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MY_WORK\Mudra Mam\"/>
    </mc:Choice>
  </mc:AlternateContent>
  <xr:revisionPtr revIDLastSave="0" documentId="13_ncr:1_{F78D13D4-EB02-4896-B538-5318F66222F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pt Details" sheetId="1" r:id="rId1"/>
    <sheet name="Trial Data" sheetId="2" r:id="rId2"/>
    <sheet name="DATA" sheetId="3" r:id="rId3"/>
    <sheet name="Test Wt (gm)" sheetId="9" r:id="rId4"/>
    <sheet name="Yield (gm)" sheetId="8" r:id="rId5"/>
    <sheet name="No. of Pods Per Plant" sheetId="7" r:id="rId6"/>
    <sheet name="PHT" sheetId="5" r:id="rId7"/>
    <sheet name="No. of Primary Branches" sheetId="6" r:id="rId8"/>
    <sheet name="Germ%" sheetId="4" r:id="rId9"/>
  </sheets>
  <definedNames>
    <definedName name="_xlnm._FilterDatabase" localSheetId="1" hidden="1">'Trial Data'!$A$4:$Z$27</definedName>
    <definedName name="_xlnm._FilterDatabase" localSheetId="4" hidden="1">'Yield (gm)'!$A$36:$U$67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9" l="1"/>
  <c r="D27" i="9"/>
  <c r="D23" i="9"/>
  <c r="O31" i="9"/>
  <c r="O29" i="9"/>
  <c r="L54" i="9"/>
  <c r="D41" i="9"/>
  <c r="R48" i="9"/>
  <c r="R47" i="9"/>
  <c r="R46" i="9"/>
  <c r="R44" i="9"/>
  <c r="R45" i="9"/>
  <c r="R43" i="9"/>
  <c r="R40" i="9"/>
  <c r="R41" i="9"/>
  <c r="R42" i="9"/>
  <c r="R39" i="9"/>
  <c r="R38" i="9"/>
  <c r="R37" i="9"/>
  <c r="N66" i="9"/>
  <c r="N67" i="9"/>
  <c r="N65" i="9"/>
  <c r="N60" i="9"/>
  <c r="N61" i="9"/>
  <c r="N62" i="9"/>
  <c r="N63" i="9"/>
  <c r="N64" i="9"/>
  <c r="N59" i="9"/>
  <c r="N53" i="9"/>
  <c r="N54" i="9"/>
  <c r="N55" i="9"/>
  <c r="N56" i="9"/>
  <c r="N57" i="9"/>
  <c r="N58" i="9"/>
  <c r="N52" i="9"/>
  <c r="N45" i="9"/>
  <c r="N46" i="9"/>
  <c r="N47" i="9"/>
  <c r="N48" i="9"/>
  <c r="N49" i="9"/>
  <c r="N50" i="9"/>
  <c r="N51" i="9"/>
  <c r="N44" i="9"/>
  <c r="N38" i="9"/>
  <c r="N39" i="9"/>
  <c r="N40" i="9"/>
  <c r="N41" i="9"/>
  <c r="N42" i="9"/>
  <c r="N43" i="9"/>
  <c r="N37" i="9"/>
  <c r="J67" i="9"/>
  <c r="J66" i="9"/>
  <c r="J57" i="9"/>
  <c r="J58" i="9"/>
  <c r="J59" i="9"/>
  <c r="J60" i="9"/>
  <c r="J61" i="9"/>
  <c r="J62" i="9"/>
  <c r="J63" i="9"/>
  <c r="J64" i="9"/>
  <c r="J65" i="9"/>
  <c r="J56" i="9"/>
  <c r="J46" i="9"/>
  <c r="J47" i="9"/>
  <c r="J48" i="9"/>
  <c r="J49" i="9"/>
  <c r="J50" i="9"/>
  <c r="J51" i="9"/>
  <c r="J52" i="9"/>
  <c r="J53" i="9"/>
  <c r="J54" i="9"/>
  <c r="J55" i="9"/>
  <c r="J45" i="9"/>
  <c r="J38" i="9"/>
  <c r="J39" i="9"/>
  <c r="J40" i="9"/>
  <c r="J41" i="9"/>
  <c r="J42" i="9"/>
  <c r="J43" i="9"/>
  <c r="J44" i="9"/>
  <c r="J37" i="9"/>
  <c r="F65" i="9"/>
  <c r="F66" i="9"/>
  <c r="F67" i="9"/>
  <c r="F64" i="9"/>
  <c r="F52" i="9"/>
  <c r="F53" i="9"/>
  <c r="F54" i="9"/>
  <c r="F55" i="9"/>
  <c r="F56" i="9"/>
  <c r="F57" i="9"/>
  <c r="F58" i="9"/>
  <c r="F59" i="9"/>
  <c r="F60" i="9"/>
  <c r="F61" i="9"/>
  <c r="F62" i="9"/>
  <c r="F63" i="9"/>
  <c r="F51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37" i="9"/>
  <c r="B54" i="9"/>
  <c r="B55" i="9"/>
  <c r="B56" i="9"/>
  <c r="B57" i="9"/>
  <c r="B58" i="9"/>
  <c r="B59" i="9"/>
  <c r="B60" i="9"/>
  <c r="B61" i="9"/>
  <c r="B62" i="9"/>
  <c r="B63" i="9"/>
  <c r="B64" i="9"/>
  <c r="D64" i="9" s="1"/>
  <c r="B65" i="9"/>
  <c r="B66" i="9"/>
  <c r="B67" i="9"/>
  <c r="B53" i="9"/>
  <c r="B38" i="9"/>
  <c r="B39" i="9"/>
  <c r="B40" i="9"/>
  <c r="B41" i="9"/>
  <c r="B42" i="9"/>
  <c r="B43" i="9"/>
  <c r="B44" i="9"/>
  <c r="B45" i="9"/>
  <c r="D45" i="9" s="1"/>
  <c r="B46" i="9"/>
  <c r="B47" i="9"/>
  <c r="B48" i="9"/>
  <c r="B49" i="9"/>
  <c r="B50" i="9"/>
  <c r="B51" i="9"/>
  <c r="B52" i="9"/>
  <c r="B37" i="9"/>
  <c r="P60" i="9"/>
  <c r="D60" i="9"/>
  <c r="D56" i="9"/>
  <c r="P54" i="9"/>
  <c r="D54" i="9"/>
  <c r="P50" i="9"/>
  <c r="H47" i="9"/>
  <c r="P46" i="9"/>
  <c r="D44" i="9"/>
  <c r="L43" i="9"/>
  <c r="Q29" i="8"/>
  <c r="F33" i="9"/>
  <c r="D34" i="9"/>
  <c r="D33" i="9"/>
  <c r="D32" i="9"/>
  <c r="F32" i="9" s="1"/>
  <c r="G32" i="9" s="1"/>
  <c r="D31" i="9"/>
  <c r="F31" i="9" s="1"/>
  <c r="G31" i="9" s="1"/>
  <c r="D24" i="8"/>
  <c r="D23" i="8"/>
  <c r="F20" i="9"/>
  <c r="G20" i="9"/>
  <c r="E20" i="9"/>
  <c r="I4" i="9"/>
  <c r="I5" i="9"/>
  <c r="I6" i="9"/>
  <c r="I7" i="9"/>
  <c r="H67" i="9" s="1"/>
  <c r="I8" i="9"/>
  <c r="I9" i="9"/>
  <c r="L64" i="9" s="1"/>
  <c r="I10" i="9"/>
  <c r="I11" i="9"/>
  <c r="I12" i="9"/>
  <c r="P57" i="9" s="1"/>
  <c r="I13" i="9"/>
  <c r="I14" i="9"/>
  <c r="I15" i="9"/>
  <c r="I16" i="9"/>
  <c r="I17" i="9"/>
  <c r="I18" i="9"/>
  <c r="I19" i="9"/>
  <c r="D66" i="9" s="1"/>
  <c r="I3" i="9"/>
  <c r="D47" i="9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3" i="9"/>
  <c r="G78" i="8"/>
  <c r="G77" i="8"/>
  <c r="G76" i="8"/>
  <c r="G75" i="8"/>
  <c r="G74" i="8"/>
  <c r="G73" i="8"/>
  <c r="G72" i="8"/>
  <c r="R47" i="8"/>
  <c r="R44" i="8"/>
  <c r="R45" i="8"/>
  <c r="R40" i="8"/>
  <c r="R41" i="8"/>
  <c r="R42" i="8"/>
  <c r="R38" i="8"/>
  <c r="N66" i="8"/>
  <c r="N67" i="8"/>
  <c r="N60" i="8"/>
  <c r="N61" i="8"/>
  <c r="N62" i="8"/>
  <c r="N63" i="8"/>
  <c r="N64" i="8"/>
  <c r="N53" i="8"/>
  <c r="N54" i="8"/>
  <c r="N55" i="8"/>
  <c r="N56" i="8"/>
  <c r="N57" i="8"/>
  <c r="N58" i="8"/>
  <c r="N45" i="8"/>
  <c r="N46" i="8"/>
  <c r="N47" i="8"/>
  <c r="N48" i="8"/>
  <c r="N49" i="8"/>
  <c r="N50" i="8"/>
  <c r="N51" i="8"/>
  <c r="N38" i="8"/>
  <c r="N39" i="8"/>
  <c r="N40" i="8"/>
  <c r="N41" i="8"/>
  <c r="N42" i="8"/>
  <c r="N43" i="8"/>
  <c r="J67" i="8"/>
  <c r="J57" i="8"/>
  <c r="J58" i="8"/>
  <c r="J59" i="8"/>
  <c r="J60" i="8"/>
  <c r="J61" i="8"/>
  <c r="J62" i="8"/>
  <c r="J63" i="8"/>
  <c r="J64" i="8"/>
  <c r="J65" i="8"/>
  <c r="J46" i="8"/>
  <c r="J47" i="8"/>
  <c r="J48" i="8"/>
  <c r="J49" i="8"/>
  <c r="J50" i="8"/>
  <c r="J51" i="8"/>
  <c r="J52" i="8"/>
  <c r="J53" i="8"/>
  <c r="J54" i="8"/>
  <c r="J55" i="8"/>
  <c r="J38" i="8"/>
  <c r="J39" i="8"/>
  <c r="J40" i="8"/>
  <c r="J41" i="8"/>
  <c r="J42" i="8"/>
  <c r="J43" i="8"/>
  <c r="J44" i="8"/>
  <c r="F65" i="8"/>
  <c r="F66" i="8"/>
  <c r="F67" i="8"/>
  <c r="F52" i="8"/>
  <c r="F53" i="8"/>
  <c r="F54" i="8"/>
  <c r="F55" i="8"/>
  <c r="F56" i="8"/>
  <c r="F57" i="8"/>
  <c r="F58" i="8"/>
  <c r="F59" i="8"/>
  <c r="F60" i="8"/>
  <c r="F61" i="8"/>
  <c r="F62" i="8"/>
  <c r="F63" i="8"/>
  <c r="F51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37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53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37" i="8"/>
  <c r="P63" i="9" l="1"/>
  <c r="P48" i="9"/>
  <c r="H49" i="9"/>
  <c r="P62" i="9"/>
  <c r="P56" i="9"/>
  <c r="H48" i="9"/>
  <c r="L42" i="9"/>
  <c r="D50" i="9"/>
  <c r="H61" i="9"/>
  <c r="H59" i="9"/>
  <c r="H57" i="9"/>
  <c r="H55" i="9"/>
  <c r="H53" i="9"/>
  <c r="H51" i="9"/>
  <c r="H62" i="9"/>
  <c r="H60" i="9"/>
  <c r="H58" i="9"/>
  <c r="H56" i="9"/>
  <c r="H54" i="9"/>
  <c r="H52" i="9"/>
  <c r="D24" i="9"/>
  <c r="T43" i="9"/>
  <c r="T37" i="9"/>
  <c r="P45" i="9"/>
  <c r="P67" i="9"/>
  <c r="P65" i="9"/>
  <c r="P66" i="9"/>
  <c r="P52" i="9"/>
  <c r="L66" i="9"/>
  <c r="P40" i="9"/>
  <c r="P38" i="9"/>
  <c r="P42" i="9"/>
  <c r="L67" i="9"/>
  <c r="P41" i="9"/>
  <c r="P39" i="9"/>
  <c r="P37" i="9"/>
  <c r="I20" i="9"/>
  <c r="H20" i="9"/>
  <c r="D22" i="9" s="1"/>
  <c r="H37" i="9"/>
  <c r="D38" i="9"/>
  <c r="L38" i="9"/>
  <c r="H39" i="9"/>
  <c r="D40" i="9"/>
  <c r="L40" i="9"/>
  <c r="T40" i="9"/>
  <c r="H41" i="9"/>
  <c r="D42" i="9"/>
  <c r="D43" i="9"/>
  <c r="P44" i="9"/>
  <c r="H45" i="9"/>
  <c r="H46" i="9"/>
  <c r="T46" i="9"/>
  <c r="L48" i="9"/>
  <c r="L49" i="9"/>
  <c r="L51" i="9"/>
  <c r="L53" i="9"/>
  <c r="L57" i="9"/>
  <c r="L59" i="9"/>
  <c r="L61" i="9"/>
  <c r="L63" i="9"/>
  <c r="H64" i="9"/>
  <c r="L65" i="9"/>
  <c r="H66" i="9"/>
  <c r="D58" i="9"/>
  <c r="D62" i="9"/>
  <c r="H43" i="9"/>
  <c r="H44" i="9"/>
  <c r="T44" i="9"/>
  <c r="L46" i="9"/>
  <c r="L47" i="9"/>
  <c r="D48" i="9"/>
  <c r="D49" i="9"/>
  <c r="P49" i="9"/>
  <c r="D51" i="9"/>
  <c r="D53" i="9"/>
  <c r="P53" i="9"/>
  <c r="D55" i="9"/>
  <c r="P55" i="9"/>
  <c r="D57" i="9"/>
  <c r="D59" i="9"/>
  <c r="P59" i="9"/>
  <c r="D61" i="9"/>
  <c r="P61" i="9"/>
  <c r="D63" i="9"/>
  <c r="D65" i="9"/>
  <c r="L37" i="9"/>
  <c r="H38" i="9"/>
  <c r="D39" i="9"/>
  <c r="L39" i="9"/>
  <c r="T39" i="9"/>
  <c r="H40" i="9"/>
  <c r="L41" i="9"/>
  <c r="T41" i="9"/>
  <c r="H42" i="9"/>
  <c r="L45" i="9"/>
  <c r="D46" i="9"/>
  <c r="P47" i="9"/>
  <c r="L50" i="9"/>
  <c r="L52" i="9"/>
  <c r="L56" i="9"/>
  <c r="L58" i="9"/>
  <c r="L60" i="9"/>
  <c r="L62" i="9"/>
  <c r="H65" i="9"/>
  <c r="E34" i="8"/>
  <c r="E33" i="8"/>
  <c r="G33" i="8" s="1"/>
  <c r="Q31" i="8" s="1"/>
  <c r="E32" i="8"/>
  <c r="G32" i="8" s="1"/>
  <c r="H32" i="8" s="1"/>
  <c r="E31" i="8"/>
  <c r="G31" i="8" s="1"/>
  <c r="H31" i="8" s="1"/>
  <c r="D27" i="4"/>
  <c r="D26" i="4"/>
  <c r="D25" i="4"/>
  <c r="E27" i="6"/>
  <c r="E26" i="6"/>
  <c r="E25" i="6"/>
  <c r="D25" i="7"/>
  <c r="D26" i="7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R48" i="8" s="1"/>
  <c r="T48" i="8" s="1"/>
  <c r="I19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3" i="8"/>
  <c r="H20" i="8" s="1"/>
  <c r="D22" i="8" s="1"/>
  <c r="F20" i="8"/>
  <c r="G20" i="8"/>
  <c r="E20" i="8"/>
  <c r="D25" i="8" s="1"/>
  <c r="F69" i="4"/>
  <c r="H70" i="5"/>
  <c r="G77" i="7"/>
  <c r="G76" i="7"/>
  <c r="G75" i="7"/>
  <c r="G74" i="7"/>
  <c r="G73" i="7"/>
  <c r="R49" i="7"/>
  <c r="T49" i="7"/>
  <c r="R48" i="7"/>
  <c r="R47" i="7"/>
  <c r="R45" i="7"/>
  <c r="R46" i="7"/>
  <c r="R44" i="7"/>
  <c r="R41" i="7"/>
  <c r="R42" i="7"/>
  <c r="R43" i="7"/>
  <c r="R40" i="7"/>
  <c r="R39" i="7"/>
  <c r="R38" i="7"/>
  <c r="N67" i="7"/>
  <c r="P67" i="7" s="1"/>
  <c r="N68" i="7"/>
  <c r="P68" i="7" s="1"/>
  <c r="N66" i="7"/>
  <c r="P66" i="7"/>
  <c r="N61" i="7"/>
  <c r="N62" i="7"/>
  <c r="P62" i="7" s="1"/>
  <c r="N63" i="7"/>
  <c r="P63" i="7" s="1"/>
  <c r="N64" i="7"/>
  <c r="P64" i="7" s="1"/>
  <c r="N65" i="7"/>
  <c r="N60" i="7"/>
  <c r="P60" i="7" s="1"/>
  <c r="N54" i="7"/>
  <c r="N55" i="7"/>
  <c r="N56" i="7"/>
  <c r="N57" i="7"/>
  <c r="P57" i="7" s="1"/>
  <c r="N58" i="7"/>
  <c r="N59" i="7"/>
  <c r="N53" i="7"/>
  <c r="P53" i="7" s="1"/>
  <c r="N46" i="7"/>
  <c r="N47" i="7"/>
  <c r="N48" i="7"/>
  <c r="N49" i="7"/>
  <c r="P49" i="7" s="1"/>
  <c r="N50" i="7"/>
  <c r="N51" i="7"/>
  <c r="N52" i="7"/>
  <c r="N45" i="7"/>
  <c r="N39" i="7"/>
  <c r="N40" i="7"/>
  <c r="P40" i="7" s="1"/>
  <c r="N41" i="7"/>
  <c r="N42" i="7"/>
  <c r="P42" i="7" s="1"/>
  <c r="N43" i="7"/>
  <c r="N44" i="7"/>
  <c r="P44" i="7" s="1"/>
  <c r="N38" i="7"/>
  <c r="P38" i="7" s="1"/>
  <c r="J68" i="7"/>
  <c r="J67" i="7"/>
  <c r="L67" i="7" s="1"/>
  <c r="J58" i="7"/>
  <c r="J59" i="7"/>
  <c r="J60" i="7"/>
  <c r="J61" i="7"/>
  <c r="L61" i="7" s="1"/>
  <c r="J62" i="7"/>
  <c r="J63" i="7"/>
  <c r="J64" i="7"/>
  <c r="J65" i="7"/>
  <c r="L65" i="7" s="1"/>
  <c r="J66" i="7"/>
  <c r="J57" i="7"/>
  <c r="L57" i="7" s="1"/>
  <c r="J47" i="7"/>
  <c r="J48" i="7"/>
  <c r="J49" i="7"/>
  <c r="L49" i="7" s="1"/>
  <c r="J50" i="7"/>
  <c r="L50" i="7" s="1"/>
  <c r="J51" i="7"/>
  <c r="J52" i="7"/>
  <c r="J53" i="7"/>
  <c r="J54" i="7"/>
  <c r="J55" i="7"/>
  <c r="J56" i="7"/>
  <c r="J46" i="7"/>
  <c r="J39" i="7"/>
  <c r="J40" i="7"/>
  <c r="J41" i="7"/>
  <c r="J42" i="7"/>
  <c r="L42" i="7" s="1"/>
  <c r="J43" i="7"/>
  <c r="J44" i="7"/>
  <c r="L44" i="7" s="1"/>
  <c r="J45" i="7"/>
  <c r="J38" i="7"/>
  <c r="F66" i="7"/>
  <c r="F67" i="7"/>
  <c r="F68" i="7"/>
  <c r="F65" i="7"/>
  <c r="H65" i="7" s="1"/>
  <c r="F53" i="7"/>
  <c r="F54" i="7"/>
  <c r="F55" i="7"/>
  <c r="F56" i="7"/>
  <c r="H56" i="7" s="1"/>
  <c r="F57" i="7"/>
  <c r="F58" i="7"/>
  <c r="F59" i="7"/>
  <c r="F60" i="7"/>
  <c r="H60" i="7" s="1"/>
  <c r="F61" i="7"/>
  <c r="F62" i="7"/>
  <c r="F63" i="7"/>
  <c r="F64" i="7"/>
  <c r="H64" i="7" s="1"/>
  <c r="F52" i="7"/>
  <c r="H52" i="7" s="1"/>
  <c r="F39" i="7"/>
  <c r="F40" i="7"/>
  <c r="F41" i="7"/>
  <c r="F42" i="7"/>
  <c r="H42" i="7" s="1"/>
  <c r="F43" i="7"/>
  <c r="F44" i="7"/>
  <c r="F45" i="7"/>
  <c r="F46" i="7"/>
  <c r="H46" i="7" s="1"/>
  <c r="F47" i="7"/>
  <c r="F48" i="7"/>
  <c r="F49" i="7"/>
  <c r="F50" i="7"/>
  <c r="H50" i="7" s="1"/>
  <c r="F51" i="7"/>
  <c r="F38" i="7"/>
  <c r="B55" i="7"/>
  <c r="B56" i="7"/>
  <c r="B57" i="7"/>
  <c r="B58" i="7"/>
  <c r="D58" i="7" s="1"/>
  <c r="B59" i="7"/>
  <c r="B60" i="7"/>
  <c r="B61" i="7"/>
  <c r="B62" i="7"/>
  <c r="D62" i="7" s="1"/>
  <c r="B63" i="7"/>
  <c r="B64" i="7"/>
  <c r="B65" i="7"/>
  <c r="B66" i="7"/>
  <c r="D66" i="7" s="1"/>
  <c r="B67" i="7"/>
  <c r="B68" i="7"/>
  <c r="B54" i="7"/>
  <c r="D54" i="7"/>
  <c r="B39" i="7"/>
  <c r="B40" i="7"/>
  <c r="B41" i="7"/>
  <c r="B42" i="7"/>
  <c r="D42" i="7" s="1"/>
  <c r="B43" i="7"/>
  <c r="B44" i="7"/>
  <c r="B45" i="7"/>
  <c r="B46" i="7"/>
  <c r="D46" i="7" s="1"/>
  <c r="B47" i="7"/>
  <c r="B48" i="7"/>
  <c r="B49" i="7"/>
  <c r="B50" i="7"/>
  <c r="D50" i="7" s="1"/>
  <c r="B51" i="7"/>
  <c r="B52" i="7"/>
  <c r="B53" i="7"/>
  <c r="B38" i="7"/>
  <c r="D38" i="7" s="1"/>
  <c r="L68" i="7"/>
  <c r="H68" i="7"/>
  <c r="D68" i="7"/>
  <c r="H67" i="7"/>
  <c r="D67" i="7"/>
  <c r="L66" i="7"/>
  <c r="H66" i="7"/>
  <c r="P65" i="7"/>
  <c r="D65" i="7"/>
  <c r="L64" i="7"/>
  <c r="D64" i="7"/>
  <c r="L63" i="7"/>
  <c r="H63" i="7"/>
  <c r="D63" i="7"/>
  <c r="L62" i="7"/>
  <c r="H62" i="7"/>
  <c r="P61" i="7"/>
  <c r="H61" i="7"/>
  <c r="D61" i="7"/>
  <c r="L60" i="7"/>
  <c r="D60" i="7"/>
  <c r="P59" i="7"/>
  <c r="L59" i="7"/>
  <c r="H59" i="7"/>
  <c r="D59" i="7"/>
  <c r="P58" i="7"/>
  <c r="L58" i="7"/>
  <c r="H58" i="7"/>
  <c r="H57" i="7"/>
  <c r="D57" i="7"/>
  <c r="P56" i="7"/>
  <c r="L56" i="7"/>
  <c r="D56" i="7"/>
  <c r="P55" i="7"/>
  <c r="L55" i="7"/>
  <c r="H55" i="7"/>
  <c r="D55" i="7"/>
  <c r="P54" i="7"/>
  <c r="L54" i="7"/>
  <c r="H54" i="7"/>
  <c r="L53" i="7"/>
  <c r="H53" i="7"/>
  <c r="D53" i="7"/>
  <c r="P52" i="7"/>
  <c r="L52" i="7"/>
  <c r="D52" i="7"/>
  <c r="P51" i="7"/>
  <c r="L51" i="7"/>
  <c r="H51" i="7"/>
  <c r="D51" i="7"/>
  <c r="P50" i="7"/>
  <c r="H49" i="7"/>
  <c r="D49" i="7"/>
  <c r="T48" i="7"/>
  <c r="P48" i="7"/>
  <c r="L48" i="7"/>
  <c r="H48" i="7"/>
  <c r="D48" i="7"/>
  <c r="T47" i="7"/>
  <c r="P47" i="7"/>
  <c r="L47" i="7"/>
  <c r="H47" i="7"/>
  <c r="D47" i="7"/>
  <c r="T46" i="7"/>
  <c r="P46" i="7"/>
  <c r="L46" i="7"/>
  <c r="T45" i="7"/>
  <c r="P45" i="7"/>
  <c r="L45" i="7"/>
  <c r="H45" i="7"/>
  <c r="D45" i="7"/>
  <c r="T44" i="7"/>
  <c r="H44" i="7"/>
  <c r="D44" i="7"/>
  <c r="T43" i="7"/>
  <c r="P43" i="7"/>
  <c r="L43" i="7"/>
  <c r="H43" i="7"/>
  <c r="D43" i="7"/>
  <c r="T42" i="7"/>
  <c r="T41" i="7"/>
  <c r="P41" i="7"/>
  <c r="L41" i="7"/>
  <c r="H41" i="7"/>
  <c r="D41" i="7"/>
  <c r="T40" i="7"/>
  <c r="L40" i="7"/>
  <c r="H40" i="7"/>
  <c r="D40" i="7"/>
  <c r="T39" i="7"/>
  <c r="P39" i="7"/>
  <c r="L39" i="7"/>
  <c r="H39" i="7"/>
  <c r="D39" i="7"/>
  <c r="T38" i="7"/>
  <c r="L38" i="7"/>
  <c r="H38" i="7"/>
  <c r="O29" i="7"/>
  <c r="O31" i="7" s="1"/>
  <c r="H32" i="7"/>
  <c r="H31" i="7"/>
  <c r="G33" i="7"/>
  <c r="G31" i="7"/>
  <c r="G32" i="7"/>
  <c r="E34" i="7"/>
  <c r="E33" i="7"/>
  <c r="E32" i="7"/>
  <c r="E31" i="7"/>
  <c r="D27" i="7"/>
  <c r="E23" i="5"/>
  <c r="D24" i="7"/>
  <c r="D23" i="7"/>
  <c r="D22" i="7"/>
  <c r="F20" i="7"/>
  <c r="G20" i="7"/>
  <c r="H20" i="7"/>
  <c r="I20" i="7"/>
  <c r="E20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3" i="7"/>
  <c r="T37" i="6"/>
  <c r="T38" i="6"/>
  <c r="T39" i="6"/>
  <c r="T40" i="6"/>
  <c r="T41" i="6"/>
  <c r="T42" i="6"/>
  <c r="T43" i="6"/>
  <c r="T44" i="6"/>
  <c r="T45" i="6"/>
  <c r="T46" i="6"/>
  <c r="T47" i="6"/>
  <c r="T48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37" i="6"/>
  <c r="L45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37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R48" i="6"/>
  <c r="R47" i="6"/>
  <c r="R46" i="6"/>
  <c r="R44" i="6"/>
  <c r="R45" i="6"/>
  <c r="R43" i="6"/>
  <c r="R40" i="6"/>
  <c r="R41" i="6"/>
  <c r="R42" i="6"/>
  <c r="R39" i="6"/>
  <c r="R38" i="6"/>
  <c r="R37" i="6"/>
  <c r="N66" i="6"/>
  <c r="N67" i="6"/>
  <c r="N65" i="6"/>
  <c r="N60" i="6"/>
  <c r="N61" i="6"/>
  <c r="N62" i="6"/>
  <c r="N63" i="6"/>
  <c r="N64" i="6"/>
  <c r="N59" i="6"/>
  <c r="N53" i="6"/>
  <c r="N54" i="6"/>
  <c r="N55" i="6"/>
  <c r="N56" i="6"/>
  <c r="N57" i="6"/>
  <c r="N58" i="6"/>
  <c r="N52" i="6"/>
  <c r="N45" i="6"/>
  <c r="N46" i="6"/>
  <c r="N47" i="6"/>
  <c r="N48" i="6"/>
  <c r="N49" i="6"/>
  <c r="N50" i="6"/>
  <c r="N51" i="6"/>
  <c r="N44" i="6"/>
  <c r="N38" i="6"/>
  <c r="N39" i="6"/>
  <c r="N40" i="6"/>
  <c r="N41" i="6"/>
  <c r="N42" i="6"/>
  <c r="N43" i="6"/>
  <c r="N37" i="6"/>
  <c r="J67" i="6"/>
  <c r="J66" i="6"/>
  <c r="J57" i="6"/>
  <c r="J58" i="6"/>
  <c r="J59" i="6"/>
  <c r="J60" i="6"/>
  <c r="J61" i="6"/>
  <c r="J62" i="6"/>
  <c r="J63" i="6"/>
  <c r="J64" i="6"/>
  <c r="J65" i="6"/>
  <c r="J56" i="6"/>
  <c r="J46" i="6"/>
  <c r="J47" i="6"/>
  <c r="J48" i="6"/>
  <c r="J49" i="6"/>
  <c r="J50" i="6"/>
  <c r="J51" i="6"/>
  <c r="J52" i="6"/>
  <c r="J53" i="6"/>
  <c r="J54" i="6"/>
  <c r="J55" i="6"/>
  <c r="J45" i="6"/>
  <c r="J38" i="6"/>
  <c r="J39" i="6"/>
  <c r="J40" i="6"/>
  <c r="J41" i="6"/>
  <c r="J42" i="6"/>
  <c r="J43" i="6"/>
  <c r="J44" i="6"/>
  <c r="J37" i="6"/>
  <c r="F65" i="6"/>
  <c r="F66" i="6"/>
  <c r="F67" i="6"/>
  <c r="F64" i="6"/>
  <c r="F52" i="6"/>
  <c r="F53" i="6"/>
  <c r="F54" i="6"/>
  <c r="F55" i="6"/>
  <c r="F56" i="6"/>
  <c r="F57" i="6"/>
  <c r="F58" i="6"/>
  <c r="F59" i="6"/>
  <c r="F60" i="6"/>
  <c r="F61" i="6"/>
  <c r="F62" i="6"/>
  <c r="F63" i="6"/>
  <c r="F51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7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53" i="6"/>
  <c r="B52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37" i="6"/>
  <c r="B36" i="4"/>
  <c r="L27" i="4"/>
  <c r="F33" i="6"/>
  <c r="F32" i="6"/>
  <c r="H32" i="6" s="1"/>
  <c r="F31" i="6"/>
  <c r="H31" i="6" s="1"/>
  <c r="F30" i="6"/>
  <c r="H30" i="6" s="1"/>
  <c r="I30" i="6" s="1"/>
  <c r="E23" i="6"/>
  <c r="D22" i="4"/>
  <c r="F20" i="6"/>
  <c r="G20" i="6"/>
  <c r="E20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3" i="6"/>
  <c r="I20" i="6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3" i="6"/>
  <c r="H77" i="5"/>
  <c r="H76" i="5"/>
  <c r="P64" i="9" l="1"/>
  <c r="P58" i="9"/>
  <c r="D52" i="9"/>
  <c r="P43" i="9"/>
  <c r="T45" i="9"/>
  <c r="H50" i="9"/>
  <c r="D67" i="9"/>
  <c r="H63" i="9"/>
  <c r="T48" i="9"/>
  <c r="P51" i="9"/>
  <c r="L55" i="9"/>
  <c r="T42" i="9"/>
  <c r="T38" i="9"/>
  <c r="L44" i="9"/>
  <c r="D26" i="9"/>
  <c r="D25" i="9"/>
  <c r="T47" i="9"/>
  <c r="T47" i="8"/>
  <c r="R46" i="8"/>
  <c r="T46" i="8" s="1"/>
  <c r="P64" i="8"/>
  <c r="P63" i="8"/>
  <c r="P62" i="8"/>
  <c r="P61" i="8"/>
  <c r="P60" i="8"/>
  <c r="N59" i="8"/>
  <c r="P59" i="8" s="1"/>
  <c r="L65" i="8"/>
  <c r="L63" i="8"/>
  <c r="L62" i="8"/>
  <c r="L60" i="8"/>
  <c r="L58" i="8"/>
  <c r="L57" i="8"/>
  <c r="L64" i="8"/>
  <c r="L61" i="8"/>
  <c r="L59" i="8"/>
  <c r="J56" i="8"/>
  <c r="L56" i="8" s="1"/>
  <c r="H45" i="8"/>
  <c r="H43" i="8"/>
  <c r="H38" i="8"/>
  <c r="H39" i="8"/>
  <c r="H44" i="8"/>
  <c r="H48" i="8"/>
  <c r="H41" i="8"/>
  <c r="H46" i="8"/>
  <c r="H37" i="8"/>
  <c r="H49" i="8"/>
  <c r="H40" i="8"/>
  <c r="H50" i="8"/>
  <c r="H47" i="8"/>
  <c r="H42" i="8"/>
  <c r="D26" i="8"/>
  <c r="D27" i="8" s="1"/>
  <c r="D51" i="8"/>
  <c r="D50" i="8"/>
  <c r="D49" i="8"/>
  <c r="D42" i="8"/>
  <c r="D40" i="8"/>
  <c r="D47" i="8"/>
  <c r="D43" i="8"/>
  <c r="D45" i="8"/>
  <c r="D38" i="8"/>
  <c r="D48" i="8"/>
  <c r="D41" i="8"/>
  <c r="D44" i="8"/>
  <c r="D39" i="8"/>
  <c r="D52" i="8"/>
  <c r="D46" i="8"/>
  <c r="D37" i="8"/>
  <c r="T45" i="8"/>
  <c r="R43" i="8"/>
  <c r="T43" i="8" s="1"/>
  <c r="T44" i="8"/>
  <c r="P58" i="8"/>
  <c r="P57" i="8"/>
  <c r="P56" i="8"/>
  <c r="P55" i="8"/>
  <c r="P54" i="8"/>
  <c r="P53" i="8"/>
  <c r="N52" i="8"/>
  <c r="P52" i="8" s="1"/>
  <c r="L48" i="8"/>
  <c r="L46" i="8"/>
  <c r="L55" i="8"/>
  <c r="L54" i="8"/>
  <c r="L52" i="8"/>
  <c r="L51" i="8"/>
  <c r="L53" i="8"/>
  <c r="L50" i="8"/>
  <c r="L49" i="8"/>
  <c r="L47" i="8"/>
  <c r="J45" i="8"/>
  <c r="L45" i="8" s="1"/>
  <c r="D67" i="8"/>
  <c r="D65" i="8"/>
  <c r="D66" i="8"/>
  <c r="D64" i="8"/>
  <c r="D62" i="8"/>
  <c r="D61" i="8"/>
  <c r="D63" i="8"/>
  <c r="D57" i="8"/>
  <c r="D53" i="8"/>
  <c r="D60" i="8"/>
  <c r="D56" i="8"/>
  <c r="D59" i="8"/>
  <c r="D55" i="8"/>
  <c r="D58" i="8"/>
  <c r="D54" i="8"/>
  <c r="T41" i="8"/>
  <c r="R39" i="8"/>
  <c r="T39" i="8" s="1"/>
  <c r="T40" i="8"/>
  <c r="T42" i="8"/>
  <c r="P51" i="8"/>
  <c r="N44" i="8"/>
  <c r="P44" i="8" s="1"/>
  <c r="P50" i="8"/>
  <c r="P47" i="8"/>
  <c r="P49" i="8"/>
  <c r="P45" i="8"/>
  <c r="P46" i="8"/>
  <c r="P48" i="8"/>
  <c r="L41" i="8"/>
  <c r="L39" i="8"/>
  <c r="L44" i="8"/>
  <c r="L42" i="8"/>
  <c r="J37" i="8"/>
  <c r="L37" i="8" s="1"/>
  <c r="H67" i="8"/>
  <c r="H65" i="8"/>
  <c r="L40" i="8"/>
  <c r="H66" i="8"/>
  <c r="F64" i="8"/>
  <c r="H64" i="8" s="1"/>
  <c r="L38" i="8"/>
  <c r="L43" i="8"/>
  <c r="P67" i="8"/>
  <c r="P66" i="8"/>
  <c r="N65" i="8"/>
  <c r="P65" i="8" s="1"/>
  <c r="T38" i="8"/>
  <c r="R37" i="8"/>
  <c r="T37" i="8" s="1"/>
  <c r="P42" i="8"/>
  <c r="P40" i="8"/>
  <c r="P38" i="8"/>
  <c r="L67" i="8"/>
  <c r="J66" i="8"/>
  <c r="L66" i="8" s="1"/>
  <c r="P43" i="8"/>
  <c r="P41" i="8"/>
  <c r="N37" i="8"/>
  <c r="P37" i="8" s="1"/>
  <c r="P39" i="8"/>
  <c r="H63" i="8"/>
  <c r="H61" i="8"/>
  <c r="H59" i="8"/>
  <c r="H57" i="8"/>
  <c r="H55" i="8"/>
  <c r="H53" i="8"/>
  <c r="H51" i="8"/>
  <c r="H62" i="8"/>
  <c r="H60" i="8"/>
  <c r="H58" i="8"/>
  <c r="H56" i="8"/>
  <c r="H54" i="8"/>
  <c r="H52" i="8"/>
  <c r="I20" i="8"/>
  <c r="H20" i="6"/>
  <c r="E22" i="6" s="1"/>
  <c r="P29" i="6"/>
  <c r="P31" i="6" s="1"/>
  <c r="I31" i="6"/>
  <c r="E24" i="6" l="1"/>
  <c r="H75" i="5" l="1"/>
  <c r="H74" i="5"/>
  <c r="H73" i="5"/>
  <c r="H72" i="5"/>
  <c r="H71" i="5"/>
  <c r="E34" i="5"/>
  <c r="G34" i="5" s="1"/>
  <c r="E33" i="5"/>
  <c r="G33" i="5" s="1"/>
  <c r="O29" i="5" s="1"/>
  <c r="O31" i="5" s="1"/>
  <c r="E32" i="5"/>
  <c r="G32" i="5" s="1"/>
  <c r="E31" i="5"/>
  <c r="G31" i="5" s="1"/>
  <c r="L29" i="4"/>
  <c r="G31" i="4"/>
  <c r="G30" i="4"/>
  <c r="F32" i="4"/>
  <c r="F31" i="4"/>
  <c r="F30" i="4"/>
  <c r="D31" i="4"/>
  <c r="D30" i="4"/>
  <c r="D24" i="4"/>
  <c r="D23" i="4"/>
  <c r="F20" i="5"/>
  <c r="G20" i="5"/>
  <c r="E20" i="5"/>
  <c r="I4" i="5"/>
  <c r="I5" i="5"/>
  <c r="F37" i="5" s="1"/>
  <c r="H37" i="5" s="1"/>
  <c r="I6" i="5"/>
  <c r="F58" i="5" s="1"/>
  <c r="H58" i="5" s="1"/>
  <c r="I7" i="5"/>
  <c r="J38" i="5" s="1"/>
  <c r="L38" i="5" s="1"/>
  <c r="I8" i="5"/>
  <c r="I9" i="5"/>
  <c r="I10" i="5"/>
  <c r="N38" i="5" s="1"/>
  <c r="P38" i="5" s="1"/>
  <c r="I11" i="5"/>
  <c r="N49" i="5" s="1"/>
  <c r="P49" i="5" s="1"/>
  <c r="I12" i="5"/>
  <c r="I13" i="5"/>
  <c r="N60" i="5" s="1"/>
  <c r="P60" i="5" s="1"/>
  <c r="I14" i="5"/>
  <c r="I15" i="5"/>
  <c r="R40" i="5" s="1"/>
  <c r="T40" i="5" s="1"/>
  <c r="I16" i="5"/>
  <c r="I17" i="5"/>
  <c r="I18" i="5"/>
  <c r="R48" i="5" s="1"/>
  <c r="T48" i="5" s="1"/>
  <c r="I19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  <c r="F75" i="4"/>
  <c r="F74" i="4"/>
  <c r="F73" i="4"/>
  <c r="F72" i="4"/>
  <c r="F71" i="4"/>
  <c r="F70" i="4"/>
  <c r="T37" i="4"/>
  <c r="T38" i="4"/>
  <c r="T39" i="4"/>
  <c r="T40" i="4"/>
  <c r="T41" i="4"/>
  <c r="T42" i="4"/>
  <c r="T43" i="4"/>
  <c r="T44" i="4"/>
  <c r="T45" i="4"/>
  <c r="T46" i="4"/>
  <c r="T47" i="4"/>
  <c r="T36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36" i="4"/>
  <c r="R47" i="4"/>
  <c r="R46" i="4"/>
  <c r="R45" i="4"/>
  <c r="R43" i="4"/>
  <c r="R44" i="4"/>
  <c r="R42" i="4"/>
  <c r="R39" i="4"/>
  <c r="R40" i="4"/>
  <c r="R41" i="4"/>
  <c r="R38" i="4"/>
  <c r="R37" i="4"/>
  <c r="R36" i="4"/>
  <c r="N65" i="4"/>
  <c r="N66" i="4"/>
  <c r="N64" i="4"/>
  <c r="N59" i="4"/>
  <c r="N60" i="4"/>
  <c r="N61" i="4"/>
  <c r="N62" i="4"/>
  <c r="N63" i="4"/>
  <c r="N58" i="4"/>
  <c r="N52" i="4"/>
  <c r="N53" i="4"/>
  <c r="N54" i="4"/>
  <c r="N55" i="4"/>
  <c r="N56" i="4"/>
  <c r="N57" i="4"/>
  <c r="N51" i="4"/>
  <c r="N44" i="4"/>
  <c r="N45" i="4"/>
  <c r="N46" i="4"/>
  <c r="N47" i="4"/>
  <c r="N48" i="4"/>
  <c r="N49" i="4"/>
  <c r="N50" i="4"/>
  <c r="N43" i="4"/>
  <c r="N37" i="4"/>
  <c r="N38" i="4"/>
  <c r="N39" i="4"/>
  <c r="N40" i="4"/>
  <c r="N41" i="4"/>
  <c r="N42" i="4"/>
  <c r="N36" i="4"/>
  <c r="J66" i="4"/>
  <c r="J65" i="4"/>
  <c r="J56" i="4"/>
  <c r="J57" i="4"/>
  <c r="J58" i="4"/>
  <c r="J59" i="4"/>
  <c r="J60" i="4"/>
  <c r="J61" i="4"/>
  <c r="J62" i="4"/>
  <c r="J63" i="4"/>
  <c r="J64" i="4"/>
  <c r="J55" i="4"/>
  <c r="J45" i="4"/>
  <c r="J46" i="4"/>
  <c r="J47" i="4"/>
  <c r="J48" i="4"/>
  <c r="J49" i="4"/>
  <c r="J50" i="4"/>
  <c r="J51" i="4"/>
  <c r="J52" i="4"/>
  <c r="J53" i="4"/>
  <c r="J54" i="4"/>
  <c r="J44" i="4"/>
  <c r="J37" i="4"/>
  <c r="J38" i="4"/>
  <c r="J39" i="4"/>
  <c r="J40" i="4"/>
  <c r="J41" i="4"/>
  <c r="J42" i="4"/>
  <c r="J43" i="4"/>
  <c r="J36" i="4"/>
  <c r="F64" i="4"/>
  <c r="F65" i="4"/>
  <c r="F66" i="4"/>
  <c r="F63" i="4"/>
  <c r="F51" i="4"/>
  <c r="F52" i="4"/>
  <c r="F53" i="4"/>
  <c r="F54" i="4"/>
  <c r="F55" i="4"/>
  <c r="F56" i="4"/>
  <c r="F57" i="4"/>
  <c r="F58" i="4"/>
  <c r="F59" i="4"/>
  <c r="F60" i="4"/>
  <c r="F61" i="4"/>
  <c r="F62" i="4"/>
  <c r="F50" i="4"/>
  <c r="F49" i="4"/>
  <c r="F37" i="4"/>
  <c r="F38" i="4"/>
  <c r="F39" i="4"/>
  <c r="F40" i="4"/>
  <c r="F41" i="4"/>
  <c r="F42" i="4"/>
  <c r="F43" i="4"/>
  <c r="F44" i="4"/>
  <c r="F45" i="4"/>
  <c r="F46" i="4"/>
  <c r="F47" i="4"/>
  <c r="F48" i="4"/>
  <c r="F36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52" i="4"/>
  <c r="B51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I3" i="4"/>
  <c r="D33" i="4"/>
  <c r="D32" i="4"/>
  <c r="F63" i="5" l="1"/>
  <c r="H63" i="5" s="1"/>
  <c r="F55" i="5"/>
  <c r="H55" i="5" s="1"/>
  <c r="J40" i="5"/>
  <c r="L40" i="5" s="1"/>
  <c r="N43" i="5"/>
  <c r="P43" i="5" s="1"/>
  <c r="N50" i="5"/>
  <c r="P50" i="5" s="1"/>
  <c r="N64" i="5"/>
  <c r="P64" i="5" s="1"/>
  <c r="R38" i="5"/>
  <c r="T38" i="5" s="1"/>
  <c r="R47" i="5"/>
  <c r="T47" i="5" s="1"/>
  <c r="J57" i="5"/>
  <c r="L57" i="5" s="1"/>
  <c r="F41" i="5"/>
  <c r="H41" i="5" s="1"/>
  <c r="B46" i="5"/>
  <c r="D46" i="5" s="1"/>
  <c r="N66" i="5"/>
  <c r="P66" i="5" s="1"/>
  <c r="J51" i="5"/>
  <c r="L51" i="5" s="1"/>
  <c r="B56" i="5"/>
  <c r="D56" i="5" s="1"/>
  <c r="F48" i="5"/>
  <c r="H48" i="5" s="1"/>
  <c r="F62" i="5"/>
  <c r="H62" i="5" s="1"/>
  <c r="F54" i="5"/>
  <c r="H54" i="5" s="1"/>
  <c r="J64" i="5"/>
  <c r="L64" i="5" s="1"/>
  <c r="N42" i="5"/>
  <c r="P42" i="5" s="1"/>
  <c r="N47" i="5"/>
  <c r="P47" i="5" s="1"/>
  <c r="F44" i="5"/>
  <c r="H44" i="5" s="1"/>
  <c r="F59" i="5"/>
  <c r="H59" i="5" s="1"/>
  <c r="F67" i="5"/>
  <c r="H67" i="5" s="1"/>
  <c r="J60" i="5"/>
  <c r="L60" i="5" s="1"/>
  <c r="N39" i="5"/>
  <c r="P39" i="5" s="1"/>
  <c r="N46" i="5"/>
  <c r="P46" i="5" s="1"/>
  <c r="R42" i="5"/>
  <c r="T42" i="5" s="1"/>
  <c r="H31" i="5"/>
  <c r="F40" i="5"/>
  <c r="H40" i="5" s="1"/>
  <c r="J44" i="5"/>
  <c r="L44" i="5" s="1"/>
  <c r="J66" i="5"/>
  <c r="L66" i="5" s="1"/>
  <c r="N45" i="5"/>
  <c r="P45" i="5" s="1"/>
  <c r="N53" i="5"/>
  <c r="P53" i="5" s="1"/>
  <c r="N57" i="5"/>
  <c r="P57" i="5" s="1"/>
  <c r="J37" i="5"/>
  <c r="L37" i="5" s="1"/>
  <c r="N54" i="5"/>
  <c r="P54" i="5" s="1"/>
  <c r="N58" i="5"/>
  <c r="P58" i="5" s="1"/>
  <c r="N55" i="5"/>
  <c r="P55" i="5" s="1"/>
  <c r="N52" i="5"/>
  <c r="P52" i="5" s="1"/>
  <c r="H32" i="5"/>
  <c r="B60" i="5"/>
  <c r="D60" i="5" s="1"/>
  <c r="B39" i="5"/>
  <c r="D39" i="5" s="1"/>
  <c r="B43" i="5"/>
  <c r="D43" i="5" s="1"/>
  <c r="B47" i="5"/>
  <c r="D47" i="5" s="1"/>
  <c r="B51" i="5"/>
  <c r="D51" i="5" s="1"/>
  <c r="B40" i="5"/>
  <c r="D40" i="5" s="1"/>
  <c r="B44" i="5"/>
  <c r="D44" i="5" s="1"/>
  <c r="B48" i="5"/>
  <c r="D48" i="5" s="1"/>
  <c r="B52" i="5"/>
  <c r="D52" i="5" s="1"/>
  <c r="B41" i="5"/>
  <c r="D41" i="5" s="1"/>
  <c r="B45" i="5"/>
  <c r="D45" i="5" s="1"/>
  <c r="B49" i="5"/>
  <c r="D49" i="5" s="1"/>
  <c r="B37" i="5"/>
  <c r="D37" i="5" s="1"/>
  <c r="J48" i="5"/>
  <c r="L48" i="5" s="1"/>
  <c r="J52" i="5"/>
  <c r="L52" i="5" s="1"/>
  <c r="J45" i="5"/>
  <c r="L45" i="5" s="1"/>
  <c r="F64" i="5"/>
  <c r="H64" i="5" s="1"/>
  <c r="J49" i="5"/>
  <c r="L49" i="5" s="1"/>
  <c r="J53" i="5"/>
  <c r="L53" i="5" s="1"/>
  <c r="J46" i="5"/>
  <c r="L46" i="5" s="1"/>
  <c r="J50" i="5"/>
  <c r="L50" i="5" s="1"/>
  <c r="J54" i="5"/>
  <c r="L54" i="5" s="1"/>
  <c r="B50" i="5"/>
  <c r="D50" i="5" s="1"/>
  <c r="N40" i="5"/>
  <c r="P40" i="5" s="1"/>
  <c r="F52" i="5"/>
  <c r="H52" i="5" s="1"/>
  <c r="B42" i="5"/>
  <c r="D42" i="5" s="1"/>
  <c r="J47" i="5"/>
  <c r="L47" i="5" s="1"/>
  <c r="N56" i="5"/>
  <c r="P56" i="5" s="1"/>
  <c r="R43" i="5"/>
  <c r="T43" i="5" s="1"/>
  <c r="R39" i="5"/>
  <c r="T39" i="5" s="1"/>
  <c r="J41" i="5"/>
  <c r="L41" i="5" s="1"/>
  <c r="R44" i="5"/>
  <c r="T44" i="5" s="1"/>
  <c r="B67" i="5"/>
  <c r="D67" i="5" s="1"/>
  <c r="B57" i="5"/>
  <c r="D57" i="5" s="1"/>
  <c r="B61" i="5"/>
  <c r="D61" i="5" s="1"/>
  <c r="B65" i="5"/>
  <c r="D65" i="5" s="1"/>
  <c r="B54" i="5"/>
  <c r="D54" i="5" s="1"/>
  <c r="B58" i="5"/>
  <c r="D58" i="5" s="1"/>
  <c r="B62" i="5"/>
  <c r="D62" i="5" s="1"/>
  <c r="B66" i="5"/>
  <c r="D66" i="5" s="1"/>
  <c r="B55" i="5"/>
  <c r="D55" i="5" s="1"/>
  <c r="B59" i="5"/>
  <c r="D59" i="5" s="1"/>
  <c r="B63" i="5"/>
  <c r="D63" i="5" s="1"/>
  <c r="B53" i="5"/>
  <c r="D53" i="5" s="1"/>
  <c r="B64" i="5"/>
  <c r="D64" i="5" s="1"/>
  <c r="J55" i="5"/>
  <c r="L55" i="5" s="1"/>
  <c r="N61" i="5"/>
  <c r="P61" i="5" s="1"/>
  <c r="B38" i="5"/>
  <c r="D38" i="5" s="1"/>
  <c r="R45" i="5"/>
  <c r="T45" i="5" s="1"/>
  <c r="F38" i="5"/>
  <c r="H38" i="5" s="1"/>
  <c r="F47" i="5"/>
  <c r="H47" i="5" s="1"/>
  <c r="F43" i="5"/>
  <c r="H43" i="5" s="1"/>
  <c r="F39" i="5"/>
  <c r="H39" i="5" s="1"/>
  <c r="F61" i="5"/>
  <c r="H61" i="5" s="1"/>
  <c r="F57" i="5"/>
  <c r="H57" i="5" s="1"/>
  <c r="F53" i="5"/>
  <c r="H53" i="5" s="1"/>
  <c r="F66" i="5"/>
  <c r="H66" i="5" s="1"/>
  <c r="J43" i="5"/>
  <c r="L43" i="5" s="1"/>
  <c r="J39" i="5"/>
  <c r="L39" i="5" s="1"/>
  <c r="J63" i="5"/>
  <c r="L63" i="5" s="1"/>
  <c r="J59" i="5"/>
  <c r="L59" i="5" s="1"/>
  <c r="J67" i="5"/>
  <c r="L67" i="5" s="1"/>
  <c r="N41" i="5"/>
  <c r="P41" i="5" s="1"/>
  <c r="N44" i="5"/>
  <c r="P44" i="5" s="1"/>
  <c r="N48" i="5"/>
  <c r="P48" i="5" s="1"/>
  <c r="N63" i="5"/>
  <c r="P63" i="5" s="1"/>
  <c r="N59" i="5"/>
  <c r="P59" i="5" s="1"/>
  <c r="R37" i="5"/>
  <c r="T37" i="5" s="1"/>
  <c r="R41" i="5"/>
  <c r="T41" i="5" s="1"/>
  <c r="F50" i="5"/>
  <c r="H50" i="5" s="1"/>
  <c r="F46" i="5"/>
  <c r="H46" i="5" s="1"/>
  <c r="F42" i="5"/>
  <c r="H42" i="5" s="1"/>
  <c r="F51" i="5"/>
  <c r="H51" i="5" s="1"/>
  <c r="F60" i="5"/>
  <c r="H60" i="5" s="1"/>
  <c r="F56" i="5"/>
  <c r="H56" i="5" s="1"/>
  <c r="F65" i="5"/>
  <c r="H65" i="5" s="1"/>
  <c r="J42" i="5"/>
  <c r="L42" i="5" s="1"/>
  <c r="J56" i="5"/>
  <c r="L56" i="5" s="1"/>
  <c r="J62" i="5"/>
  <c r="L62" i="5" s="1"/>
  <c r="J58" i="5"/>
  <c r="L58" i="5" s="1"/>
  <c r="N37" i="5"/>
  <c r="P37" i="5" s="1"/>
  <c r="N51" i="5"/>
  <c r="P51" i="5" s="1"/>
  <c r="N62" i="5"/>
  <c r="P62" i="5" s="1"/>
  <c r="N65" i="5"/>
  <c r="P65" i="5" s="1"/>
  <c r="R46" i="5"/>
  <c r="T46" i="5" s="1"/>
  <c r="H20" i="5"/>
  <c r="E22" i="5" s="1"/>
  <c r="F49" i="5"/>
  <c r="H49" i="5" s="1"/>
  <c r="F45" i="5"/>
  <c r="H45" i="5" s="1"/>
  <c r="J65" i="5"/>
  <c r="L65" i="5" s="1"/>
  <c r="J61" i="5"/>
  <c r="L61" i="5" s="1"/>
  <c r="N67" i="5"/>
  <c r="P67" i="5" s="1"/>
  <c r="F20" i="4"/>
  <c r="G20" i="4"/>
  <c r="E2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3" i="4"/>
  <c r="E25" i="5" l="1"/>
  <c r="E26" i="5"/>
  <c r="E24" i="5"/>
  <c r="E27" i="5"/>
  <c r="H20" i="4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6" i="3"/>
</calcChain>
</file>

<file path=xl/sharedStrings.xml><?xml version="1.0" encoding="utf-8"?>
<sst xmlns="http://schemas.openxmlformats.org/spreadsheetml/2006/main" count="1810" uniqueCount="318">
  <si>
    <t>Chickpea Biofertilizer Trial Rb-24</t>
  </si>
  <si>
    <t>Location-Dahegaon</t>
  </si>
  <si>
    <t>SN</t>
  </si>
  <si>
    <t>Treatment</t>
  </si>
  <si>
    <t>Germ%</t>
  </si>
  <si>
    <t>Mean Germ%</t>
  </si>
  <si>
    <t>PHT</t>
  </si>
  <si>
    <t>No of primary branches</t>
  </si>
  <si>
    <t>Mean No of primary branches</t>
  </si>
  <si>
    <t>No of pods/plant</t>
  </si>
  <si>
    <t>Mean No of pods/plant</t>
  </si>
  <si>
    <t xml:space="preserve">Yield (gm) </t>
  </si>
  <si>
    <t>Mean Yield (gm)</t>
  </si>
  <si>
    <t>Test Wt (gm)</t>
  </si>
  <si>
    <t>Mean test wt (gm)</t>
  </si>
  <si>
    <t>R-I</t>
  </si>
  <si>
    <t>R-II</t>
  </si>
  <si>
    <t>R-III</t>
  </si>
  <si>
    <t>T6</t>
  </si>
  <si>
    <t>T9</t>
  </si>
  <si>
    <t>T15</t>
  </si>
  <si>
    <t>T10</t>
  </si>
  <si>
    <t>T5</t>
  </si>
  <si>
    <t>T4</t>
  </si>
  <si>
    <t>T13</t>
  </si>
  <si>
    <t>T16</t>
  </si>
  <si>
    <t>T7</t>
  </si>
  <si>
    <t>T14</t>
  </si>
  <si>
    <t>T8</t>
  </si>
  <si>
    <t>T1</t>
  </si>
  <si>
    <t>T11</t>
  </si>
  <si>
    <t>T3</t>
  </si>
  <si>
    <t>T2</t>
  </si>
  <si>
    <t>T17</t>
  </si>
  <si>
    <t>T12</t>
  </si>
  <si>
    <t>CD at 5%</t>
  </si>
  <si>
    <t>Findings:</t>
  </si>
  <si>
    <t>CV%</t>
  </si>
  <si>
    <t>No significant differences were observed among the treatments</t>
  </si>
  <si>
    <t>Two treatments of Combo-I BF viz., T1 (75%) &amp; T10 (100%) are observed to be promising</t>
  </si>
  <si>
    <t>Three treatments of Combo-II BF viz., T2 (75%) &amp; T5 (50%) are found promising</t>
  </si>
  <si>
    <t>Chickpea Biofertlizer Trial Rabi-2024</t>
  </si>
  <si>
    <t>Experimenta Details</t>
  </si>
  <si>
    <t>Treatment Details</t>
  </si>
  <si>
    <t>75% Combo-I BF + 25% CF</t>
  </si>
  <si>
    <t>Name of the crop-Gram</t>
  </si>
  <si>
    <t>75% Combo-II BF + 25% CF</t>
  </si>
  <si>
    <t>No of genotype-01 (Chirag)</t>
  </si>
  <si>
    <t>75% Strep Combo BF + 25% CF</t>
  </si>
  <si>
    <t>Trial Design-RBD</t>
  </si>
  <si>
    <t>50% Combo-I BF + 50% CF</t>
  </si>
  <si>
    <t>No of replications-03</t>
  </si>
  <si>
    <t>50% Combo-II BF +50% CF</t>
  </si>
  <si>
    <t>No of bacterial consortia-03</t>
  </si>
  <si>
    <t>50% Strep Combo BF + 50% CF</t>
  </si>
  <si>
    <t>No of treatments-17</t>
  </si>
  <si>
    <t>25% Combo-I BF + 75% CF</t>
  </si>
  <si>
    <t>Trial layout</t>
  </si>
  <si>
    <t>25% Combo-II BF + 75% CF</t>
  </si>
  <si>
    <t>No of rows per treatment-05</t>
  </si>
  <si>
    <t>25% Strep Combo BF + 75% CF</t>
  </si>
  <si>
    <t>Row length-15 ft</t>
  </si>
  <si>
    <t xml:space="preserve">100% Combo-I BF </t>
  </si>
  <si>
    <t>Row to row distance-1.5ft (7.5ft for 5 rows)</t>
  </si>
  <si>
    <t xml:space="preserve">100% Combo-II BF </t>
  </si>
  <si>
    <t>Gap between replications-3 ft</t>
  </si>
  <si>
    <t xml:space="preserve">100% Strep Combo BF </t>
  </si>
  <si>
    <t>100% CF</t>
  </si>
  <si>
    <t>75% Mycorrhiza + 25% CF</t>
  </si>
  <si>
    <t>50% Mycorrhiza + 50% CF</t>
  </si>
  <si>
    <t>25% Mycorrhiza +75% CF</t>
  </si>
  <si>
    <t xml:space="preserve">T14-100% Mycorrhiza </t>
  </si>
  <si>
    <t>Agronomical &amp; Yield Data</t>
  </si>
  <si>
    <t>Mean PHT (cm)</t>
  </si>
  <si>
    <t xml:space="preserve">100% Mycorrhiza </t>
  </si>
  <si>
    <t>Sr. No.</t>
  </si>
  <si>
    <t>Mean No. of primary branches</t>
  </si>
  <si>
    <t>Mean No. of pods/plant</t>
  </si>
  <si>
    <t>Mean Test Wt (gm)</t>
  </si>
  <si>
    <t xml:space="preserve">Treatment </t>
  </si>
  <si>
    <t>CD</t>
  </si>
  <si>
    <t>Significance</t>
  </si>
  <si>
    <t>No. of Primary branches</t>
  </si>
  <si>
    <t>No. of pods/plant</t>
  </si>
  <si>
    <t>Yield</t>
  </si>
  <si>
    <t>Test Weight</t>
  </si>
  <si>
    <t>CV (%)</t>
  </si>
  <si>
    <t>NS</t>
  </si>
  <si>
    <t>Increase Over Control of Germination %</t>
  </si>
  <si>
    <t>Increase Over Control of PHT</t>
  </si>
  <si>
    <t>Increase Over Control of No. of primary branches</t>
  </si>
  <si>
    <t>Increase Over Control of No. of pods/plant</t>
  </si>
  <si>
    <t>Increase Over Control of Yield</t>
  </si>
  <si>
    <t>Increase Over Control of Test Weight</t>
  </si>
  <si>
    <t>TOTAL</t>
  </si>
  <si>
    <t>MEAN</t>
  </si>
  <si>
    <t>Correction Factor</t>
  </si>
  <si>
    <t>Total Sum of Square (TSS)</t>
  </si>
  <si>
    <t>Sum of Square due to Replication (RSS)</t>
  </si>
  <si>
    <t>Sum of Square due to Treatments (SST)</t>
  </si>
  <si>
    <t>Sum of Square due to Error (SSE)</t>
  </si>
  <si>
    <t>SOURCE OF VARIATION</t>
  </si>
  <si>
    <t>DF</t>
  </si>
  <si>
    <t>SS</t>
  </si>
  <si>
    <t>MSS</t>
  </si>
  <si>
    <t>VARIANCE RATIO</t>
  </si>
  <si>
    <t>REPLICATION</t>
  </si>
  <si>
    <t>TREATMENTS</t>
  </si>
  <si>
    <t>ERROR</t>
  </si>
  <si>
    <t>CALCULATED F</t>
  </si>
  <si>
    <t>TABULATED F</t>
  </si>
  <si>
    <t>SE</t>
  </si>
  <si>
    <t>Critical difference at 5% level of Significance</t>
  </si>
  <si>
    <t>CD = t-value (for error df) * 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</si>
  <si>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</si>
  <si>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</si>
  <si>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</si>
  <si>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</si>
  <si>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</si>
  <si>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</si>
  <si>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</si>
  <si>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</si>
  <si>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</si>
  <si>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</si>
  <si>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</si>
  <si>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</si>
  <si>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</si>
  <si>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</si>
  <si>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</si>
  <si>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</si>
  <si>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</si>
  <si>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TREAT
MENTS</t>
  </si>
  <si>
    <t>Pair of Treatments</t>
  </si>
  <si>
    <t>Inference</t>
  </si>
  <si>
    <t>A, B</t>
  </si>
  <si>
    <t>A, C</t>
  </si>
  <si>
    <t>A, D</t>
  </si>
  <si>
    <t>A, E</t>
  </si>
  <si>
    <t>A, F</t>
  </si>
  <si>
    <t>A, G</t>
  </si>
  <si>
    <t>A, H</t>
  </si>
  <si>
    <t>A, I</t>
  </si>
  <si>
    <t>A, J</t>
  </si>
  <si>
    <t>A, K</t>
  </si>
  <si>
    <t>A, L</t>
  </si>
  <si>
    <t>A, M</t>
  </si>
  <si>
    <t>A, N</t>
  </si>
  <si>
    <t>A,O</t>
  </si>
  <si>
    <t>A, P</t>
  </si>
  <si>
    <t>A, Q</t>
  </si>
  <si>
    <t>B, C</t>
  </si>
  <si>
    <t>B, D</t>
  </si>
  <si>
    <t>B, E</t>
  </si>
  <si>
    <t>B, F</t>
  </si>
  <si>
    <t>B, G</t>
  </si>
  <si>
    <t>B, H</t>
  </si>
  <si>
    <t>B, I</t>
  </si>
  <si>
    <t>B, J</t>
  </si>
  <si>
    <t>B, K</t>
  </si>
  <si>
    <t>B, L</t>
  </si>
  <si>
    <t>B, M</t>
  </si>
  <si>
    <t>B, N</t>
  </si>
  <si>
    <t>B,O</t>
  </si>
  <si>
    <t>B, P</t>
  </si>
  <si>
    <t>B, Q</t>
  </si>
  <si>
    <t>C, D</t>
  </si>
  <si>
    <t>C, E</t>
  </si>
  <si>
    <t>C, F</t>
  </si>
  <si>
    <t>C, G</t>
  </si>
  <si>
    <t>C, H</t>
  </si>
  <si>
    <t>C, I</t>
  </si>
  <si>
    <t>C, J</t>
  </si>
  <si>
    <t>C, K</t>
  </si>
  <si>
    <t>C, L</t>
  </si>
  <si>
    <t>C, M</t>
  </si>
  <si>
    <t>C, N</t>
  </si>
  <si>
    <t>C,O</t>
  </si>
  <si>
    <t>C, P</t>
  </si>
  <si>
    <t>C, Q</t>
  </si>
  <si>
    <t>D, E</t>
  </si>
  <si>
    <t>D, F</t>
  </si>
  <si>
    <t>D, G</t>
  </si>
  <si>
    <t>D, H</t>
  </si>
  <si>
    <t>D, I</t>
  </si>
  <si>
    <t>D, J</t>
  </si>
  <si>
    <t>D, K</t>
  </si>
  <si>
    <t>D, L</t>
  </si>
  <si>
    <t>D, M</t>
  </si>
  <si>
    <t>D, N</t>
  </si>
  <si>
    <t>D,O</t>
  </si>
  <si>
    <t>D, P</t>
  </si>
  <si>
    <t>D, Q</t>
  </si>
  <si>
    <t>E, F</t>
  </si>
  <si>
    <t>E, G</t>
  </si>
  <si>
    <t>E, H</t>
  </si>
  <si>
    <t>E, I</t>
  </si>
  <si>
    <t>E, J</t>
  </si>
  <si>
    <t>E, K</t>
  </si>
  <si>
    <t>E, L</t>
  </si>
  <si>
    <t>E, M</t>
  </si>
  <si>
    <t>E, N</t>
  </si>
  <si>
    <t>E,O</t>
  </si>
  <si>
    <t>E, P</t>
  </si>
  <si>
    <t>E, Q</t>
  </si>
  <si>
    <t>F, G</t>
  </si>
  <si>
    <t>F, H</t>
  </si>
  <si>
    <t>F, I</t>
  </si>
  <si>
    <t>F, J</t>
  </si>
  <si>
    <t>F, K</t>
  </si>
  <si>
    <t>F, L</t>
  </si>
  <si>
    <t>F, M</t>
  </si>
  <si>
    <t>F, N</t>
  </si>
  <si>
    <t>F,O</t>
  </si>
  <si>
    <t>F, P</t>
  </si>
  <si>
    <t>F, Q</t>
  </si>
  <si>
    <t>G, H</t>
  </si>
  <si>
    <t>G, I</t>
  </si>
  <si>
    <t>G, J</t>
  </si>
  <si>
    <t>G, K</t>
  </si>
  <si>
    <t>G, L</t>
  </si>
  <si>
    <t>G, M</t>
  </si>
  <si>
    <t>G, N</t>
  </si>
  <si>
    <t>G,O</t>
  </si>
  <si>
    <t>G, P</t>
  </si>
  <si>
    <t>G, Q</t>
  </si>
  <si>
    <t>H, I</t>
  </si>
  <si>
    <t>H, J</t>
  </si>
  <si>
    <t>H, K</t>
  </si>
  <si>
    <t>H, L</t>
  </si>
  <si>
    <t>H, M</t>
  </si>
  <si>
    <t>H, N</t>
  </si>
  <si>
    <t>H,O</t>
  </si>
  <si>
    <t>H, P</t>
  </si>
  <si>
    <t>H, Q</t>
  </si>
  <si>
    <t>I, J</t>
  </si>
  <si>
    <t>I, K</t>
  </si>
  <si>
    <t>I, L</t>
  </si>
  <si>
    <t>I, M</t>
  </si>
  <si>
    <t>I, N</t>
  </si>
  <si>
    <t>I,O</t>
  </si>
  <si>
    <t>I, P</t>
  </si>
  <si>
    <t>I, Q</t>
  </si>
  <si>
    <t>J, K</t>
  </si>
  <si>
    <t>J, L</t>
  </si>
  <si>
    <t>J, M</t>
  </si>
  <si>
    <t>J, N</t>
  </si>
  <si>
    <t>J,O</t>
  </si>
  <si>
    <t>J, P</t>
  </si>
  <si>
    <t>J, Q</t>
  </si>
  <si>
    <t>K, L</t>
  </si>
  <si>
    <t>K, M</t>
  </si>
  <si>
    <t>K, N</t>
  </si>
  <si>
    <t>K,O</t>
  </si>
  <si>
    <t>K, P</t>
  </si>
  <si>
    <t>K, Q</t>
  </si>
  <si>
    <t>L, M</t>
  </si>
  <si>
    <t>L, N</t>
  </si>
  <si>
    <t>L,O</t>
  </si>
  <si>
    <t>L, P</t>
  </si>
  <si>
    <t>L, Q</t>
  </si>
  <si>
    <t>M, N</t>
  </si>
  <si>
    <t>M,O</t>
  </si>
  <si>
    <t>M, P</t>
  </si>
  <si>
    <t>M, Q</t>
  </si>
  <si>
    <t>N, O</t>
  </si>
  <si>
    <t>N, P</t>
  </si>
  <si>
    <t>N, Q</t>
  </si>
  <si>
    <t>O, P</t>
  </si>
  <si>
    <t>O, Q</t>
  </si>
  <si>
    <t>P, Q</t>
  </si>
  <si>
    <t>COUNT OF B</t>
  </si>
  <si>
    <t>COUNT OF M</t>
  </si>
  <si>
    <t>COUNT OF G</t>
  </si>
  <si>
    <t>COUNT OF I</t>
  </si>
  <si>
    <t>COUNT OF P</t>
  </si>
  <si>
    <t>COUNT OF E</t>
  </si>
  <si>
    <t>COUNT OF Q</t>
  </si>
  <si>
    <t>Conclusion:</t>
  </si>
  <si>
    <t>Significant Pair of Treatments</t>
  </si>
  <si>
    <t>We conclude that 100% CF is significantly better than all other Treatments</t>
  </si>
  <si>
    <t>As Treatment M i.e. 100% CF (T13) is Significant 5 times with other treatments</t>
  </si>
  <si>
    <t>Raw Sum of Square</t>
  </si>
  <si>
    <t>Absolute Difference between the Treatment Means</t>
  </si>
  <si>
    <t>As Cal F &lt; Tab F, the data do not provide any evidence against the Null Hypothesis which may be accepted.</t>
  </si>
  <si>
    <t>Null Hypothesis:</t>
  </si>
  <si>
    <t>All the treatments are Insignificant</t>
  </si>
  <si>
    <t>Alternate Hypothesis:</t>
  </si>
  <si>
    <t>At least one of the treatment is Significant</t>
  </si>
  <si>
    <t>Absolute Difference between the
Treatment Means</t>
  </si>
  <si>
    <t>COUNT OF A</t>
  </si>
  <si>
    <t>COUNT OF F</t>
  </si>
  <si>
    <t>COUNT OF J</t>
  </si>
  <si>
    <t>COUNT OF N</t>
  </si>
  <si>
    <t>As Treatment G &amp; J i.e.25% Combo-I BF + 75% CF &amp; 100% Combo-I BF  is Significant 5 times with other treatments</t>
  </si>
  <si>
    <t>We conclude that 25% Combo-I BF + 75% CF &amp; 100% Combo-I BF is significantly better than all other Treatments</t>
  </si>
  <si>
    <t>Total Sum of Square</t>
  </si>
  <si>
    <t>There is Significant difference between the Treatments F (50% Strep Combo BF + 50% CF) and G (25% Combo-I BF + 75% CF).</t>
  </si>
  <si>
    <t>COUNT OF L</t>
  </si>
  <si>
    <t>COUNT OF O</t>
  </si>
  <si>
    <t>As Treatment F i.e.50% Strep Combo BF + 50% CF is Significant with treatments B (75% Combo-II BF + 25% CF), C (75% Strep Combo BF + 25% CF), L (100% Strep Combo BF), Q (100% Mycorrhiza).</t>
  </si>
  <si>
    <t>We conclude that 50% Strep Combo BF + 50% CF is significantly better than all other Treatments</t>
  </si>
  <si>
    <t>COUNT OF C</t>
  </si>
  <si>
    <t>COUNT OF H</t>
  </si>
  <si>
    <t xml:space="preserve">As Treatment C i.e.75% Strep Combo BF + 25% CF is Significant with Treatments </t>
  </si>
  <si>
    <t>A (75% Combo-I BF + 25% CF)</t>
  </si>
  <si>
    <t>B (75% Combo-II BF + 25% CF)</t>
  </si>
  <si>
    <t>L (100% Strep Combo BF)</t>
  </si>
  <si>
    <t>D (50% Combo-I BF + 50% CF)</t>
  </si>
  <si>
    <t>E (50% Combo-II BF +50% CF)</t>
  </si>
  <si>
    <t>G (25% Combo-I BF + 75% CF)</t>
  </si>
  <si>
    <t>J (100% Combo-I BF)</t>
  </si>
  <si>
    <t>K (100% Combo-II BF)</t>
  </si>
  <si>
    <t>We conclude that 75% Strep Combo BF + 25% CF is significantly better than all other Treatments</t>
  </si>
  <si>
    <t>t-value is calculated using R function qt(1-alpha/2, df1, df2) for two-tailed test</t>
  </si>
  <si>
    <t>Absolute Difference
between the
Treatment Means</t>
  </si>
  <si>
    <t>Treatment F (50% Strep Combo BF + 50% CF) is Significantly better than Treatment</t>
  </si>
  <si>
    <t>M (100% CF) is significant with</t>
  </si>
  <si>
    <t>G (25% Combo-I BF + 75% CF) is significant with Treatments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</si>
</sst>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8" fillId="9" borderId="1" xfId="0" applyFont="1" applyFill="1" applyBorder="1" applyAlignment="1">
      <alignment horizontal="center" vertical="center" wrapText="1"/>
    </xf>
    <xf numFmtId="1" fontId="0" fillId="9" borderId="1" xfId="0" applyNumberForma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7" fillId="9" borderId="1" xfId="0" applyNumberFormat="1" applyFont="1" applyFill="1" applyBorder="1" applyAlignment="1">
      <alignment horizontal="center"/>
    </xf>
    <xf numFmtId="2" fontId="7" fillId="6" borderId="1" xfId="0" applyNumberFormat="1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7" fillId="11" borderId="1" xfId="0" applyNumberFormat="1" applyFont="1" applyFill="1" applyBorder="1" applyAlignment="1">
      <alignment horizontal="center"/>
    </xf>
    <xf numFmtId="1" fontId="0" fillId="0" borderId="0" xfId="0" applyNumberFormat="1"/>
    <xf numFmtId="0" fontId="7" fillId="0" borderId="0" xfId="0" applyFont="1"/>
    <xf numFmtId="0" fontId="7" fillId="4" borderId="1" xfId="0" applyFont="1" applyFill="1" applyBorder="1" applyAlignment="1">
      <alignment horizontal="center" vertical="center"/>
    </xf>
    <xf numFmtId="1" fontId="7" fillId="0" borderId="0" xfId="0" applyNumberFormat="1" applyFont="1"/>
    <xf numFmtId="0" fontId="7" fillId="4" borderId="1" xfId="0" applyFont="1" applyFill="1" applyBorder="1"/>
    <xf numFmtId="0" fontId="8" fillId="0" borderId="0" xfId="0" applyFont="1"/>
    <xf numFmtId="0" fontId="8" fillId="10" borderId="0" xfId="0" applyFont="1" applyFill="1" applyAlignment="1">
      <alignment horizontal="center"/>
    </xf>
    <xf numFmtId="0" fontId="8" fillId="10" borderId="0" xfId="0" applyFont="1" applyFill="1"/>
    <xf numFmtId="0" fontId="7" fillId="10" borderId="0" xfId="0" applyFont="1" applyFill="1"/>
    <xf numFmtId="0" fontId="8" fillId="0" borderId="1" xfId="0" applyFont="1" applyBorder="1" applyAlignment="1">
      <alignment horizontal="center" wrapText="1"/>
    </xf>
    <xf numFmtId="1" fontId="7" fillId="0" borderId="0" xfId="0" applyNumberFormat="1" applyFont="1" applyAlignment="1">
      <alignment horizontal="center"/>
    </xf>
    <xf numFmtId="1" fontId="8" fillId="4" borderId="1" xfId="0" applyNumberFormat="1" applyFont="1" applyFill="1" applyBorder="1" applyAlignment="1">
      <alignment horizontal="center" vertical="center" wrapText="1"/>
    </xf>
    <xf numFmtId="1" fontId="7" fillId="4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/>
    </xf>
    <xf numFmtId="1" fontId="8" fillId="10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vertical="center"/>
    </xf>
    <xf numFmtId="1" fontId="0" fillId="10" borderId="0" xfId="0" applyNumberFormat="1" applyFill="1"/>
    <xf numFmtId="0" fontId="0" fillId="10" borderId="0" xfId="0" applyFill="1"/>
    <xf numFmtId="0" fontId="8" fillId="0" borderId="0" xfId="0" applyFont="1" applyAlignment="1">
      <alignment wrapText="1"/>
    </xf>
    <xf numFmtId="0" fontId="7" fillId="0" borderId="5" xfId="0" applyFont="1" applyBorder="1" applyAlignment="1">
      <alignment horizontal="center"/>
    </xf>
    <xf numFmtId="1" fontId="0" fillId="10" borderId="1" xfId="0" applyNumberFormat="1" applyFill="1" applyBorder="1"/>
    <xf numFmtId="1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7" fillId="6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1" fontId="7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2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9"/>
  <sheetViews>
    <sheetView workbookViewId="0">
      <selection activeCell="A14" sqref="A14"/>
    </sheetView>
  </sheetViews>
  <sheetFormatPr defaultRowHeight="14.4" x14ac:dyDescent="0.3"/>
  <sheetData>
    <row r="1" spans="1:7" ht="18" x14ac:dyDescent="0.35">
      <c r="A1" s="20" t="s">
        <v>41</v>
      </c>
      <c r="B1" s="6"/>
    </row>
    <row r="2" spans="1:7" ht="15.6" x14ac:dyDescent="0.3">
      <c r="A2" s="21" t="s">
        <v>42</v>
      </c>
      <c r="B2" s="6"/>
      <c r="F2" s="21" t="s">
        <v>43</v>
      </c>
    </row>
    <row r="3" spans="1:7" x14ac:dyDescent="0.3">
      <c r="A3" t="s">
        <v>1</v>
      </c>
      <c r="B3" s="6"/>
      <c r="F3" s="6" t="s">
        <v>29</v>
      </c>
      <c r="G3" t="s">
        <v>44</v>
      </c>
    </row>
    <row r="4" spans="1:7" x14ac:dyDescent="0.3">
      <c r="A4" t="s">
        <v>45</v>
      </c>
      <c r="B4" s="6"/>
      <c r="F4" s="6" t="s">
        <v>32</v>
      </c>
      <c r="G4" t="s">
        <v>46</v>
      </c>
    </row>
    <row r="5" spans="1:7" x14ac:dyDescent="0.3">
      <c r="A5" t="s">
        <v>47</v>
      </c>
      <c r="B5" s="6"/>
      <c r="F5" s="6" t="s">
        <v>31</v>
      </c>
      <c r="G5" t="s">
        <v>48</v>
      </c>
    </row>
    <row r="6" spans="1:7" x14ac:dyDescent="0.3">
      <c r="A6" t="s">
        <v>53</v>
      </c>
      <c r="B6" s="6"/>
      <c r="F6" s="6" t="s">
        <v>23</v>
      </c>
      <c r="G6" t="s">
        <v>50</v>
      </c>
    </row>
    <row r="7" spans="1:7" x14ac:dyDescent="0.3">
      <c r="A7" t="s">
        <v>55</v>
      </c>
      <c r="B7" s="6"/>
      <c r="F7" s="6" t="s">
        <v>22</v>
      </c>
      <c r="G7" t="s">
        <v>52</v>
      </c>
    </row>
    <row r="8" spans="1:7" ht="15.6" x14ac:dyDescent="0.3">
      <c r="A8" s="21" t="s">
        <v>57</v>
      </c>
      <c r="B8" s="6"/>
      <c r="F8" s="6" t="s">
        <v>18</v>
      </c>
      <c r="G8" t="s">
        <v>54</v>
      </c>
    </row>
    <row r="9" spans="1:7" x14ac:dyDescent="0.3">
      <c r="A9" t="s">
        <v>49</v>
      </c>
      <c r="B9" s="6"/>
      <c r="F9" s="6" t="s">
        <v>26</v>
      </c>
      <c r="G9" t="s">
        <v>56</v>
      </c>
    </row>
    <row r="10" spans="1:7" x14ac:dyDescent="0.3">
      <c r="A10" t="s">
        <v>51</v>
      </c>
      <c r="B10" s="6"/>
      <c r="F10" s="6" t="s">
        <v>28</v>
      </c>
      <c r="G10" t="s">
        <v>58</v>
      </c>
    </row>
    <row r="11" spans="1:7" x14ac:dyDescent="0.3">
      <c r="A11" t="s">
        <v>59</v>
      </c>
      <c r="B11" s="6"/>
      <c r="F11" s="6" t="s">
        <v>19</v>
      </c>
      <c r="G11" t="s">
        <v>60</v>
      </c>
    </row>
    <row r="12" spans="1:7" x14ac:dyDescent="0.3">
      <c r="A12" t="s">
        <v>61</v>
      </c>
      <c r="B12" s="6"/>
      <c r="F12" s="6" t="s">
        <v>21</v>
      </c>
      <c r="G12" t="s">
        <v>62</v>
      </c>
    </row>
    <row r="13" spans="1:7" x14ac:dyDescent="0.3">
      <c r="A13" t="s">
        <v>63</v>
      </c>
      <c r="B13" s="6"/>
      <c r="F13" s="6" t="s">
        <v>30</v>
      </c>
      <c r="G13" t="s">
        <v>64</v>
      </c>
    </row>
    <row r="14" spans="1:7" x14ac:dyDescent="0.3">
      <c r="A14" t="s">
        <v>65</v>
      </c>
      <c r="B14" s="6"/>
      <c r="F14" s="6" t="s">
        <v>34</v>
      </c>
      <c r="G14" t="s">
        <v>66</v>
      </c>
    </row>
    <row r="15" spans="1:7" x14ac:dyDescent="0.3">
      <c r="A15" s="6"/>
      <c r="B15" s="6"/>
      <c r="F15" s="6" t="s">
        <v>24</v>
      </c>
      <c r="G15" t="s">
        <v>67</v>
      </c>
    </row>
    <row r="16" spans="1:7" x14ac:dyDescent="0.3">
      <c r="A16" s="6"/>
      <c r="B16" s="6"/>
      <c r="F16" s="6" t="s">
        <v>27</v>
      </c>
      <c r="G16" t="s">
        <v>68</v>
      </c>
    </row>
    <row r="17" spans="6:7" x14ac:dyDescent="0.3">
      <c r="F17" s="6" t="s">
        <v>20</v>
      </c>
      <c r="G17" t="s">
        <v>69</v>
      </c>
    </row>
    <row r="18" spans="6:7" x14ac:dyDescent="0.3">
      <c r="F18" s="6" t="s">
        <v>25</v>
      </c>
      <c r="G18" t="s">
        <v>70</v>
      </c>
    </row>
    <row r="19" spans="6:7" x14ac:dyDescent="0.3">
      <c r="F19" s="6" t="s">
        <v>33</v>
      </c>
      <c r="G19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B487-8420-400B-987F-6389DA3932C9}">
  <sheetPr>
    <tabColor rgb="FF92D050"/>
  </sheetPr>
  <dimension ref="A1:Z27"/>
  <sheetViews>
    <sheetView tabSelected="1" topLeftCell="A7" workbookViewId="0">
      <selection activeCell="I30" sqref="I30"/>
    </sheetView>
  </sheetViews>
  <sheetFormatPr defaultRowHeight="16.05" customHeight="1" x14ac:dyDescent="0.3"/>
  <cols>
    <col min="1" max="1" width="5.77734375" customWidth="1"/>
    <col min="2" max="5" width="9.77734375" customWidth="1"/>
    <col min="6" max="6" width="9.77734375" style="7" customWidth="1"/>
    <col min="7" max="9" width="9.77734375" customWidth="1"/>
    <col min="10" max="10" width="9.77734375" style="7" customWidth="1"/>
    <col min="11" max="13" width="9.77734375" customWidth="1"/>
    <col min="14" max="14" width="9.77734375" style="7" customWidth="1"/>
    <col min="15" max="17" width="9.77734375" customWidth="1"/>
    <col min="18" max="18" width="10.33203125" style="7" customWidth="1"/>
    <col min="19" max="21" width="9.77734375" customWidth="1"/>
    <col min="22" max="22" width="9.77734375" style="7" customWidth="1"/>
    <col min="23" max="25" width="9.77734375" style="6" customWidth="1"/>
    <col min="26" max="26" width="9.77734375" style="7" customWidth="1"/>
  </cols>
  <sheetData>
    <row r="1" spans="1:26" ht="16.05" customHeight="1" x14ac:dyDescent="0.3">
      <c r="A1" s="22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5"/>
      <c r="O1" s="4"/>
      <c r="P1" s="4"/>
      <c r="Q1" s="4"/>
      <c r="R1" s="5"/>
      <c r="S1" s="4"/>
      <c r="T1" s="4"/>
      <c r="U1" s="4"/>
      <c r="V1" s="5"/>
    </row>
    <row r="2" spans="1:26" ht="16.05" customHeight="1" x14ac:dyDescent="0.3">
      <c r="A2" s="1" t="s">
        <v>72</v>
      </c>
      <c r="B2" s="2"/>
      <c r="C2" s="2"/>
      <c r="D2" s="2"/>
      <c r="E2" s="2"/>
      <c r="F2" s="3"/>
      <c r="G2" s="4"/>
      <c r="H2" s="4"/>
      <c r="I2" s="4"/>
      <c r="J2" s="5"/>
      <c r="K2" s="4"/>
      <c r="L2" s="4"/>
      <c r="M2" s="4"/>
      <c r="N2" s="5"/>
      <c r="O2" s="4"/>
      <c r="P2" s="4"/>
      <c r="Q2" s="4"/>
      <c r="R2" s="5"/>
      <c r="S2" s="4"/>
      <c r="T2" s="4"/>
      <c r="U2" s="4"/>
      <c r="V2" s="5"/>
    </row>
    <row r="3" spans="1:26" ht="16.05" customHeight="1" x14ac:dyDescent="0.3">
      <c r="A3" s="2"/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5"/>
      <c r="O3" s="4"/>
      <c r="P3" s="4"/>
      <c r="Q3" s="4"/>
      <c r="R3" s="5"/>
      <c r="S3" s="4"/>
      <c r="T3" s="4"/>
      <c r="U3" s="4"/>
      <c r="V3" s="5"/>
    </row>
    <row r="4" spans="1:26" ht="25.8" customHeight="1" x14ac:dyDescent="0.3">
      <c r="A4" s="89" t="s">
        <v>2</v>
      </c>
      <c r="B4" s="89" t="s">
        <v>3</v>
      </c>
      <c r="C4" s="91" t="s">
        <v>4</v>
      </c>
      <c r="D4" s="92"/>
      <c r="E4" s="93"/>
      <c r="F4" s="89" t="s">
        <v>5</v>
      </c>
      <c r="G4" s="94" t="s">
        <v>6</v>
      </c>
      <c r="H4" s="95"/>
      <c r="I4" s="96"/>
      <c r="J4" s="97" t="s">
        <v>73</v>
      </c>
      <c r="K4" s="94" t="s">
        <v>7</v>
      </c>
      <c r="L4" s="95"/>
      <c r="M4" s="96"/>
      <c r="N4" s="97" t="s">
        <v>8</v>
      </c>
      <c r="O4" s="91" t="s">
        <v>9</v>
      </c>
      <c r="P4" s="92"/>
      <c r="Q4" s="93"/>
      <c r="R4" s="89" t="s">
        <v>10</v>
      </c>
      <c r="S4" s="91" t="s">
        <v>11</v>
      </c>
      <c r="T4" s="92"/>
      <c r="U4" s="93"/>
      <c r="V4" s="89" t="s">
        <v>12</v>
      </c>
      <c r="W4" s="91" t="s">
        <v>13</v>
      </c>
      <c r="X4" s="92"/>
      <c r="Y4" s="93"/>
      <c r="Z4" s="89" t="s">
        <v>14</v>
      </c>
    </row>
    <row r="5" spans="1:26" ht="19.8" customHeight="1" x14ac:dyDescent="0.3">
      <c r="A5" s="90"/>
      <c r="B5" s="90"/>
      <c r="C5" s="8" t="s">
        <v>15</v>
      </c>
      <c r="D5" s="8" t="s">
        <v>16</v>
      </c>
      <c r="E5" s="8" t="s">
        <v>17</v>
      </c>
      <c r="F5" s="90"/>
      <c r="G5" s="8" t="s">
        <v>15</v>
      </c>
      <c r="H5" s="8" t="s">
        <v>16</v>
      </c>
      <c r="I5" s="8" t="s">
        <v>17</v>
      </c>
      <c r="J5" s="98"/>
      <c r="K5" s="8" t="s">
        <v>15</v>
      </c>
      <c r="L5" s="8" t="s">
        <v>16</v>
      </c>
      <c r="M5" s="8" t="s">
        <v>17</v>
      </c>
      <c r="N5" s="98"/>
      <c r="O5" s="8" t="s">
        <v>15</v>
      </c>
      <c r="P5" s="8" t="s">
        <v>16</v>
      </c>
      <c r="Q5" s="8" t="s">
        <v>17</v>
      </c>
      <c r="R5" s="90"/>
      <c r="S5" s="8" t="s">
        <v>15</v>
      </c>
      <c r="T5" s="8" t="s">
        <v>16</v>
      </c>
      <c r="U5" s="8" t="s">
        <v>17</v>
      </c>
      <c r="V5" s="90"/>
      <c r="W5" s="8" t="s">
        <v>15</v>
      </c>
      <c r="X5" s="8" t="s">
        <v>16</v>
      </c>
      <c r="Y5" s="8" t="s">
        <v>17</v>
      </c>
      <c r="Z5" s="90"/>
    </row>
    <row r="6" spans="1:26" ht="16.05" customHeight="1" x14ac:dyDescent="0.3">
      <c r="A6" s="10">
        <v>6</v>
      </c>
      <c r="B6" s="11" t="s">
        <v>18</v>
      </c>
      <c r="C6" s="10">
        <v>80</v>
      </c>
      <c r="D6" s="10">
        <v>75</v>
      </c>
      <c r="E6" s="10">
        <v>80</v>
      </c>
      <c r="F6" s="12">
        <v>78.333333333333329</v>
      </c>
      <c r="G6" s="13">
        <v>46</v>
      </c>
      <c r="H6" s="13">
        <v>48</v>
      </c>
      <c r="I6" s="13">
        <v>45</v>
      </c>
      <c r="J6" s="14">
        <v>46.333333333333336</v>
      </c>
      <c r="K6" s="13">
        <v>7.2</v>
      </c>
      <c r="L6" s="13">
        <v>9.8000000000000007</v>
      </c>
      <c r="M6" s="13">
        <v>8.4</v>
      </c>
      <c r="N6" s="15">
        <v>8.4666666666666668</v>
      </c>
      <c r="O6" s="13">
        <v>122</v>
      </c>
      <c r="P6" s="13">
        <v>120</v>
      </c>
      <c r="Q6" s="13">
        <v>144.4</v>
      </c>
      <c r="R6" s="14">
        <v>128.79999999999998</v>
      </c>
      <c r="S6" s="9">
        <v>1444</v>
      </c>
      <c r="T6" s="9">
        <v>1058</v>
      </c>
      <c r="U6" s="9">
        <v>1161</v>
      </c>
      <c r="V6" s="16">
        <v>1221</v>
      </c>
      <c r="W6" s="9">
        <v>24</v>
      </c>
      <c r="X6" s="9">
        <v>24</v>
      </c>
      <c r="Y6" s="9">
        <v>24</v>
      </c>
      <c r="Z6" s="12">
        <v>24</v>
      </c>
    </row>
    <row r="7" spans="1:26" ht="16.05" customHeight="1" x14ac:dyDescent="0.3">
      <c r="A7" s="10">
        <v>9</v>
      </c>
      <c r="B7" s="11" t="s">
        <v>19</v>
      </c>
      <c r="C7" s="10">
        <v>70</v>
      </c>
      <c r="D7" s="10">
        <v>80</v>
      </c>
      <c r="E7" s="10">
        <v>80</v>
      </c>
      <c r="F7" s="12">
        <v>76.666666666666671</v>
      </c>
      <c r="G7" s="13">
        <v>46</v>
      </c>
      <c r="H7" s="13">
        <v>47</v>
      </c>
      <c r="I7" s="13">
        <v>46</v>
      </c>
      <c r="J7" s="14">
        <v>46.333333333333336</v>
      </c>
      <c r="K7" s="13">
        <v>9.1999999999999993</v>
      </c>
      <c r="L7" s="13">
        <v>6.8</v>
      </c>
      <c r="M7" s="13">
        <v>7.2</v>
      </c>
      <c r="N7" s="15">
        <v>7.7333333333333334</v>
      </c>
      <c r="O7" s="13">
        <v>126.8</v>
      </c>
      <c r="P7" s="13">
        <v>74</v>
      </c>
      <c r="Q7" s="13">
        <v>148</v>
      </c>
      <c r="R7" s="14">
        <v>116.26666666666667</v>
      </c>
      <c r="S7" s="9">
        <v>1135</v>
      </c>
      <c r="T7" s="9">
        <v>1195</v>
      </c>
      <c r="U7" s="9">
        <v>1060</v>
      </c>
      <c r="V7" s="16">
        <v>1130</v>
      </c>
      <c r="W7" s="9">
        <v>23</v>
      </c>
      <c r="X7" s="9">
        <v>22</v>
      </c>
      <c r="Y7" s="9">
        <v>23</v>
      </c>
      <c r="Z7" s="12">
        <v>22.666666666666668</v>
      </c>
    </row>
    <row r="8" spans="1:26" ht="16.05" customHeight="1" x14ac:dyDescent="0.3">
      <c r="A8" s="10">
        <v>15</v>
      </c>
      <c r="B8" s="11" t="s">
        <v>20</v>
      </c>
      <c r="C8" s="10">
        <v>80</v>
      </c>
      <c r="D8" s="10">
        <v>90</v>
      </c>
      <c r="E8" s="10">
        <v>90</v>
      </c>
      <c r="F8" s="12">
        <v>86.666666666666671</v>
      </c>
      <c r="G8" s="13">
        <v>33</v>
      </c>
      <c r="H8" s="13">
        <v>45</v>
      </c>
      <c r="I8" s="13">
        <v>45</v>
      </c>
      <c r="J8" s="14">
        <v>41</v>
      </c>
      <c r="K8" s="13">
        <v>5.6</v>
      </c>
      <c r="L8" s="13">
        <v>9.1999999999999993</v>
      </c>
      <c r="M8" s="13">
        <v>8.4</v>
      </c>
      <c r="N8" s="15">
        <v>7.7333333333333334</v>
      </c>
      <c r="O8" s="13">
        <v>80.8</v>
      </c>
      <c r="P8" s="13">
        <v>120</v>
      </c>
      <c r="Q8" s="13">
        <v>141</v>
      </c>
      <c r="R8" s="14">
        <v>113.93333333333334</v>
      </c>
      <c r="S8" s="9">
        <v>1218</v>
      </c>
      <c r="T8" s="9">
        <v>1205</v>
      </c>
      <c r="U8" s="9">
        <v>1159</v>
      </c>
      <c r="V8" s="16">
        <v>1194</v>
      </c>
      <c r="W8" s="9">
        <v>22</v>
      </c>
      <c r="X8" s="9">
        <v>24</v>
      </c>
      <c r="Y8" s="9">
        <v>23</v>
      </c>
      <c r="Z8" s="12">
        <v>23</v>
      </c>
    </row>
    <row r="9" spans="1:26" ht="16.05" customHeight="1" x14ac:dyDescent="0.3">
      <c r="A9" s="10">
        <v>10</v>
      </c>
      <c r="B9" s="11" t="s">
        <v>21</v>
      </c>
      <c r="C9" s="10">
        <v>75</v>
      </c>
      <c r="D9" s="10">
        <v>85</v>
      </c>
      <c r="E9" s="10">
        <v>95</v>
      </c>
      <c r="F9" s="12">
        <v>85</v>
      </c>
      <c r="G9" s="13">
        <v>29</v>
      </c>
      <c r="H9" s="13">
        <v>41</v>
      </c>
      <c r="I9" s="13">
        <v>46</v>
      </c>
      <c r="J9" s="14">
        <v>38.666666666666664</v>
      </c>
      <c r="K9" s="13">
        <v>4.8</v>
      </c>
      <c r="L9" s="13">
        <v>9.1999999999999993</v>
      </c>
      <c r="M9" s="13">
        <v>7</v>
      </c>
      <c r="N9" s="15">
        <v>7</v>
      </c>
      <c r="O9" s="13">
        <v>103</v>
      </c>
      <c r="P9" s="13">
        <v>102</v>
      </c>
      <c r="Q9" s="13">
        <v>114</v>
      </c>
      <c r="R9" s="14">
        <v>106.33333333333333</v>
      </c>
      <c r="S9" s="9">
        <v>1331</v>
      </c>
      <c r="T9" s="9">
        <v>1186</v>
      </c>
      <c r="U9" s="9">
        <v>1601</v>
      </c>
      <c r="V9" s="16">
        <v>1372.6666666666667</v>
      </c>
      <c r="W9" s="9">
        <v>23</v>
      </c>
      <c r="X9" s="9">
        <v>24</v>
      </c>
      <c r="Y9" s="9">
        <v>23</v>
      </c>
      <c r="Z9" s="12">
        <v>23.333333333333332</v>
      </c>
    </row>
    <row r="10" spans="1:26" ht="16.05" customHeight="1" x14ac:dyDescent="0.3">
      <c r="A10" s="10">
        <v>5</v>
      </c>
      <c r="B10" s="11" t="s">
        <v>22</v>
      </c>
      <c r="C10" s="10">
        <v>95</v>
      </c>
      <c r="D10" s="10">
        <v>80</v>
      </c>
      <c r="E10" s="10">
        <v>85</v>
      </c>
      <c r="F10" s="12">
        <v>86.666666666666671</v>
      </c>
      <c r="G10" s="13">
        <v>49</v>
      </c>
      <c r="H10" s="13">
        <v>45</v>
      </c>
      <c r="I10" s="13">
        <v>44</v>
      </c>
      <c r="J10" s="14">
        <v>46</v>
      </c>
      <c r="K10" s="13">
        <v>6</v>
      </c>
      <c r="L10" s="13">
        <v>7.2</v>
      </c>
      <c r="M10" s="13">
        <v>7.2</v>
      </c>
      <c r="N10" s="15">
        <v>6.8</v>
      </c>
      <c r="O10" s="13">
        <v>95.6</v>
      </c>
      <c r="P10" s="13">
        <v>114</v>
      </c>
      <c r="Q10" s="13">
        <v>109.2</v>
      </c>
      <c r="R10" s="14">
        <v>106.26666666666667</v>
      </c>
      <c r="S10" s="9">
        <v>1570</v>
      </c>
      <c r="T10" s="9">
        <v>1203</v>
      </c>
      <c r="U10" s="9">
        <v>1200</v>
      </c>
      <c r="V10" s="16">
        <v>1324.3333333333333</v>
      </c>
      <c r="W10" s="9">
        <v>25</v>
      </c>
      <c r="X10" s="9">
        <v>23</v>
      </c>
      <c r="Y10" s="9">
        <v>23</v>
      </c>
      <c r="Z10" s="12">
        <v>23.666666666666668</v>
      </c>
    </row>
    <row r="11" spans="1:26" ht="16.05" customHeight="1" x14ac:dyDescent="0.3">
      <c r="A11" s="10">
        <v>4</v>
      </c>
      <c r="B11" s="11" t="s">
        <v>23</v>
      </c>
      <c r="C11" s="10">
        <v>75</v>
      </c>
      <c r="D11" s="10">
        <v>80</v>
      </c>
      <c r="E11" s="10">
        <v>90</v>
      </c>
      <c r="F11" s="12">
        <v>81.666666666666671</v>
      </c>
      <c r="G11" s="13">
        <v>34</v>
      </c>
      <c r="H11" s="13">
        <v>45</v>
      </c>
      <c r="I11" s="13">
        <v>46</v>
      </c>
      <c r="J11" s="14">
        <v>41.666666666666664</v>
      </c>
      <c r="K11" s="13">
        <v>5.2</v>
      </c>
      <c r="L11" s="13">
        <v>8</v>
      </c>
      <c r="M11" s="13">
        <v>8.8000000000000007</v>
      </c>
      <c r="N11" s="15">
        <v>7.333333333333333</v>
      </c>
      <c r="O11" s="13">
        <v>122.8</v>
      </c>
      <c r="P11" s="13">
        <v>70</v>
      </c>
      <c r="Q11" s="13">
        <v>126</v>
      </c>
      <c r="R11" s="14">
        <v>106.26666666666667</v>
      </c>
      <c r="S11" s="9">
        <v>1308</v>
      </c>
      <c r="T11" s="9">
        <v>1129</v>
      </c>
      <c r="U11" s="9">
        <v>1295</v>
      </c>
      <c r="V11" s="16">
        <v>1244</v>
      </c>
      <c r="W11" s="9">
        <v>23</v>
      </c>
      <c r="X11" s="9">
        <v>24</v>
      </c>
      <c r="Y11" s="9">
        <v>22</v>
      </c>
      <c r="Z11" s="12">
        <v>23</v>
      </c>
    </row>
    <row r="12" spans="1:26" ht="16.05" customHeight="1" x14ac:dyDescent="0.3">
      <c r="A12" s="10">
        <v>13</v>
      </c>
      <c r="B12" s="11" t="s">
        <v>24</v>
      </c>
      <c r="C12" s="10">
        <v>65</v>
      </c>
      <c r="D12" s="10">
        <v>75</v>
      </c>
      <c r="E12" s="10">
        <v>75</v>
      </c>
      <c r="F12" s="12">
        <v>71.666666666666671</v>
      </c>
      <c r="G12" s="13">
        <v>38</v>
      </c>
      <c r="H12" s="13">
        <v>49</v>
      </c>
      <c r="I12" s="13">
        <v>45</v>
      </c>
      <c r="J12" s="14">
        <v>44</v>
      </c>
      <c r="K12" s="13">
        <v>6.2</v>
      </c>
      <c r="L12" s="13">
        <v>8.6</v>
      </c>
      <c r="M12" s="13">
        <v>8.4</v>
      </c>
      <c r="N12" s="15">
        <v>7.7333333333333343</v>
      </c>
      <c r="O12" s="13">
        <v>71</v>
      </c>
      <c r="P12" s="13">
        <v>90</v>
      </c>
      <c r="Q12" s="13">
        <v>148.80000000000001</v>
      </c>
      <c r="R12" s="14">
        <v>103.26666666666667</v>
      </c>
      <c r="S12" s="9">
        <v>1117</v>
      </c>
      <c r="T12" s="9">
        <v>1209</v>
      </c>
      <c r="U12" s="9">
        <v>1197</v>
      </c>
      <c r="V12" s="16">
        <v>1174.3333333333333</v>
      </c>
      <c r="W12" s="9">
        <v>23</v>
      </c>
      <c r="X12" s="9">
        <v>23</v>
      </c>
      <c r="Y12" s="9">
        <v>22</v>
      </c>
      <c r="Z12" s="12">
        <v>22.666666666666668</v>
      </c>
    </row>
    <row r="13" spans="1:26" ht="16.05" customHeight="1" x14ac:dyDescent="0.3">
      <c r="A13" s="10">
        <v>16</v>
      </c>
      <c r="B13" s="11" t="s">
        <v>25</v>
      </c>
      <c r="C13" s="10">
        <v>75</v>
      </c>
      <c r="D13" s="10">
        <v>70</v>
      </c>
      <c r="E13" s="10">
        <v>80</v>
      </c>
      <c r="F13" s="12">
        <v>75</v>
      </c>
      <c r="G13" s="13">
        <v>29</v>
      </c>
      <c r="H13" s="13">
        <v>46</v>
      </c>
      <c r="I13" s="13">
        <v>43</v>
      </c>
      <c r="J13" s="14">
        <v>39.333333333333336</v>
      </c>
      <c r="K13" s="13">
        <v>6.2</v>
      </c>
      <c r="L13" s="13">
        <v>8.8000000000000007</v>
      </c>
      <c r="M13" s="13">
        <v>8.4</v>
      </c>
      <c r="N13" s="15">
        <v>7.8</v>
      </c>
      <c r="O13" s="13">
        <v>69.599999999999994</v>
      </c>
      <c r="P13" s="13">
        <v>114</v>
      </c>
      <c r="Q13" s="13">
        <v>112.6</v>
      </c>
      <c r="R13" s="14">
        <v>98.733333333333334</v>
      </c>
      <c r="S13" s="9">
        <v>1119</v>
      </c>
      <c r="T13" s="9">
        <v>1138</v>
      </c>
      <c r="U13" s="9">
        <v>1244</v>
      </c>
      <c r="V13" s="16">
        <v>1167</v>
      </c>
      <c r="W13" s="9">
        <v>22</v>
      </c>
      <c r="X13" s="9">
        <v>22</v>
      </c>
      <c r="Y13" s="9">
        <v>24</v>
      </c>
      <c r="Z13" s="12">
        <v>22.666666666666668</v>
      </c>
    </row>
    <row r="14" spans="1:26" ht="16.05" customHeight="1" x14ac:dyDescent="0.3">
      <c r="A14" s="10">
        <v>7</v>
      </c>
      <c r="B14" s="11" t="s">
        <v>26</v>
      </c>
      <c r="C14" s="10">
        <v>75</v>
      </c>
      <c r="D14" s="10">
        <v>75</v>
      </c>
      <c r="E14" s="10">
        <v>80</v>
      </c>
      <c r="F14" s="12">
        <v>76.666666666666671</v>
      </c>
      <c r="G14" s="13">
        <v>32.4</v>
      </c>
      <c r="H14" s="13">
        <v>42</v>
      </c>
      <c r="I14" s="13">
        <v>42</v>
      </c>
      <c r="J14" s="14">
        <v>38.800000000000004</v>
      </c>
      <c r="K14" s="13">
        <v>4.8</v>
      </c>
      <c r="L14" s="13">
        <v>8</v>
      </c>
      <c r="M14" s="13">
        <v>6.2</v>
      </c>
      <c r="N14" s="15">
        <v>6.333333333333333</v>
      </c>
      <c r="O14" s="13">
        <v>112</v>
      </c>
      <c r="P14" s="13">
        <v>72</v>
      </c>
      <c r="Q14" s="13">
        <v>112</v>
      </c>
      <c r="R14" s="14">
        <v>98.666666666666671</v>
      </c>
      <c r="S14" s="9">
        <v>1331</v>
      </c>
      <c r="T14" s="9">
        <v>1282</v>
      </c>
      <c r="U14" s="9">
        <v>1102</v>
      </c>
      <c r="V14" s="16">
        <v>1238.3333333333333</v>
      </c>
      <c r="W14" s="9">
        <v>23</v>
      </c>
      <c r="X14" s="9">
        <v>22</v>
      </c>
      <c r="Y14" s="9">
        <v>24</v>
      </c>
      <c r="Z14" s="12">
        <v>23</v>
      </c>
    </row>
    <row r="15" spans="1:26" ht="16.05" customHeight="1" x14ac:dyDescent="0.3">
      <c r="A15" s="10">
        <v>14</v>
      </c>
      <c r="B15" s="11" t="s">
        <v>27</v>
      </c>
      <c r="C15" s="10">
        <v>70</v>
      </c>
      <c r="D15" s="10">
        <v>95</v>
      </c>
      <c r="E15" s="10">
        <v>90</v>
      </c>
      <c r="F15" s="12">
        <v>85</v>
      </c>
      <c r="G15" s="13">
        <v>45</v>
      </c>
      <c r="H15" s="13">
        <v>50</v>
      </c>
      <c r="I15" s="13">
        <v>46</v>
      </c>
      <c r="J15" s="14">
        <v>47</v>
      </c>
      <c r="K15" s="13">
        <v>7.8</v>
      </c>
      <c r="L15" s="13">
        <v>9</v>
      </c>
      <c r="M15" s="13">
        <v>7.8</v>
      </c>
      <c r="N15" s="15">
        <v>8.2000000000000011</v>
      </c>
      <c r="O15" s="13">
        <v>70</v>
      </c>
      <c r="P15" s="13">
        <v>116</v>
      </c>
      <c r="Q15" s="13">
        <v>107.8</v>
      </c>
      <c r="R15" s="14">
        <v>97.933333333333337</v>
      </c>
      <c r="S15" s="9">
        <v>1291</v>
      </c>
      <c r="T15" s="9">
        <v>1220</v>
      </c>
      <c r="U15" s="9">
        <v>1110</v>
      </c>
      <c r="V15" s="16">
        <v>1207</v>
      </c>
      <c r="W15" s="9">
        <v>22</v>
      </c>
      <c r="X15" s="9">
        <v>23</v>
      </c>
      <c r="Y15" s="9">
        <v>23</v>
      </c>
      <c r="Z15" s="12">
        <v>22.666666666666668</v>
      </c>
    </row>
    <row r="16" spans="1:26" ht="16.05" customHeight="1" x14ac:dyDescent="0.3">
      <c r="A16" s="10">
        <v>8</v>
      </c>
      <c r="B16" s="11" t="s">
        <v>28</v>
      </c>
      <c r="C16" s="10">
        <v>70</v>
      </c>
      <c r="D16" s="10">
        <v>90</v>
      </c>
      <c r="E16" s="10">
        <v>90</v>
      </c>
      <c r="F16" s="12">
        <v>83.333333333333329</v>
      </c>
      <c r="G16" s="13">
        <v>40</v>
      </c>
      <c r="H16" s="13">
        <v>47</v>
      </c>
      <c r="I16" s="13">
        <v>43</v>
      </c>
      <c r="J16" s="14">
        <v>43.333333333333336</v>
      </c>
      <c r="K16" s="13">
        <v>5.6</v>
      </c>
      <c r="L16" s="13">
        <v>8.1999999999999993</v>
      </c>
      <c r="M16" s="13">
        <v>8</v>
      </c>
      <c r="N16" s="15">
        <v>7.2666666666666657</v>
      </c>
      <c r="O16" s="13">
        <v>125</v>
      </c>
      <c r="P16" s="13">
        <v>58</v>
      </c>
      <c r="Q16" s="13">
        <v>110.8</v>
      </c>
      <c r="R16" s="14">
        <v>97.933333333333337</v>
      </c>
      <c r="S16" s="9">
        <v>1090</v>
      </c>
      <c r="T16" s="9">
        <v>1248</v>
      </c>
      <c r="U16" s="9">
        <v>1142</v>
      </c>
      <c r="V16" s="16">
        <v>1160</v>
      </c>
      <c r="W16" s="9">
        <v>23</v>
      </c>
      <c r="X16" s="9">
        <v>23</v>
      </c>
      <c r="Y16" s="9">
        <v>25</v>
      </c>
      <c r="Z16" s="12">
        <v>23.666666666666668</v>
      </c>
    </row>
    <row r="17" spans="1:26" ht="16.05" customHeight="1" x14ac:dyDescent="0.3">
      <c r="A17" s="10">
        <v>1</v>
      </c>
      <c r="B17" s="11" t="s">
        <v>29</v>
      </c>
      <c r="C17" s="10">
        <v>70</v>
      </c>
      <c r="D17" s="10">
        <v>75</v>
      </c>
      <c r="E17" s="10">
        <v>90</v>
      </c>
      <c r="F17" s="12">
        <v>78.3333333333333</v>
      </c>
      <c r="G17" s="13">
        <v>42.4</v>
      </c>
      <c r="H17" s="13">
        <v>46</v>
      </c>
      <c r="I17" s="13">
        <v>47</v>
      </c>
      <c r="J17" s="14">
        <v>45.133333333333333</v>
      </c>
      <c r="K17" s="13">
        <v>5.8</v>
      </c>
      <c r="L17" s="13">
        <v>8.6</v>
      </c>
      <c r="M17" s="13">
        <v>8.6</v>
      </c>
      <c r="N17" s="15">
        <v>7.666666666666667</v>
      </c>
      <c r="O17" s="13">
        <v>94</v>
      </c>
      <c r="P17" s="13">
        <v>70</v>
      </c>
      <c r="Q17" s="13">
        <v>126</v>
      </c>
      <c r="R17" s="14">
        <v>96.666666666666671</v>
      </c>
      <c r="S17" s="9">
        <v>1644</v>
      </c>
      <c r="T17" s="9">
        <v>1360</v>
      </c>
      <c r="U17" s="9">
        <v>1130</v>
      </c>
      <c r="V17" s="16">
        <v>1378</v>
      </c>
      <c r="W17" s="9">
        <v>22</v>
      </c>
      <c r="X17" s="9">
        <v>23</v>
      </c>
      <c r="Y17" s="9">
        <v>23</v>
      </c>
      <c r="Z17" s="12">
        <v>22.666666666666668</v>
      </c>
    </row>
    <row r="18" spans="1:26" ht="16.05" customHeight="1" x14ac:dyDescent="0.3">
      <c r="A18" s="10">
        <v>11</v>
      </c>
      <c r="B18" s="11" t="s">
        <v>30</v>
      </c>
      <c r="C18" s="10">
        <v>75</v>
      </c>
      <c r="D18" s="10">
        <v>90</v>
      </c>
      <c r="E18" s="10">
        <v>90</v>
      </c>
      <c r="F18" s="12">
        <v>85</v>
      </c>
      <c r="G18" s="13">
        <v>38</v>
      </c>
      <c r="H18" s="13">
        <v>48</v>
      </c>
      <c r="I18" s="13">
        <v>41</v>
      </c>
      <c r="J18" s="14">
        <v>42.333333333333336</v>
      </c>
      <c r="K18" s="13">
        <v>5.2</v>
      </c>
      <c r="L18" s="13">
        <v>9.1999999999999993</v>
      </c>
      <c r="M18" s="13">
        <v>8.6</v>
      </c>
      <c r="N18" s="15">
        <v>7.666666666666667</v>
      </c>
      <c r="O18" s="13">
        <v>100.6</v>
      </c>
      <c r="P18" s="13">
        <v>113</v>
      </c>
      <c r="Q18" s="13">
        <v>74</v>
      </c>
      <c r="R18" s="14">
        <v>95.866666666666674</v>
      </c>
      <c r="S18" s="9">
        <v>1199</v>
      </c>
      <c r="T18" s="9">
        <v>1239</v>
      </c>
      <c r="U18" s="9">
        <v>1337</v>
      </c>
      <c r="V18" s="16">
        <v>1258.3333333333333</v>
      </c>
      <c r="W18" s="9">
        <v>23</v>
      </c>
      <c r="X18" s="9">
        <v>24</v>
      </c>
      <c r="Y18" s="9">
        <v>23</v>
      </c>
      <c r="Z18" s="12">
        <v>23.333333333333332</v>
      </c>
    </row>
    <row r="19" spans="1:26" ht="16.05" customHeight="1" x14ac:dyDescent="0.3">
      <c r="A19" s="10">
        <v>3</v>
      </c>
      <c r="B19" s="11" t="s">
        <v>31</v>
      </c>
      <c r="C19" s="10">
        <v>90</v>
      </c>
      <c r="D19" s="10">
        <v>90</v>
      </c>
      <c r="E19" s="10">
        <v>75</v>
      </c>
      <c r="F19" s="12">
        <v>85</v>
      </c>
      <c r="G19" s="13">
        <v>39.4</v>
      </c>
      <c r="H19" s="13">
        <v>46</v>
      </c>
      <c r="I19" s="13">
        <v>43</v>
      </c>
      <c r="J19" s="14">
        <v>42.800000000000004</v>
      </c>
      <c r="K19" s="13">
        <v>6</v>
      </c>
      <c r="L19" s="13">
        <v>7.8</v>
      </c>
      <c r="M19" s="13">
        <v>7.8</v>
      </c>
      <c r="N19" s="15">
        <v>7.2</v>
      </c>
      <c r="O19" s="13">
        <v>87.8</v>
      </c>
      <c r="P19" s="13">
        <v>95</v>
      </c>
      <c r="Q19" s="13">
        <v>76</v>
      </c>
      <c r="R19" s="14">
        <v>86.266666666666666</v>
      </c>
      <c r="S19" s="9">
        <v>911</v>
      </c>
      <c r="T19" s="9">
        <v>1111</v>
      </c>
      <c r="U19" s="9">
        <v>1051</v>
      </c>
      <c r="V19" s="16">
        <v>1024.3333333333333</v>
      </c>
      <c r="W19" s="9">
        <v>23</v>
      </c>
      <c r="X19" s="9">
        <v>23</v>
      </c>
      <c r="Y19" s="9">
        <v>23</v>
      </c>
      <c r="Z19" s="12">
        <v>23</v>
      </c>
    </row>
    <row r="20" spans="1:26" ht="16.05" customHeight="1" x14ac:dyDescent="0.3">
      <c r="A20" s="10">
        <v>2</v>
      </c>
      <c r="B20" s="11" t="s">
        <v>32</v>
      </c>
      <c r="C20" s="10">
        <v>95</v>
      </c>
      <c r="D20" s="10">
        <v>85</v>
      </c>
      <c r="E20" s="10">
        <v>90</v>
      </c>
      <c r="F20" s="12">
        <v>90</v>
      </c>
      <c r="G20" s="13">
        <v>44.4</v>
      </c>
      <c r="H20" s="13">
        <v>46</v>
      </c>
      <c r="I20" s="13">
        <v>43</v>
      </c>
      <c r="J20" s="14">
        <v>44.466666666666669</v>
      </c>
      <c r="K20" s="13">
        <v>4.5999999999999996</v>
      </c>
      <c r="L20" s="13">
        <v>8</v>
      </c>
      <c r="M20" s="13">
        <v>7.8</v>
      </c>
      <c r="N20" s="15">
        <v>6.8</v>
      </c>
      <c r="O20" s="13">
        <v>75.400000000000006</v>
      </c>
      <c r="P20" s="13">
        <v>59.8</v>
      </c>
      <c r="Q20" s="13">
        <v>113.6</v>
      </c>
      <c r="R20" s="14">
        <v>82.933333333333323</v>
      </c>
      <c r="S20" s="9">
        <v>1497</v>
      </c>
      <c r="T20" s="9">
        <v>1283</v>
      </c>
      <c r="U20" s="9">
        <v>1332</v>
      </c>
      <c r="V20" s="16">
        <v>1370.6666666666667</v>
      </c>
      <c r="W20" s="9">
        <v>24</v>
      </c>
      <c r="X20" s="9">
        <v>24</v>
      </c>
      <c r="Y20" s="9">
        <v>23</v>
      </c>
      <c r="Z20" s="12">
        <v>23.666666666666668</v>
      </c>
    </row>
    <row r="21" spans="1:26" ht="16.05" customHeight="1" x14ac:dyDescent="0.3">
      <c r="A21" s="10">
        <v>17</v>
      </c>
      <c r="B21" s="11" t="s">
        <v>33</v>
      </c>
      <c r="C21" s="10">
        <v>90</v>
      </c>
      <c r="D21" s="10">
        <v>90</v>
      </c>
      <c r="E21" s="10">
        <v>90</v>
      </c>
      <c r="F21" s="12">
        <v>90</v>
      </c>
      <c r="G21" s="13">
        <v>40</v>
      </c>
      <c r="H21" s="13">
        <v>45</v>
      </c>
      <c r="I21" s="13">
        <v>42</v>
      </c>
      <c r="J21" s="14">
        <v>42.333333333333336</v>
      </c>
      <c r="K21" s="13">
        <v>6.2</v>
      </c>
      <c r="L21" s="13">
        <v>8.6</v>
      </c>
      <c r="M21" s="13">
        <v>8.4</v>
      </c>
      <c r="N21" s="15">
        <v>7.7333333333333343</v>
      </c>
      <c r="O21" s="13">
        <v>38</v>
      </c>
      <c r="P21" s="13">
        <v>72.400000000000006</v>
      </c>
      <c r="Q21" s="13">
        <v>111.8</v>
      </c>
      <c r="R21" s="14">
        <v>74.066666666666663</v>
      </c>
      <c r="S21" s="9">
        <v>1129</v>
      </c>
      <c r="T21" s="9">
        <v>1160</v>
      </c>
      <c r="U21" s="9">
        <v>1076</v>
      </c>
      <c r="V21" s="16">
        <v>1121.6666666666667</v>
      </c>
      <c r="W21" s="9">
        <v>22</v>
      </c>
      <c r="X21" s="9">
        <v>24</v>
      </c>
      <c r="Y21" s="9">
        <v>22</v>
      </c>
      <c r="Z21" s="12">
        <v>22.666666666666668</v>
      </c>
    </row>
    <row r="22" spans="1:26" ht="16.05" customHeight="1" x14ac:dyDescent="0.3">
      <c r="A22" s="10">
        <v>12</v>
      </c>
      <c r="B22" s="11" t="s">
        <v>34</v>
      </c>
      <c r="C22" s="10">
        <v>70</v>
      </c>
      <c r="D22" s="10">
        <v>80</v>
      </c>
      <c r="E22" s="10">
        <v>95</v>
      </c>
      <c r="F22" s="12">
        <v>81.666666666666671</v>
      </c>
      <c r="G22" s="13">
        <v>40</v>
      </c>
      <c r="H22" s="13">
        <v>48</v>
      </c>
      <c r="I22" s="13">
        <v>45</v>
      </c>
      <c r="J22" s="14">
        <v>44.333333333333336</v>
      </c>
      <c r="K22" s="13">
        <v>7.6</v>
      </c>
      <c r="L22" s="13">
        <v>7.8</v>
      </c>
      <c r="M22" s="13">
        <v>6.2</v>
      </c>
      <c r="N22" s="15">
        <v>7.1999999999999993</v>
      </c>
      <c r="O22" s="13">
        <v>70</v>
      </c>
      <c r="P22" s="13">
        <v>82</v>
      </c>
      <c r="Q22" s="13">
        <v>67</v>
      </c>
      <c r="R22" s="14">
        <v>73</v>
      </c>
      <c r="S22" s="9">
        <v>1278</v>
      </c>
      <c r="T22" s="9">
        <v>1389</v>
      </c>
      <c r="U22" s="9">
        <v>1219</v>
      </c>
      <c r="V22" s="16">
        <v>1295.3333333333333</v>
      </c>
      <c r="W22" s="9">
        <v>24</v>
      </c>
      <c r="X22" s="9">
        <v>23</v>
      </c>
      <c r="Y22" s="9">
        <v>23</v>
      </c>
      <c r="Z22" s="12">
        <v>23.333333333333332</v>
      </c>
    </row>
    <row r="23" spans="1:26" ht="16.05" customHeight="1" x14ac:dyDescent="0.3">
      <c r="U23" s="17" t="s">
        <v>35</v>
      </c>
      <c r="V23" s="18">
        <v>212.41191397227689</v>
      </c>
    </row>
    <row r="24" spans="1:26" ht="16.05" customHeight="1" x14ac:dyDescent="0.3">
      <c r="B24" s="19" t="s">
        <v>36</v>
      </c>
      <c r="U24" s="17" t="s">
        <v>37</v>
      </c>
      <c r="V24" s="18">
        <v>10.397892242931496</v>
      </c>
    </row>
    <row r="25" spans="1:26" ht="16.05" customHeight="1" x14ac:dyDescent="0.3">
      <c r="B25" t="s">
        <v>38</v>
      </c>
    </row>
    <row r="26" spans="1:26" ht="16.05" customHeight="1" x14ac:dyDescent="0.3">
      <c r="B26" t="s">
        <v>39</v>
      </c>
    </row>
    <row r="27" spans="1:26" ht="16.05" customHeight="1" x14ac:dyDescent="0.3">
      <c r="B27" t="s">
        <v>40</v>
      </c>
    </row>
  </sheetData>
  <autoFilter ref="A4:Z27" xr:uid="{F1D2B487-8420-400B-987F-6389DA3932C9}">
    <filterColumn colId="2" showButton="0"/>
    <filterColumn colId="3" showButton="0"/>
    <filterColumn colId="6" showButton="0"/>
    <filterColumn colId="7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2" showButton="0"/>
    <filterColumn colId="23" showButton="0"/>
  </autoFilter>
  <mergeCells count="14">
    <mergeCell ref="B4:B5"/>
    <mergeCell ref="A4:A5"/>
    <mergeCell ref="Z4:Z5"/>
    <mergeCell ref="C4:E4"/>
    <mergeCell ref="F4:F5"/>
    <mergeCell ref="G4:I4"/>
    <mergeCell ref="J4:J5"/>
    <mergeCell ref="K4:M4"/>
    <mergeCell ref="N4:N5"/>
    <mergeCell ref="O4:Q4"/>
    <mergeCell ref="R4:R5"/>
    <mergeCell ref="S4:U4"/>
    <mergeCell ref="V4:V5"/>
    <mergeCell ref="W4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87A9-02D2-449F-A8B0-7D47CCB78A00}">
  <sheetPr>
    <tabColor rgb="FF92D050"/>
  </sheetPr>
  <dimension ref="A1:AG27"/>
  <sheetViews>
    <sheetView workbookViewId="0">
      <selection activeCell="D6" sqref="D6"/>
    </sheetView>
  </sheetViews>
  <sheetFormatPr defaultRowHeight="13.8" outlineLevelCol="1" x14ac:dyDescent="0.25"/>
  <cols>
    <col min="1" max="1" width="8.88671875" style="24"/>
    <col min="2" max="2" width="30.33203125" style="24" customWidth="1"/>
    <col min="3" max="3" width="11" style="24" customWidth="1"/>
    <col min="4" max="6" width="8.88671875" style="24" customWidth="1" outlineLevel="1"/>
    <col min="7" max="7" width="10.6640625" style="24" customWidth="1" outlineLevel="1"/>
    <col min="8" max="8" width="9.88671875" style="24" customWidth="1" outlineLevel="1"/>
    <col min="9" max="21" width="8.88671875" style="24" customWidth="1" outlineLevel="1"/>
    <col min="22" max="22" width="10.109375" style="24" customWidth="1"/>
    <col min="23" max="24" width="8.88671875" style="24"/>
    <col min="25" max="25" width="10.44140625" style="24" customWidth="1"/>
    <col min="26" max="27" width="8.88671875" style="24"/>
    <col min="28" max="33" width="13.33203125" style="24" customWidth="1"/>
    <col min="34" max="16384" width="8.88671875" style="24"/>
  </cols>
  <sheetData>
    <row r="1" spans="1:33" ht="16.05" customHeight="1" x14ac:dyDescent="0.3">
      <c r="A1" s="27" t="s">
        <v>0</v>
      </c>
      <c r="V1" s="26"/>
      <c r="W1" s="26"/>
      <c r="X1" s="26"/>
      <c r="Y1" s="26"/>
      <c r="Z1" s="26"/>
      <c r="AA1" s="26"/>
    </row>
    <row r="4" spans="1:33" s="23" customFormat="1" ht="25.8" customHeight="1" x14ac:dyDescent="0.3">
      <c r="A4" s="105" t="s">
        <v>75</v>
      </c>
      <c r="B4" s="105" t="s">
        <v>43</v>
      </c>
      <c r="C4" s="105" t="s">
        <v>79</v>
      </c>
      <c r="D4" s="107" t="s">
        <v>4</v>
      </c>
      <c r="E4" s="108"/>
      <c r="F4" s="109"/>
      <c r="G4" s="112" t="s">
        <v>6</v>
      </c>
      <c r="H4" s="113"/>
      <c r="I4" s="114"/>
      <c r="J4" s="120" t="s">
        <v>7</v>
      </c>
      <c r="K4" s="121"/>
      <c r="L4" s="122"/>
      <c r="M4" s="125" t="s">
        <v>9</v>
      </c>
      <c r="N4" s="126"/>
      <c r="O4" s="127"/>
      <c r="P4" s="130" t="s">
        <v>11</v>
      </c>
      <c r="Q4" s="131"/>
      <c r="R4" s="132"/>
      <c r="S4" s="115" t="s">
        <v>13</v>
      </c>
      <c r="T4" s="116"/>
      <c r="U4" s="117"/>
      <c r="V4" s="110" t="s">
        <v>5</v>
      </c>
      <c r="W4" s="135" t="s">
        <v>73</v>
      </c>
      <c r="X4" s="123" t="s">
        <v>76</v>
      </c>
      <c r="Y4" s="128" t="s">
        <v>77</v>
      </c>
      <c r="Z4" s="133" t="s">
        <v>12</v>
      </c>
      <c r="AA4" s="118" t="s">
        <v>78</v>
      </c>
      <c r="AB4" s="100" t="s">
        <v>88</v>
      </c>
      <c r="AC4" s="101" t="s">
        <v>89</v>
      </c>
      <c r="AD4" s="102" t="s">
        <v>90</v>
      </c>
      <c r="AE4" s="103" t="s">
        <v>91</v>
      </c>
      <c r="AF4" s="104" t="s">
        <v>92</v>
      </c>
      <c r="AG4" s="99" t="s">
        <v>93</v>
      </c>
    </row>
    <row r="5" spans="1:33" s="23" customFormat="1" ht="28.2" customHeight="1" x14ac:dyDescent="0.3">
      <c r="A5" s="106"/>
      <c r="B5" s="106"/>
      <c r="C5" s="106"/>
      <c r="D5" s="31" t="s">
        <v>15</v>
      </c>
      <c r="E5" s="31" t="s">
        <v>16</v>
      </c>
      <c r="F5" s="31" t="s">
        <v>17</v>
      </c>
      <c r="G5" s="33" t="s">
        <v>15</v>
      </c>
      <c r="H5" s="33" t="s">
        <v>16</v>
      </c>
      <c r="I5" s="33" t="s">
        <v>17</v>
      </c>
      <c r="J5" s="41" t="s">
        <v>15</v>
      </c>
      <c r="K5" s="41" t="s">
        <v>16</v>
      </c>
      <c r="L5" s="41" t="s">
        <v>17</v>
      </c>
      <c r="M5" s="35" t="s">
        <v>15</v>
      </c>
      <c r="N5" s="35" t="s">
        <v>16</v>
      </c>
      <c r="O5" s="35" t="s">
        <v>17</v>
      </c>
      <c r="P5" s="37" t="s">
        <v>15</v>
      </c>
      <c r="Q5" s="37" t="s">
        <v>16</v>
      </c>
      <c r="R5" s="37" t="s">
        <v>17</v>
      </c>
      <c r="S5" s="39" t="s">
        <v>15</v>
      </c>
      <c r="T5" s="39" t="s">
        <v>16</v>
      </c>
      <c r="U5" s="39" t="s">
        <v>17</v>
      </c>
      <c r="V5" s="111"/>
      <c r="W5" s="136"/>
      <c r="X5" s="124"/>
      <c r="Y5" s="129"/>
      <c r="Z5" s="134"/>
      <c r="AA5" s="119"/>
      <c r="AB5" s="100"/>
      <c r="AC5" s="101"/>
      <c r="AD5" s="102"/>
      <c r="AE5" s="103"/>
      <c r="AF5" s="104"/>
      <c r="AG5" s="99"/>
    </row>
    <row r="6" spans="1:33" ht="14.4" x14ac:dyDescent="0.3">
      <c r="A6" s="28">
        <v>1</v>
      </c>
      <c r="B6" s="28" t="s">
        <v>44</v>
      </c>
      <c r="C6" s="28" t="s">
        <v>29</v>
      </c>
      <c r="D6" s="32">
        <v>70</v>
      </c>
      <c r="E6" s="32">
        <v>75</v>
      </c>
      <c r="F6" s="32">
        <v>90</v>
      </c>
      <c r="G6" s="34">
        <v>42.4</v>
      </c>
      <c r="H6" s="34">
        <v>46</v>
      </c>
      <c r="I6" s="34">
        <v>47</v>
      </c>
      <c r="J6" s="42">
        <v>5.8</v>
      </c>
      <c r="K6" s="42">
        <v>8.6</v>
      </c>
      <c r="L6" s="42">
        <v>8.6</v>
      </c>
      <c r="M6" s="36">
        <v>94</v>
      </c>
      <c r="N6" s="36">
        <v>70</v>
      </c>
      <c r="O6" s="36">
        <v>126</v>
      </c>
      <c r="P6" s="38">
        <v>1644</v>
      </c>
      <c r="Q6" s="38">
        <v>1360</v>
      </c>
      <c r="R6" s="38">
        <v>1130</v>
      </c>
      <c r="S6" s="40">
        <v>22</v>
      </c>
      <c r="T6" s="40">
        <v>23</v>
      </c>
      <c r="U6" s="40">
        <v>23</v>
      </c>
      <c r="V6" s="45">
        <v>78.3333333333333</v>
      </c>
      <c r="W6" s="43">
        <v>45.133333333333333</v>
      </c>
      <c r="X6" s="46">
        <v>7.666666666666667</v>
      </c>
      <c r="Y6" s="47">
        <v>96.666666666666671</v>
      </c>
      <c r="Z6" s="48">
        <v>1378</v>
      </c>
      <c r="AA6" s="49">
        <v>22.666666666666668</v>
      </c>
      <c r="AB6" s="44">
        <f>((V6-$V$18)/$V$18)*100</f>
        <v>9.3023255813952961</v>
      </c>
      <c r="AC6" s="51">
        <f>((W6-$W$18)/$W$18)*100</f>
        <v>2.5757575757575748</v>
      </c>
      <c r="AD6" s="52">
        <f>((X6-$X$18)/$X$18)*100</f>
        <v>-0.86206896551724965</v>
      </c>
      <c r="AE6" s="53">
        <f>((Y6-$Y$18)/$Y$18)*100</f>
        <v>-6.391220142027108</v>
      </c>
      <c r="AF6" s="50">
        <f>((Z6-$Z$18)/$Z$18)*100</f>
        <v>17.343173431734325</v>
      </c>
      <c r="AG6" s="55">
        <f>((AA6-$AA$18)/$AA$18)*100</f>
        <v>0</v>
      </c>
    </row>
    <row r="7" spans="1:33" ht="14.4" x14ac:dyDescent="0.3">
      <c r="A7" s="28">
        <v>2</v>
      </c>
      <c r="B7" s="28" t="s">
        <v>46</v>
      </c>
      <c r="C7" s="28" t="s">
        <v>32</v>
      </c>
      <c r="D7" s="32">
        <v>95</v>
      </c>
      <c r="E7" s="32">
        <v>85</v>
      </c>
      <c r="F7" s="32">
        <v>90</v>
      </c>
      <c r="G7" s="34">
        <v>44.4</v>
      </c>
      <c r="H7" s="34">
        <v>46</v>
      </c>
      <c r="I7" s="34">
        <v>43</v>
      </c>
      <c r="J7" s="42">
        <v>4.5999999999999996</v>
      </c>
      <c r="K7" s="42">
        <v>8</v>
      </c>
      <c r="L7" s="42">
        <v>7.8</v>
      </c>
      <c r="M7" s="36">
        <v>75.400000000000006</v>
      </c>
      <c r="N7" s="36">
        <v>59.8</v>
      </c>
      <c r="O7" s="36">
        <v>113.6</v>
      </c>
      <c r="P7" s="38">
        <v>1497</v>
      </c>
      <c r="Q7" s="38">
        <v>1283</v>
      </c>
      <c r="R7" s="38">
        <v>1332</v>
      </c>
      <c r="S7" s="40">
        <v>24</v>
      </c>
      <c r="T7" s="40">
        <v>24</v>
      </c>
      <c r="U7" s="40">
        <v>23</v>
      </c>
      <c r="V7" s="45">
        <v>90</v>
      </c>
      <c r="W7" s="43">
        <v>44.466666666666669</v>
      </c>
      <c r="X7" s="46">
        <v>6.8</v>
      </c>
      <c r="Y7" s="47">
        <v>82.933333333333323</v>
      </c>
      <c r="Z7" s="48">
        <v>1370.6666666666667</v>
      </c>
      <c r="AA7" s="49">
        <v>23.666666666666668</v>
      </c>
      <c r="AB7" s="44">
        <f t="shared" ref="AB7:AB22" si="0">((V7-$V$18)/$V$18)*100</f>
        <v>25.581395348837198</v>
      </c>
      <c r="AC7" s="51">
        <f t="shared" ref="AC7:AC22" si="1">((W7-$W$18)/$W$18)*100</f>
        <v>1.0606060606060648</v>
      </c>
      <c r="AD7" s="52">
        <f t="shared" ref="AD7:AD22" si="2">((X7-$X$18)/$X$18)*100</f>
        <v>-12.068965517241391</v>
      </c>
      <c r="AE7" s="53">
        <f t="shared" ref="AE7:AE22" si="3">((Y7-$Y$18)/$Y$18)*100</f>
        <v>-19.690122659780513</v>
      </c>
      <c r="AF7" s="50">
        <f t="shared" ref="AF7:AF22" si="4">((Z7-$Z$18)/$Z$18)*100</f>
        <v>16.718705648594963</v>
      </c>
      <c r="AG7" s="50">
        <f t="shared" ref="AG7:AG22" si="5">((AA7-$AA$18)/$AA$18)*100</f>
        <v>4.4117647058823524</v>
      </c>
    </row>
    <row r="8" spans="1:33" ht="14.4" x14ac:dyDescent="0.3">
      <c r="A8" s="28">
        <v>3</v>
      </c>
      <c r="B8" s="28" t="s">
        <v>48</v>
      </c>
      <c r="C8" s="28" t="s">
        <v>31</v>
      </c>
      <c r="D8" s="32">
        <v>90</v>
      </c>
      <c r="E8" s="32">
        <v>90</v>
      </c>
      <c r="F8" s="32">
        <v>75</v>
      </c>
      <c r="G8" s="34">
        <v>39.4</v>
      </c>
      <c r="H8" s="34">
        <v>46</v>
      </c>
      <c r="I8" s="34">
        <v>43</v>
      </c>
      <c r="J8" s="42">
        <v>6</v>
      </c>
      <c r="K8" s="42">
        <v>7.8</v>
      </c>
      <c r="L8" s="42">
        <v>7.8</v>
      </c>
      <c r="M8" s="36">
        <v>87.8</v>
      </c>
      <c r="N8" s="36">
        <v>95</v>
      </c>
      <c r="O8" s="36">
        <v>76</v>
      </c>
      <c r="P8" s="38">
        <v>911</v>
      </c>
      <c r="Q8" s="38">
        <v>1111</v>
      </c>
      <c r="R8" s="38">
        <v>1051</v>
      </c>
      <c r="S8" s="40">
        <v>23</v>
      </c>
      <c r="T8" s="40">
        <v>23</v>
      </c>
      <c r="U8" s="40">
        <v>23</v>
      </c>
      <c r="V8" s="45">
        <v>85</v>
      </c>
      <c r="W8" s="43">
        <v>42.800000000000004</v>
      </c>
      <c r="X8" s="46">
        <v>7.2</v>
      </c>
      <c r="Y8" s="47">
        <v>86.266666666666666</v>
      </c>
      <c r="Z8" s="48">
        <v>1024.3333333333333</v>
      </c>
      <c r="AA8" s="49">
        <v>23</v>
      </c>
      <c r="AB8" s="44">
        <f t="shared" si="0"/>
        <v>18.604651162790688</v>
      </c>
      <c r="AC8" s="51">
        <f t="shared" si="1"/>
        <v>-2.7272727272727173</v>
      </c>
      <c r="AD8" s="52">
        <f t="shared" si="2"/>
        <v>-6.8965517241379404</v>
      </c>
      <c r="AE8" s="53">
        <f t="shared" si="3"/>
        <v>-16.462233699160748</v>
      </c>
      <c r="AF8" s="54">
        <f t="shared" si="4"/>
        <v>-12.773204655123473</v>
      </c>
      <c r="AG8" s="55">
        <f t="shared" si="5"/>
        <v>1.4705882352941124</v>
      </c>
    </row>
    <row r="9" spans="1:33" ht="14.4" x14ac:dyDescent="0.3">
      <c r="A9" s="28">
        <v>4</v>
      </c>
      <c r="B9" s="28" t="s">
        <v>50</v>
      </c>
      <c r="C9" s="28" t="s">
        <v>23</v>
      </c>
      <c r="D9" s="32">
        <v>75</v>
      </c>
      <c r="E9" s="32">
        <v>80</v>
      </c>
      <c r="F9" s="32">
        <v>90</v>
      </c>
      <c r="G9" s="34">
        <v>34</v>
      </c>
      <c r="H9" s="34">
        <v>45</v>
      </c>
      <c r="I9" s="34">
        <v>46</v>
      </c>
      <c r="J9" s="42">
        <v>5.2</v>
      </c>
      <c r="K9" s="42">
        <v>8</v>
      </c>
      <c r="L9" s="42">
        <v>8.8000000000000007</v>
      </c>
      <c r="M9" s="36">
        <v>122.8</v>
      </c>
      <c r="N9" s="36">
        <v>70</v>
      </c>
      <c r="O9" s="36">
        <v>126</v>
      </c>
      <c r="P9" s="38">
        <v>1308</v>
      </c>
      <c r="Q9" s="38">
        <v>1129</v>
      </c>
      <c r="R9" s="38">
        <v>1295</v>
      </c>
      <c r="S9" s="40">
        <v>23</v>
      </c>
      <c r="T9" s="40">
        <v>24</v>
      </c>
      <c r="U9" s="40">
        <v>22</v>
      </c>
      <c r="V9" s="45">
        <v>81.666666666666671</v>
      </c>
      <c r="W9" s="43">
        <v>41.666666666666664</v>
      </c>
      <c r="X9" s="46">
        <v>7.333333333333333</v>
      </c>
      <c r="Y9" s="47">
        <v>106.26666666666667</v>
      </c>
      <c r="Z9" s="48">
        <v>1244</v>
      </c>
      <c r="AA9" s="49">
        <v>23</v>
      </c>
      <c r="AB9" s="44">
        <f t="shared" si="0"/>
        <v>13.953488372093023</v>
      </c>
      <c r="AC9" s="51">
        <f t="shared" si="1"/>
        <v>-5.303030303030309</v>
      </c>
      <c r="AD9" s="52">
        <f t="shared" si="2"/>
        <v>-5.1724137931034635</v>
      </c>
      <c r="AE9" s="53">
        <f t="shared" si="3"/>
        <v>2.9051000645577791</v>
      </c>
      <c r="AF9" s="54">
        <f t="shared" si="4"/>
        <v>5.9324439398240205</v>
      </c>
      <c r="AG9" s="55">
        <f t="shared" si="5"/>
        <v>1.4705882352941124</v>
      </c>
    </row>
    <row r="10" spans="1:33" ht="14.4" x14ac:dyDescent="0.3">
      <c r="A10" s="28">
        <v>5</v>
      </c>
      <c r="B10" s="28" t="s">
        <v>52</v>
      </c>
      <c r="C10" s="28" t="s">
        <v>22</v>
      </c>
      <c r="D10" s="32">
        <v>95</v>
      </c>
      <c r="E10" s="32">
        <v>80</v>
      </c>
      <c r="F10" s="32">
        <v>85</v>
      </c>
      <c r="G10" s="34">
        <v>49</v>
      </c>
      <c r="H10" s="34">
        <v>45</v>
      </c>
      <c r="I10" s="34">
        <v>44</v>
      </c>
      <c r="J10" s="42">
        <v>6</v>
      </c>
      <c r="K10" s="42">
        <v>7.2</v>
      </c>
      <c r="L10" s="42">
        <v>7.2</v>
      </c>
      <c r="M10" s="36">
        <v>95.6</v>
      </c>
      <c r="N10" s="36">
        <v>114</v>
      </c>
      <c r="O10" s="36">
        <v>109.2</v>
      </c>
      <c r="P10" s="38">
        <v>1570</v>
      </c>
      <c r="Q10" s="38">
        <v>1203</v>
      </c>
      <c r="R10" s="38">
        <v>1200</v>
      </c>
      <c r="S10" s="40">
        <v>25</v>
      </c>
      <c r="T10" s="40">
        <v>23</v>
      </c>
      <c r="U10" s="40">
        <v>23</v>
      </c>
      <c r="V10" s="45">
        <v>86.666666666666671</v>
      </c>
      <c r="W10" s="43">
        <v>46</v>
      </c>
      <c r="X10" s="46">
        <v>6.8</v>
      </c>
      <c r="Y10" s="47">
        <v>106.26666666666667</v>
      </c>
      <c r="Z10" s="48">
        <v>1324.3333333333333</v>
      </c>
      <c r="AA10" s="49">
        <v>23.666666666666668</v>
      </c>
      <c r="AB10" s="44">
        <f t="shared" si="0"/>
        <v>20.930232558139533</v>
      </c>
      <c r="AC10" s="51">
        <f t="shared" si="1"/>
        <v>4.5454545454545459</v>
      </c>
      <c r="AD10" s="52">
        <f t="shared" si="2"/>
        <v>-12.068965517241391</v>
      </c>
      <c r="AE10" s="53">
        <f t="shared" si="3"/>
        <v>2.9051000645577791</v>
      </c>
      <c r="AF10" s="50">
        <f t="shared" si="4"/>
        <v>12.773204655123473</v>
      </c>
      <c r="AG10" s="50">
        <f t="shared" si="5"/>
        <v>4.4117647058823524</v>
      </c>
    </row>
    <row r="11" spans="1:33" ht="14.4" x14ac:dyDescent="0.3">
      <c r="A11" s="28">
        <v>6</v>
      </c>
      <c r="B11" s="28" t="s">
        <v>54</v>
      </c>
      <c r="C11" s="28" t="s">
        <v>18</v>
      </c>
      <c r="D11" s="32">
        <v>80</v>
      </c>
      <c r="E11" s="32">
        <v>75</v>
      </c>
      <c r="F11" s="32">
        <v>80</v>
      </c>
      <c r="G11" s="34">
        <v>46</v>
      </c>
      <c r="H11" s="34">
        <v>48</v>
      </c>
      <c r="I11" s="34">
        <v>45</v>
      </c>
      <c r="J11" s="42">
        <v>7.2</v>
      </c>
      <c r="K11" s="42">
        <v>9.8000000000000007</v>
      </c>
      <c r="L11" s="42">
        <v>8.4</v>
      </c>
      <c r="M11" s="36">
        <v>122</v>
      </c>
      <c r="N11" s="36">
        <v>120</v>
      </c>
      <c r="O11" s="36">
        <v>144.4</v>
      </c>
      <c r="P11" s="38">
        <v>1444</v>
      </c>
      <c r="Q11" s="38">
        <v>1058</v>
      </c>
      <c r="R11" s="38">
        <v>1161</v>
      </c>
      <c r="S11" s="40">
        <v>24</v>
      </c>
      <c r="T11" s="40">
        <v>24</v>
      </c>
      <c r="U11" s="40">
        <v>24</v>
      </c>
      <c r="V11" s="45">
        <v>78.333333333333329</v>
      </c>
      <c r="W11" s="43">
        <v>46.333333333333336</v>
      </c>
      <c r="X11" s="46">
        <v>8.4666666666666668</v>
      </c>
      <c r="Y11" s="47">
        <v>128.79999999999998</v>
      </c>
      <c r="Z11" s="48">
        <v>1221</v>
      </c>
      <c r="AA11" s="49">
        <v>24</v>
      </c>
      <c r="AB11" s="44">
        <f t="shared" si="0"/>
        <v>9.3023255813953352</v>
      </c>
      <c r="AC11" s="50">
        <f t="shared" si="1"/>
        <v>5.303030303030309</v>
      </c>
      <c r="AD11" s="50">
        <f t="shared" si="2"/>
        <v>9.4827586206896441</v>
      </c>
      <c r="AE11" s="50">
        <f t="shared" si="3"/>
        <v>24.725629438347305</v>
      </c>
      <c r="AF11" s="54">
        <f t="shared" si="4"/>
        <v>3.9738858927050877</v>
      </c>
      <c r="AG11" s="50">
        <f t="shared" si="5"/>
        <v>5.8823529411764648</v>
      </c>
    </row>
    <row r="12" spans="1:33" ht="14.4" x14ac:dyDescent="0.3">
      <c r="A12" s="28">
        <v>7</v>
      </c>
      <c r="B12" s="28" t="s">
        <v>56</v>
      </c>
      <c r="C12" s="28" t="s">
        <v>26</v>
      </c>
      <c r="D12" s="32">
        <v>75</v>
      </c>
      <c r="E12" s="32">
        <v>75</v>
      </c>
      <c r="F12" s="32">
        <v>80</v>
      </c>
      <c r="G12" s="34">
        <v>32.4</v>
      </c>
      <c r="H12" s="34">
        <v>42</v>
      </c>
      <c r="I12" s="34">
        <v>42</v>
      </c>
      <c r="J12" s="42">
        <v>4.8</v>
      </c>
      <c r="K12" s="42">
        <v>8</v>
      </c>
      <c r="L12" s="42">
        <v>6.2</v>
      </c>
      <c r="M12" s="36">
        <v>112</v>
      </c>
      <c r="N12" s="36">
        <v>72</v>
      </c>
      <c r="O12" s="36">
        <v>112</v>
      </c>
      <c r="P12" s="38">
        <v>1331</v>
      </c>
      <c r="Q12" s="38">
        <v>1282</v>
      </c>
      <c r="R12" s="38">
        <v>1102</v>
      </c>
      <c r="S12" s="40">
        <v>23</v>
      </c>
      <c r="T12" s="40">
        <v>22</v>
      </c>
      <c r="U12" s="40">
        <v>24</v>
      </c>
      <c r="V12" s="45">
        <v>76.666666666666671</v>
      </c>
      <c r="W12" s="43">
        <v>38.800000000000004</v>
      </c>
      <c r="X12" s="46">
        <v>6.333333333333333</v>
      </c>
      <c r="Y12" s="47">
        <v>98.666666666666671</v>
      </c>
      <c r="Z12" s="48">
        <v>1238.3333333333333</v>
      </c>
      <c r="AA12" s="49">
        <v>23</v>
      </c>
      <c r="AB12" s="44">
        <f t="shared" si="0"/>
        <v>6.9767441860465116</v>
      </c>
      <c r="AC12" s="51">
        <f t="shared" si="1"/>
        <v>-11.818181818181808</v>
      </c>
      <c r="AD12" s="52">
        <f t="shared" si="2"/>
        <v>-18.103448275862082</v>
      </c>
      <c r="AE12" s="53">
        <f t="shared" si="3"/>
        <v>-4.4544867656552558</v>
      </c>
      <c r="AF12" s="54">
        <f t="shared" si="4"/>
        <v>5.4499006528526825</v>
      </c>
      <c r="AG12" s="55">
        <f t="shared" si="5"/>
        <v>1.4705882352941124</v>
      </c>
    </row>
    <row r="13" spans="1:33" ht="14.4" x14ac:dyDescent="0.3">
      <c r="A13" s="28">
        <v>8</v>
      </c>
      <c r="B13" s="28" t="s">
        <v>58</v>
      </c>
      <c r="C13" s="28" t="s">
        <v>28</v>
      </c>
      <c r="D13" s="32">
        <v>70</v>
      </c>
      <c r="E13" s="32">
        <v>90</v>
      </c>
      <c r="F13" s="32">
        <v>90</v>
      </c>
      <c r="G13" s="34">
        <v>40</v>
      </c>
      <c r="H13" s="34">
        <v>47</v>
      </c>
      <c r="I13" s="34">
        <v>43</v>
      </c>
      <c r="J13" s="42">
        <v>5.6</v>
      </c>
      <c r="K13" s="42">
        <v>8.1999999999999993</v>
      </c>
      <c r="L13" s="42">
        <v>8</v>
      </c>
      <c r="M13" s="36">
        <v>125</v>
      </c>
      <c r="N13" s="36">
        <v>58</v>
      </c>
      <c r="O13" s="36">
        <v>110.8</v>
      </c>
      <c r="P13" s="38">
        <v>1090</v>
      </c>
      <c r="Q13" s="38">
        <v>1248</v>
      </c>
      <c r="R13" s="38">
        <v>1142</v>
      </c>
      <c r="S13" s="40">
        <v>23</v>
      </c>
      <c r="T13" s="40">
        <v>23</v>
      </c>
      <c r="U13" s="40">
        <v>25</v>
      </c>
      <c r="V13" s="45">
        <v>83.333333333333329</v>
      </c>
      <c r="W13" s="43">
        <v>43.333333333333336</v>
      </c>
      <c r="X13" s="46">
        <v>7.2666666666666657</v>
      </c>
      <c r="Y13" s="47">
        <v>97.933333333333337</v>
      </c>
      <c r="Z13" s="48">
        <v>1160</v>
      </c>
      <c r="AA13" s="49">
        <v>23.666666666666668</v>
      </c>
      <c r="AB13" s="44">
        <f t="shared" si="0"/>
        <v>16.279069767441847</v>
      </c>
      <c r="AC13" s="51">
        <f t="shared" si="1"/>
        <v>-1.5151515151515098</v>
      </c>
      <c r="AD13" s="52">
        <f t="shared" si="2"/>
        <v>-6.0344827586207135</v>
      </c>
      <c r="AE13" s="53">
        <f t="shared" si="3"/>
        <v>-5.1646223369916022</v>
      </c>
      <c r="AF13" s="54">
        <f t="shared" si="4"/>
        <v>-1.2205506670451256</v>
      </c>
      <c r="AG13" s="50">
        <f t="shared" si="5"/>
        <v>4.4117647058823524</v>
      </c>
    </row>
    <row r="14" spans="1:33" ht="14.4" x14ac:dyDescent="0.3">
      <c r="A14" s="28">
        <v>9</v>
      </c>
      <c r="B14" s="28" t="s">
        <v>60</v>
      </c>
      <c r="C14" s="28" t="s">
        <v>19</v>
      </c>
      <c r="D14" s="32">
        <v>70</v>
      </c>
      <c r="E14" s="32">
        <v>80</v>
      </c>
      <c r="F14" s="32">
        <v>80</v>
      </c>
      <c r="G14" s="34">
        <v>46</v>
      </c>
      <c r="H14" s="34">
        <v>47</v>
      </c>
      <c r="I14" s="34">
        <v>46</v>
      </c>
      <c r="J14" s="42">
        <v>9.1999999999999993</v>
      </c>
      <c r="K14" s="42">
        <v>6.8</v>
      </c>
      <c r="L14" s="42">
        <v>7.2</v>
      </c>
      <c r="M14" s="36">
        <v>126.8</v>
      </c>
      <c r="N14" s="36">
        <v>74</v>
      </c>
      <c r="O14" s="36">
        <v>148</v>
      </c>
      <c r="P14" s="38">
        <v>1135</v>
      </c>
      <c r="Q14" s="38">
        <v>1195</v>
      </c>
      <c r="R14" s="38">
        <v>1060</v>
      </c>
      <c r="S14" s="40">
        <v>23</v>
      </c>
      <c r="T14" s="40">
        <v>22</v>
      </c>
      <c r="U14" s="40">
        <v>23</v>
      </c>
      <c r="V14" s="45">
        <v>76.666666666666671</v>
      </c>
      <c r="W14" s="43">
        <v>46.333333333333336</v>
      </c>
      <c r="X14" s="46">
        <v>7.7333333333333334</v>
      </c>
      <c r="Y14" s="47">
        <v>116.26666666666667</v>
      </c>
      <c r="Z14" s="48">
        <v>1130</v>
      </c>
      <c r="AA14" s="49">
        <v>22.666666666666668</v>
      </c>
      <c r="AB14" s="44">
        <f t="shared" si="0"/>
        <v>6.9767441860465116</v>
      </c>
      <c r="AC14" s="50">
        <f t="shared" si="1"/>
        <v>5.303030303030309</v>
      </c>
      <c r="AD14" s="52">
        <f t="shared" si="2"/>
        <v>-1.1485065771984377E-14</v>
      </c>
      <c r="AE14" s="50">
        <f t="shared" si="3"/>
        <v>12.588766946417044</v>
      </c>
      <c r="AF14" s="54">
        <f t="shared" si="4"/>
        <v>-3.7751915980698207</v>
      </c>
      <c r="AG14" s="55">
        <f t="shared" si="5"/>
        <v>0</v>
      </c>
    </row>
    <row r="15" spans="1:33" ht="14.4" x14ac:dyDescent="0.3">
      <c r="A15" s="28">
        <v>10</v>
      </c>
      <c r="B15" s="28" t="s">
        <v>62</v>
      </c>
      <c r="C15" s="28" t="s">
        <v>21</v>
      </c>
      <c r="D15" s="32">
        <v>75</v>
      </c>
      <c r="E15" s="32">
        <v>85</v>
      </c>
      <c r="F15" s="32">
        <v>95</v>
      </c>
      <c r="G15" s="34">
        <v>29</v>
      </c>
      <c r="H15" s="34">
        <v>41</v>
      </c>
      <c r="I15" s="34">
        <v>46</v>
      </c>
      <c r="J15" s="42">
        <v>4.8</v>
      </c>
      <c r="K15" s="42">
        <v>9.1999999999999993</v>
      </c>
      <c r="L15" s="42">
        <v>7</v>
      </c>
      <c r="M15" s="36">
        <v>103</v>
      </c>
      <c r="N15" s="36">
        <v>102</v>
      </c>
      <c r="O15" s="36">
        <v>114</v>
      </c>
      <c r="P15" s="38">
        <v>1331</v>
      </c>
      <c r="Q15" s="38">
        <v>1186</v>
      </c>
      <c r="R15" s="38">
        <v>1601</v>
      </c>
      <c r="S15" s="40">
        <v>23</v>
      </c>
      <c r="T15" s="40">
        <v>24</v>
      </c>
      <c r="U15" s="40">
        <v>23</v>
      </c>
      <c r="V15" s="45">
        <v>85</v>
      </c>
      <c r="W15" s="43">
        <v>38.666666666666664</v>
      </c>
      <c r="X15" s="46">
        <v>7</v>
      </c>
      <c r="Y15" s="47">
        <v>106.33333333333333</v>
      </c>
      <c r="Z15" s="48">
        <v>1372.6666666666667</v>
      </c>
      <c r="AA15" s="49">
        <v>23.333333333333332</v>
      </c>
      <c r="AB15" s="44">
        <f t="shared" si="0"/>
        <v>18.604651162790688</v>
      </c>
      <c r="AC15" s="51">
        <f t="shared" si="1"/>
        <v>-12.121212121212126</v>
      </c>
      <c r="AD15" s="52">
        <f t="shared" si="2"/>
        <v>-9.4827586206896655</v>
      </c>
      <c r="AE15" s="53">
        <f t="shared" si="3"/>
        <v>2.9696578437701704</v>
      </c>
      <c r="AF15" s="50">
        <f t="shared" si="4"/>
        <v>16.889015043996608</v>
      </c>
      <c r="AG15" s="55">
        <f t="shared" si="5"/>
        <v>2.9411764705882248</v>
      </c>
    </row>
    <row r="16" spans="1:33" ht="15" customHeight="1" x14ac:dyDescent="0.3">
      <c r="A16" s="28">
        <v>11</v>
      </c>
      <c r="B16" s="28" t="s">
        <v>64</v>
      </c>
      <c r="C16" s="28" t="s">
        <v>30</v>
      </c>
      <c r="D16" s="32">
        <v>75</v>
      </c>
      <c r="E16" s="32">
        <v>90</v>
      </c>
      <c r="F16" s="32">
        <v>90</v>
      </c>
      <c r="G16" s="34">
        <v>38</v>
      </c>
      <c r="H16" s="34">
        <v>48</v>
      </c>
      <c r="I16" s="34">
        <v>41</v>
      </c>
      <c r="J16" s="42">
        <v>5.2</v>
      </c>
      <c r="K16" s="42">
        <v>9.1999999999999993</v>
      </c>
      <c r="L16" s="42">
        <v>8.6</v>
      </c>
      <c r="M16" s="36">
        <v>100.6</v>
      </c>
      <c r="N16" s="36">
        <v>113</v>
      </c>
      <c r="O16" s="36">
        <v>74</v>
      </c>
      <c r="P16" s="38">
        <v>1199</v>
      </c>
      <c r="Q16" s="38">
        <v>1239</v>
      </c>
      <c r="R16" s="38">
        <v>1337</v>
      </c>
      <c r="S16" s="40">
        <v>23</v>
      </c>
      <c r="T16" s="40">
        <v>24</v>
      </c>
      <c r="U16" s="40">
        <v>23</v>
      </c>
      <c r="V16" s="45">
        <v>85</v>
      </c>
      <c r="W16" s="43">
        <v>42.333333333333336</v>
      </c>
      <c r="X16" s="46">
        <v>7.666666666666667</v>
      </c>
      <c r="Y16" s="47">
        <v>95.866666666666674</v>
      </c>
      <c r="Z16" s="48">
        <v>1258.3333333333333</v>
      </c>
      <c r="AA16" s="49">
        <v>23.333333333333332</v>
      </c>
      <c r="AB16" s="44">
        <f t="shared" si="0"/>
        <v>18.604651162790688</v>
      </c>
      <c r="AC16" s="51">
        <f t="shared" si="1"/>
        <v>-3.7878787878787823</v>
      </c>
      <c r="AD16" s="52">
        <f t="shared" si="2"/>
        <v>-0.86206896551724965</v>
      </c>
      <c r="AE16" s="53">
        <f t="shared" si="3"/>
        <v>-7.1659134925758465</v>
      </c>
      <c r="AF16" s="54">
        <f t="shared" si="4"/>
        <v>7.1529946068691466</v>
      </c>
      <c r="AG16" s="55">
        <f t="shared" si="5"/>
        <v>2.9411764705882248</v>
      </c>
    </row>
    <row r="17" spans="1:33" ht="14.4" x14ac:dyDescent="0.3">
      <c r="A17" s="28">
        <v>12</v>
      </c>
      <c r="B17" s="28" t="s">
        <v>66</v>
      </c>
      <c r="C17" s="28" t="s">
        <v>34</v>
      </c>
      <c r="D17" s="32">
        <v>70</v>
      </c>
      <c r="E17" s="32">
        <v>80</v>
      </c>
      <c r="F17" s="32">
        <v>95</v>
      </c>
      <c r="G17" s="34">
        <v>40</v>
      </c>
      <c r="H17" s="34">
        <v>48</v>
      </c>
      <c r="I17" s="34">
        <v>45</v>
      </c>
      <c r="J17" s="42">
        <v>7.6</v>
      </c>
      <c r="K17" s="42">
        <v>7.8</v>
      </c>
      <c r="L17" s="42">
        <v>6.2</v>
      </c>
      <c r="M17" s="36">
        <v>70</v>
      </c>
      <c r="N17" s="36">
        <v>82</v>
      </c>
      <c r="O17" s="36">
        <v>67</v>
      </c>
      <c r="P17" s="38">
        <v>1278</v>
      </c>
      <c r="Q17" s="38">
        <v>1389</v>
      </c>
      <c r="R17" s="38">
        <v>1219</v>
      </c>
      <c r="S17" s="40">
        <v>24</v>
      </c>
      <c r="T17" s="40">
        <v>23</v>
      </c>
      <c r="U17" s="40">
        <v>23</v>
      </c>
      <c r="V17" s="45">
        <v>81.666666666666671</v>
      </c>
      <c r="W17" s="43">
        <v>44.333333333333336</v>
      </c>
      <c r="X17" s="46">
        <v>7.1999999999999993</v>
      </c>
      <c r="Y17" s="47">
        <v>73</v>
      </c>
      <c r="Z17" s="48">
        <v>1295.3333333333333</v>
      </c>
      <c r="AA17" s="49">
        <v>23.333333333333332</v>
      </c>
      <c r="AB17" s="44">
        <f t="shared" si="0"/>
        <v>13.953488372093023</v>
      </c>
      <c r="AC17" s="51">
        <f t="shared" si="1"/>
        <v>0.75757575757576301</v>
      </c>
      <c r="AD17" s="52">
        <f t="shared" si="2"/>
        <v>-6.8965517241379519</v>
      </c>
      <c r="AE17" s="53">
        <f t="shared" si="3"/>
        <v>-29.309231762427373</v>
      </c>
      <c r="AF17" s="50">
        <f t="shared" si="4"/>
        <v>10.303718421799603</v>
      </c>
      <c r="AG17" s="55">
        <f t="shared" si="5"/>
        <v>2.9411764705882248</v>
      </c>
    </row>
    <row r="18" spans="1:33" ht="14.4" x14ac:dyDescent="0.3">
      <c r="A18" s="28">
        <v>13</v>
      </c>
      <c r="B18" s="28" t="s">
        <v>67</v>
      </c>
      <c r="C18" s="28" t="s">
        <v>24</v>
      </c>
      <c r="D18" s="32">
        <v>65</v>
      </c>
      <c r="E18" s="32">
        <v>75</v>
      </c>
      <c r="F18" s="32">
        <v>75</v>
      </c>
      <c r="G18" s="34">
        <v>38</v>
      </c>
      <c r="H18" s="34">
        <v>49</v>
      </c>
      <c r="I18" s="34">
        <v>45</v>
      </c>
      <c r="J18" s="42">
        <v>6.2</v>
      </c>
      <c r="K18" s="42">
        <v>8.6</v>
      </c>
      <c r="L18" s="42">
        <v>8.4</v>
      </c>
      <c r="M18" s="36">
        <v>71</v>
      </c>
      <c r="N18" s="36">
        <v>90</v>
      </c>
      <c r="O18" s="36">
        <v>148.80000000000001</v>
      </c>
      <c r="P18" s="38">
        <v>1117</v>
      </c>
      <c r="Q18" s="38">
        <v>1209</v>
      </c>
      <c r="R18" s="38">
        <v>1197</v>
      </c>
      <c r="S18" s="40">
        <v>23</v>
      </c>
      <c r="T18" s="40">
        <v>23</v>
      </c>
      <c r="U18" s="40">
        <v>22</v>
      </c>
      <c r="V18" s="45">
        <v>71.666666666666671</v>
      </c>
      <c r="W18" s="43">
        <v>44</v>
      </c>
      <c r="X18" s="46">
        <v>7.7333333333333343</v>
      </c>
      <c r="Y18" s="47">
        <v>103.26666666666667</v>
      </c>
      <c r="Z18" s="48">
        <v>1174.3333333333333</v>
      </c>
      <c r="AA18" s="49">
        <v>22.666666666666668</v>
      </c>
      <c r="AB18" s="44">
        <f t="shared" si="0"/>
        <v>0</v>
      </c>
      <c r="AC18" s="51">
        <f t="shared" si="1"/>
        <v>0</v>
      </c>
      <c r="AD18" s="52">
        <f t="shared" si="2"/>
        <v>0</v>
      </c>
      <c r="AE18" s="53">
        <f t="shared" si="3"/>
        <v>0</v>
      </c>
      <c r="AF18" s="54">
        <f t="shared" si="4"/>
        <v>0</v>
      </c>
      <c r="AG18" s="55">
        <f t="shared" si="5"/>
        <v>0</v>
      </c>
    </row>
    <row r="19" spans="1:33" ht="14.4" x14ac:dyDescent="0.3">
      <c r="A19" s="28">
        <v>14</v>
      </c>
      <c r="B19" s="28" t="s">
        <v>68</v>
      </c>
      <c r="C19" s="28" t="s">
        <v>27</v>
      </c>
      <c r="D19" s="32">
        <v>70</v>
      </c>
      <c r="E19" s="32">
        <v>95</v>
      </c>
      <c r="F19" s="32">
        <v>90</v>
      </c>
      <c r="G19" s="34">
        <v>45</v>
      </c>
      <c r="H19" s="34">
        <v>50</v>
      </c>
      <c r="I19" s="34">
        <v>46</v>
      </c>
      <c r="J19" s="42">
        <v>7.8</v>
      </c>
      <c r="K19" s="42">
        <v>9</v>
      </c>
      <c r="L19" s="42">
        <v>7.8</v>
      </c>
      <c r="M19" s="36">
        <v>70</v>
      </c>
      <c r="N19" s="36">
        <v>116</v>
      </c>
      <c r="O19" s="36">
        <v>107.8</v>
      </c>
      <c r="P19" s="38">
        <v>1291</v>
      </c>
      <c r="Q19" s="38">
        <v>1220</v>
      </c>
      <c r="R19" s="38">
        <v>1110</v>
      </c>
      <c r="S19" s="40">
        <v>22</v>
      </c>
      <c r="T19" s="40">
        <v>23</v>
      </c>
      <c r="U19" s="40">
        <v>23</v>
      </c>
      <c r="V19" s="45">
        <v>85</v>
      </c>
      <c r="W19" s="43">
        <v>47</v>
      </c>
      <c r="X19" s="46">
        <v>8.2000000000000011</v>
      </c>
      <c r="Y19" s="47">
        <v>97.933333333333337</v>
      </c>
      <c r="Z19" s="48">
        <v>1207</v>
      </c>
      <c r="AA19" s="49">
        <v>22.666666666666668</v>
      </c>
      <c r="AB19" s="44">
        <f t="shared" si="0"/>
        <v>18.604651162790688</v>
      </c>
      <c r="AC19" s="50">
        <f t="shared" si="1"/>
        <v>6.8181818181818175</v>
      </c>
      <c r="AD19" s="50">
        <f t="shared" si="2"/>
        <v>6.0344827586206904</v>
      </c>
      <c r="AE19" s="53">
        <f t="shared" si="3"/>
        <v>-5.1646223369916022</v>
      </c>
      <c r="AF19" s="54">
        <f t="shared" si="4"/>
        <v>2.781720124893563</v>
      </c>
      <c r="AG19" s="55">
        <f t="shared" si="5"/>
        <v>0</v>
      </c>
    </row>
    <row r="20" spans="1:33" ht="14.4" x14ac:dyDescent="0.3">
      <c r="A20" s="28">
        <v>15</v>
      </c>
      <c r="B20" s="28" t="s">
        <v>69</v>
      </c>
      <c r="C20" s="28" t="s">
        <v>20</v>
      </c>
      <c r="D20" s="32">
        <v>80</v>
      </c>
      <c r="E20" s="32">
        <v>90</v>
      </c>
      <c r="F20" s="32">
        <v>90</v>
      </c>
      <c r="G20" s="34">
        <v>33</v>
      </c>
      <c r="H20" s="34">
        <v>45</v>
      </c>
      <c r="I20" s="34">
        <v>45</v>
      </c>
      <c r="J20" s="42">
        <v>5.6</v>
      </c>
      <c r="K20" s="42">
        <v>9.1999999999999993</v>
      </c>
      <c r="L20" s="42">
        <v>8.4</v>
      </c>
      <c r="M20" s="36">
        <v>80.8</v>
      </c>
      <c r="N20" s="36">
        <v>120</v>
      </c>
      <c r="O20" s="36">
        <v>141</v>
      </c>
      <c r="P20" s="38">
        <v>1218</v>
      </c>
      <c r="Q20" s="38">
        <v>1205</v>
      </c>
      <c r="R20" s="38">
        <v>1159</v>
      </c>
      <c r="S20" s="40">
        <v>22</v>
      </c>
      <c r="T20" s="40">
        <v>24</v>
      </c>
      <c r="U20" s="40">
        <v>23</v>
      </c>
      <c r="V20" s="45">
        <v>86.666666666666671</v>
      </c>
      <c r="W20" s="43">
        <v>41</v>
      </c>
      <c r="X20" s="46">
        <v>7.7333333333333334</v>
      </c>
      <c r="Y20" s="47">
        <v>113.93333333333334</v>
      </c>
      <c r="Z20" s="48">
        <v>1194</v>
      </c>
      <c r="AA20" s="49">
        <v>23</v>
      </c>
      <c r="AB20" s="44">
        <f t="shared" si="0"/>
        <v>20.930232558139533</v>
      </c>
      <c r="AC20" s="51">
        <f t="shared" si="1"/>
        <v>-6.8181818181818175</v>
      </c>
      <c r="AD20" s="52">
        <f t="shared" si="2"/>
        <v>-1.1485065771984377E-14</v>
      </c>
      <c r="AE20" s="50">
        <f t="shared" si="3"/>
        <v>10.329244673983219</v>
      </c>
      <c r="AF20" s="54">
        <f t="shared" si="4"/>
        <v>1.6747090547828622</v>
      </c>
      <c r="AG20" s="55">
        <f t="shared" si="5"/>
        <v>1.4705882352941124</v>
      </c>
    </row>
    <row r="21" spans="1:33" ht="14.4" x14ac:dyDescent="0.3">
      <c r="A21" s="28">
        <v>16</v>
      </c>
      <c r="B21" s="28" t="s">
        <v>70</v>
      </c>
      <c r="C21" s="28" t="s">
        <v>25</v>
      </c>
      <c r="D21" s="32">
        <v>75</v>
      </c>
      <c r="E21" s="32">
        <v>70</v>
      </c>
      <c r="F21" s="32">
        <v>80</v>
      </c>
      <c r="G21" s="34">
        <v>29</v>
      </c>
      <c r="H21" s="34">
        <v>46</v>
      </c>
      <c r="I21" s="34">
        <v>43</v>
      </c>
      <c r="J21" s="42">
        <v>6.2</v>
      </c>
      <c r="K21" s="42">
        <v>8.8000000000000007</v>
      </c>
      <c r="L21" s="42">
        <v>8.4</v>
      </c>
      <c r="M21" s="36">
        <v>69.599999999999994</v>
      </c>
      <c r="N21" s="36">
        <v>114</v>
      </c>
      <c r="O21" s="36">
        <v>112.6</v>
      </c>
      <c r="P21" s="38">
        <v>1119</v>
      </c>
      <c r="Q21" s="38">
        <v>1138</v>
      </c>
      <c r="R21" s="38">
        <v>1244</v>
      </c>
      <c r="S21" s="40">
        <v>22</v>
      </c>
      <c r="T21" s="40">
        <v>22</v>
      </c>
      <c r="U21" s="40">
        <v>24</v>
      </c>
      <c r="V21" s="45">
        <v>75</v>
      </c>
      <c r="W21" s="43">
        <v>39.333333333333336</v>
      </c>
      <c r="X21" s="46">
        <v>7.8</v>
      </c>
      <c r="Y21" s="47">
        <v>98.733333333333334</v>
      </c>
      <c r="Z21" s="48">
        <v>1167</v>
      </c>
      <c r="AA21" s="49">
        <v>22.666666666666668</v>
      </c>
      <c r="AB21" s="44">
        <f t="shared" si="0"/>
        <v>4.6511627906976676</v>
      </c>
      <c r="AC21" s="51">
        <f t="shared" si="1"/>
        <v>-10.6060606060606</v>
      </c>
      <c r="AD21" s="52">
        <f t="shared" si="2"/>
        <v>0.86206896551722678</v>
      </c>
      <c r="AE21" s="53">
        <f t="shared" si="3"/>
        <v>-4.3899289864428646</v>
      </c>
      <c r="AF21" s="54">
        <f t="shared" si="4"/>
        <v>-0.62446778313936346</v>
      </c>
      <c r="AG21" s="55">
        <f t="shared" si="5"/>
        <v>0</v>
      </c>
    </row>
    <row r="22" spans="1:33" ht="14.4" x14ac:dyDescent="0.3">
      <c r="A22" s="28">
        <v>17</v>
      </c>
      <c r="B22" s="28" t="s">
        <v>74</v>
      </c>
      <c r="C22" s="28" t="s">
        <v>33</v>
      </c>
      <c r="D22" s="32">
        <v>90</v>
      </c>
      <c r="E22" s="32">
        <v>90</v>
      </c>
      <c r="F22" s="32">
        <v>90</v>
      </c>
      <c r="G22" s="34">
        <v>40</v>
      </c>
      <c r="H22" s="34">
        <v>45</v>
      </c>
      <c r="I22" s="34">
        <v>42</v>
      </c>
      <c r="J22" s="42">
        <v>6.2</v>
      </c>
      <c r="K22" s="42">
        <v>8.6</v>
      </c>
      <c r="L22" s="42">
        <v>8.4</v>
      </c>
      <c r="M22" s="36">
        <v>38</v>
      </c>
      <c r="N22" s="36">
        <v>72.400000000000006</v>
      </c>
      <c r="O22" s="36">
        <v>111.8</v>
      </c>
      <c r="P22" s="38">
        <v>1129</v>
      </c>
      <c r="Q22" s="38">
        <v>1160</v>
      </c>
      <c r="R22" s="38">
        <v>1076</v>
      </c>
      <c r="S22" s="40">
        <v>22</v>
      </c>
      <c r="T22" s="40">
        <v>24</v>
      </c>
      <c r="U22" s="40">
        <v>22</v>
      </c>
      <c r="V22" s="45">
        <v>90</v>
      </c>
      <c r="W22" s="43">
        <v>42.333333333333336</v>
      </c>
      <c r="X22" s="46">
        <v>7.7333333333333343</v>
      </c>
      <c r="Y22" s="47">
        <v>74.066666666666663</v>
      </c>
      <c r="Z22" s="48">
        <v>1121.6666666666667</v>
      </c>
      <c r="AA22" s="49">
        <v>22.666666666666668</v>
      </c>
      <c r="AB22" s="44">
        <f t="shared" si="0"/>
        <v>25.581395348837198</v>
      </c>
      <c r="AC22" s="51">
        <f t="shared" si="1"/>
        <v>-3.7878787878787823</v>
      </c>
      <c r="AD22" s="52">
        <f t="shared" si="2"/>
        <v>0</v>
      </c>
      <c r="AE22" s="53">
        <f t="shared" si="3"/>
        <v>-28.276307295029053</v>
      </c>
      <c r="AF22" s="54">
        <f t="shared" si="4"/>
        <v>-4.4848140789100075</v>
      </c>
      <c r="AG22" s="55">
        <f t="shared" si="5"/>
        <v>0</v>
      </c>
    </row>
    <row r="24" spans="1:33" ht="41.4" x14ac:dyDescent="0.25">
      <c r="V24" s="28"/>
      <c r="W24" s="30" t="s">
        <v>4</v>
      </c>
      <c r="X24" s="30" t="s">
        <v>6</v>
      </c>
      <c r="Y24" s="25" t="s">
        <v>82</v>
      </c>
      <c r="Z24" s="25" t="s">
        <v>83</v>
      </c>
      <c r="AA24" s="30" t="s">
        <v>84</v>
      </c>
      <c r="AB24" s="25" t="s">
        <v>85</v>
      </c>
    </row>
    <row r="25" spans="1:33" x14ac:dyDescent="0.25">
      <c r="V25" s="29" t="s">
        <v>80</v>
      </c>
      <c r="W25" s="28">
        <v>11.57</v>
      </c>
      <c r="X25" s="28">
        <v>5.64</v>
      </c>
      <c r="Y25" s="28">
        <v>1.6</v>
      </c>
      <c r="Z25" s="28">
        <v>38.56</v>
      </c>
      <c r="AA25" s="28">
        <v>209.45</v>
      </c>
      <c r="AB25" s="28">
        <v>1.35</v>
      </c>
    </row>
    <row r="26" spans="1:33" x14ac:dyDescent="0.25">
      <c r="V26" s="29" t="s">
        <v>86</v>
      </c>
      <c r="W26" s="28">
        <v>8.59</v>
      </c>
      <c r="X26" s="28">
        <v>7.96</v>
      </c>
      <c r="Y26" s="28">
        <v>13.08</v>
      </c>
      <c r="Z26" s="28">
        <v>23.75</v>
      </c>
      <c r="AA26" s="28">
        <v>10.4</v>
      </c>
      <c r="AB26" s="28">
        <v>3.55</v>
      </c>
    </row>
    <row r="27" spans="1:33" x14ac:dyDescent="0.25">
      <c r="V27" s="29" t="s">
        <v>81</v>
      </c>
      <c r="W27" s="28" t="s">
        <v>87</v>
      </c>
      <c r="X27" s="28" t="s">
        <v>87</v>
      </c>
      <c r="Y27" s="28" t="s">
        <v>87</v>
      </c>
      <c r="Z27" s="28" t="s">
        <v>87</v>
      </c>
      <c r="AA27" s="28" t="s">
        <v>87</v>
      </c>
      <c r="AB27" s="28" t="s">
        <v>87</v>
      </c>
    </row>
  </sheetData>
  <mergeCells count="21">
    <mergeCell ref="AA4:AA5"/>
    <mergeCell ref="C4:C5"/>
    <mergeCell ref="J4:L4"/>
    <mergeCell ref="X4:X5"/>
    <mergeCell ref="M4:O4"/>
    <mergeCell ref="Y4:Y5"/>
    <mergeCell ref="P4:R4"/>
    <mergeCell ref="Z4:Z5"/>
    <mergeCell ref="W4:W5"/>
    <mergeCell ref="A4:A5"/>
    <mergeCell ref="B4:B5"/>
    <mergeCell ref="D4:F4"/>
    <mergeCell ref="V4:V5"/>
    <mergeCell ref="G4:I4"/>
    <mergeCell ref="S4:U4"/>
    <mergeCell ref="AG4:AG5"/>
    <mergeCell ref="AB4:AB5"/>
    <mergeCell ref="AC4:AC5"/>
    <mergeCell ref="AD4:AD5"/>
    <mergeCell ref="AE4:AE5"/>
    <mergeCell ref="AF4:AF5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BCD4-4D1B-47E1-B89E-DF43B403AD2D}">
  <dimension ref="A1:T78"/>
  <sheetViews>
    <sheetView topLeftCell="A58" workbookViewId="0">
      <selection activeCell="D37" sqref="D37"/>
    </sheetView>
  </sheetViews>
  <sheetFormatPr defaultRowHeight="13.8" x14ac:dyDescent="0.25"/>
  <cols>
    <col min="1" max="1" width="8.88671875" style="57"/>
    <col min="2" max="2" width="18.21875" style="57" bestFit="1" customWidth="1"/>
    <col min="3" max="3" width="34.33203125" style="57" bestFit="1" customWidth="1"/>
    <col min="4" max="5" width="8.88671875" style="57"/>
    <col min="6" max="6" width="12" style="57" bestFit="1" customWidth="1"/>
    <col min="7" max="9" width="8.88671875" style="57"/>
    <col min="10" max="10" width="18.21875" style="57" bestFit="1" customWidth="1"/>
    <col min="11" max="13" width="8.88671875" style="57"/>
    <col min="14" max="14" width="23.6640625" style="57" customWidth="1"/>
    <col min="15" max="16" width="8.88671875" style="57"/>
    <col min="17" max="17" width="19.88671875" style="57" bestFit="1" customWidth="1"/>
    <col min="18" max="18" width="23.44140625" style="57" customWidth="1"/>
    <col min="19" max="16384" width="8.88671875" style="57"/>
  </cols>
  <sheetData>
    <row r="1" spans="1:9" x14ac:dyDescent="0.25">
      <c r="A1" s="105" t="s">
        <v>75</v>
      </c>
      <c r="B1" s="140" t="s">
        <v>107</v>
      </c>
      <c r="C1" s="105" t="s">
        <v>43</v>
      </c>
      <c r="D1" s="105" t="s">
        <v>79</v>
      </c>
      <c r="E1" s="115" t="s">
        <v>13</v>
      </c>
      <c r="F1" s="116"/>
      <c r="G1" s="117"/>
      <c r="H1" s="137" t="s">
        <v>94</v>
      </c>
      <c r="I1" s="137" t="s">
        <v>95</v>
      </c>
    </row>
    <row r="2" spans="1:9" x14ac:dyDescent="0.25">
      <c r="A2" s="106"/>
      <c r="B2" s="140"/>
      <c r="C2" s="106"/>
      <c r="D2" s="106"/>
      <c r="E2" s="39" t="s">
        <v>15</v>
      </c>
      <c r="F2" s="39" t="s">
        <v>16</v>
      </c>
      <c r="G2" s="39" t="s">
        <v>17</v>
      </c>
      <c r="H2" s="137"/>
      <c r="I2" s="137"/>
    </row>
    <row r="3" spans="1:9" x14ac:dyDescent="0.25">
      <c r="A3" s="28">
        <v>1</v>
      </c>
      <c r="B3" s="28" t="s">
        <v>114</v>
      </c>
      <c r="C3" s="28" t="s">
        <v>44</v>
      </c>
      <c r="D3" s="28" t="s">
        <v>29</v>
      </c>
      <c r="E3" s="88">
        <v>22</v>
      </c>
      <c r="F3" s="88">
        <v>23</v>
      </c>
      <c r="G3" s="88">
        <v>23</v>
      </c>
      <c r="H3" s="28">
        <f>SUM(E3:G3)</f>
        <v>68</v>
      </c>
      <c r="I3" s="74">
        <f>AVERAGE(E3:G3)</f>
        <v>22.666666666666668</v>
      </c>
    </row>
    <row r="4" spans="1:9" x14ac:dyDescent="0.25">
      <c r="A4" s="28">
        <v>2</v>
      </c>
      <c r="B4" s="28" t="s">
        <v>115</v>
      </c>
      <c r="C4" s="28" t="s">
        <v>46</v>
      </c>
      <c r="D4" s="28" t="s">
        <v>32</v>
      </c>
      <c r="E4" s="88">
        <v>24</v>
      </c>
      <c r="F4" s="88">
        <v>24</v>
      </c>
      <c r="G4" s="88">
        <v>23</v>
      </c>
      <c r="H4" s="28">
        <f t="shared" ref="H4:H19" si="0">SUM(E4:G4)</f>
        <v>71</v>
      </c>
      <c r="I4" s="74">
        <f t="shared" ref="I4:I19" si="1">AVERAGE(E4:G4)</f>
        <v>23.666666666666668</v>
      </c>
    </row>
    <row r="5" spans="1:9" x14ac:dyDescent="0.25">
      <c r="A5" s="28">
        <v>3</v>
      </c>
      <c r="B5" s="28" t="s">
        <v>116</v>
      </c>
      <c r="C5" s="28" t="s">
        <v>48</v>
      </c>
      <c r="D5" s="28" t="s">
        <v>31</v>
      </c>
      <c r="E5" s="88">
        <v>23</v>
      </c>
      <c r="F5" s="88">
        <v>23</v>
      </c>
      <c r="G5" s="88">
        <v>23</v>
      </c>
      <c r="H5" s="28">
        <f t="shared" si="0"/>
        <v>69</v>
      </c>
      <c r="I5" s="74">
        <f t="shared" si="1"/>
        <v>23</v>
      </c>
    </row>
    <row r="6" spans="1:9" x14ac:dyDescent="0.25">
      <c r="A6" s="28">
        <v>4</v>
      </c>
      <c r="B6" s="28" t="s">
        <v>117</v>
      </c>
      <c r="C6" s="28" t="s">
        <v>50</v>
      </c>
      <c r="D6" s="28" t="s">
        <v>23</v>
      </c>
      <c r="E6" s="88">
        <v>23</v>
      </c>
      <c r="F6" s="88">
        <v>24</v>
      </c>
      <c r="G6" s="88">
        <v>22</v>
      </c>
      <c r="H6" s="28">
        <f t="shared" si="0"/>
        <v>69</v>
      </c>
      <c r="I6" s="74">
        <f t="shared" si="1"/>
        <v>23</v>
      </c>
    </row>
    <row r="7" spans="1:9" x14ac:dyDescent="0.25">
      <c r="A7" s="28">
        <v>5</v>
      </c>
      <c r="B7" s="28" t="s">
        <v>118</v>
      </c>
      <c r="C7" s="28" t="s">
        <v>52</v>
      </c>
      <c r="D7" s="28" t="s">
        <v>22</v>
      </c>
      <c r="E7" s="88">
        <v>25</v>
      </c>
      <c r="F7" s="88">
        <v>23</v>
      </c>
      <c r="G7" s="88">
        <v>23</v>
      </c>
      <c r="H7" s="28">
        <f t="shared" si="0"/>
        <v>71</v>
      </c>
      <c r="I7" s="74">
        <f t="shared" si="1"/>
        <v>23.666666666666668</v>
      </c>
    </row>
    <row r="8" spans="1:9" x14ac:dyDescent="0.25">
      <c r="A8" s="28">
        <v>6</v>
      </c>
      <c r="B8" s="28" t="s">
        <v>119</v>
      </c>
      <c r="C8" s="28" t="s">
        <v>54</v>
      </c>
      <c r="D8" s="28" t="s">
        <v>18</v>
      </c>
      <c r="E8" s="88">
        <v>24</v>
      </c>
      <c r="F8" s="88">
        <v>24</v>
      </c>
      <c r="G8" s="88">
        <v>24</v>
      </c>
      <c r="H8" s="28">
        <f t="shared" si="0"/>
        <v>72</v>
      </c>
      <c r="I8" s="74">
        <f t="shared" si="1"/>
        <v>24</v>
      </c>
    </row>
    <row r="9" spans="1:9" x14ac:dyDescent="0.25">
      <c r="A9" s="28">
        <v>7</v>
      </c>
      <c r="B9" s="28" t="s">
        <v>120</v>
      </c>
      <c r="C9" s="28" t="s">
        <v>56</v>
      </c>
      <c r="D9" s="28" t="s">
        <v>26</v>
      </c>
      <c r="E9" s="88">
        <v>23</v>
      </c>
      <c r="F9" s="88">
        <v>22</v>
      </c>
      <c r="G9" s="88">
        <v>24</v>
      </c>
      <c r="H9" s="28">
        <f t="shared" si="0"/>
        <v>69</v>
      </c>
      <c r="I9" s="74">
        <f t="shared" si="1"/>
        <v>23</v>
      </c>
    </row>
    <row r="10" spans="1:9" x14ac:dyDescent="0.25">
      <c r="A10" s="28">
        <v>8</v>
      </c>
      <c r="B10" s="28" t="s">
        <v>121</v>
      </c>
      <c r="C10" s="28" t="s">
        <v>58</v>
      </c>
      <c r="D10" s="28" t="s">
        <v>28</v>
      </c>
      <c r="E10" s="88">
        <v>23</v>
      </c>
      <c r="F10" s="88">
        <v>23</v>
      </c>
      <c r="G10" s="88">
        <v>25</v>
      </c>
      <c r="H10" s="28">
        <f t="shared" si="0"/>
        <v>71</v>
      </c>
      <c r="I10" s="74">
        <f t="shared" si="1"/>
        <v>23.666666666666668</v>
      </c>
    </row>
    <row r="11" spans="1:9" x14ac:dyDescent="0.25">
      <c r="A11" s="28">
        <v>9</v>
      </c>
      <c r="B11" s="28" t="s">
        <v>122</v>
      </c>
      <c r="C11" s="28" t="s">
        <v>60</v>
      </c>
      <c r="D11" s="28" t="s">
        <v>19</v>
      </c>
      <c r="E11" s="88">
        <v>23</v>
      </c>
      <c r="F11" s="88">
        <v>22</v>
      </c>
      <c r="G11" s="88">
        <v>23</v>
      </c>
      <c r="H11" s="28">
        <f t="shared" si="0"/>
        <v>68</v>
      </c>
      <c r="I11" s="74">
        <f t="shared" si="1"/>
        <v>22.666666666666668</v>
      </c>
    </row>
    <row r="12" spans="1:9" x14ac:dyDescent="0.25">
      <c r="A12" s="28">
        <v>10</v>
      </c>
      <c r="B12" s="28" t="s">
        <v>123</v>
      </c>
      <c r="C12" s="28" t="s">
        <v>62</v>
      </c>
      <c r="D12" s="28" t="s">
        <v>21</v>
      </c>
      <c r="E12" s="88">
        <v>23</v>
      </c>
      <c r="F12" s="88">
        <v>24</v>
      </c>
      <c r="G12" s="88">
        <v>23</v>
      </c>
      <c r="H12" s="28">
        <f t="shared" si="0"/>
        <v>70</v>
      </c>
      <c r="I12" s="74">
        <f t="shared" si="1"/>
        <v>23.333333333333332</v>
      </c>
    </row>
    <row r="13" spans="1:9" x14ac:dyDescent="0.25">
      <c r="A13" s="28">
        <v>11</v>
      </c>
      <c r="B13" s="28" t="s">
        <v>124</v>
      </c>
      <c r="C13" s="28" t="s">
        <v>64</v>
      </c>
      <c r="D13" s="28" t="s">
        <v>30</v>
      </c>
      <c r="E13" s="88">
        <v>23</v>
      </c>
      <c r="F13" s="88">
        <v>24</v>
      </c>
      <c r="G13" s="88">
        <v>23</v>
      </c>
      <c r="H13" s="28">
        <f t="shared" si="0"/>
        <v>70</v>
      </c>
      <c r="I13" s="74">
        <f t="shared" si="1"/>
        <v>23.333333333333332</v>
      </c>
    </row>
    <row r="14" spans="1:9" x14ac:dyDescent="0.25">
      <c r="A14" s="28">
        <v>12</v>
      </c>
      <c r="B14" s="28" t="s">
        <v>125</v>
      </c>
      <c r="C14" s="28" t="s">
        <v>66</v>
      </c>
      <c r="D14" s="28" t="s">
        <v>34</v>
      </c>
      <c r="E14" s="88">
        <v>24</v>
      </c>
      <c r="F14" s="88">
        <v>23</v>
      </c>
      <c r="G14" s="88">
        <v>23</v>
      </c>
      <c r="H14" s="28">
        <f t="shared" si="0"/>
        <v>70</v>
      </c>
      <c r="I14" s="74">
        <f t="shared" si="1"/>
        <v>23.333333333333332</v>
      </c>
    </row>
    <row r="15" spans="1:9" x14ac:dyDescent="0.25">
      <c r="A15" s="28">
        <v>13</v>
      </c>
      <c r="B15" s="28" t="s">
        <v>126</v>
      </c>
      <c r="C15" s="28" t="s">
        <v>67</v>
      </c>
      <c r="D15" s="28" t="s">
        <v>24</v>
      </c>
      <c r="E15" s="88">
        <v>23</v>
      </c>
      <c r="F15" s="88">
        <v>23</v>
      </c>
      <c r="G15" s="88">
        <v>22</v>
      </c>
      <c r="H15" s="28">
        <f t="shared" si="0"/>
        <v>68</v>
      </c>
      <c r="I15" s="74">
        <f t="shared" si="1"/>
        <v>22.666666666666668</v>
      </c>
    </row>
    <row r="16" spans="1:9" x14ac:dyDescent="0.25">
      <c r="A16" s="28">
        <v>14</v>
      </c>
      <c r="B16" s="28" t="s">
        <v>127</v>
      </c>
      <c r="C16" s="28" t="s">
        <v>68</v>
      </c>
      <c r="D16" s="28" t="s">
        <v>27</v>
      </c>
      <c r="E16" s="88">
        <v>22</v>
      </c>
      <c r="F16" s="88">
        <v>23</v>
      </c>
      <c r="G16" s="88">
        <v>23</v>
      </c>
      <c r="H16" s="28">
        <f t="shared" si="0"/>
        <v>68</v>
      </c>
      <c r="I16" s="74">
        <f t="shared" si="1"/>
        <v>22.666666666666668</v>
      </c>
    </row>
    <row r="17" spans="1:20" x14ac:dyDescent="0.25">
      <c r="A17" s="28">
        <v>15</v>
      </c>
      <c r="B17" s="28" t="s">
        <v>128</v>
      </c>
      <c r="C17" s="28" t="s">
        <v>69</v>
      </c>
      <c r="D17" s="28" t="s">
        <v>20</v>
      </c>
      <c r="E17" s="88">
        <v>22</v>
      </c>
      <c r="F17" s="88">
        <v>24</v>
      </c>
      <c r="G17" s="88">
        <v>23</v>
      </c>
      <c r="H17" s="28">
        <f t="shared" si="0"/>
        <v>69</v>
      </c>
      <c r="I17" s="74">
        <f t="shared" si="1"/>
        <v>23</v>
      </c>
    </row>
    <row r="18" spans="1:20" x14ac:dyDescent="0.25">
      <c r="A18" s="28">
        <v>16</v>
      </c>
      <c r="B18" s="28" t="s">
        <v>129</v>
      </c>
      <c r="C18" s="28" t="s">
        <v>70</v>
      </c>
      <c r="D18" s="28" t="s">
        <v>25</v>
      </c>
      <c r="E18" s="88">
        <v>22</v>
      </c>
      <c r="F18" s="88">
        <v>22</v>
      </c>
      <c r="G18" s="88">
        <v>24</v>
      </c>
      <c r="H18" s="28">
        <f t="shared" si="0"/>
        <v>68</v>
      </c>
      <c r="I18" s="74">
        <f t="shared" si="1"/>
        <v>22.666666666666668</v>
      </c>
    </row>
    <row r="19" spans="1:20" x14ac:dyDescent="0.25">
      <c r="A19" s="28">
        <v>17</v>
      </c>
      <c r="B19" s="28" t="s">
        <v>130</v>
      </c>
      <c r="C19" s="28" t="s">
        <v>74</v>
      </c>
      <c r="D19" s="28" t="s">
        <v>33</v>
      </c>
      <c r="E19" s="88">
        <v>22</v>
      </c>
      <c r="F19" s="88">
        <v>24</v>
      </c>
      <c r="G19" s="88">
        <v>22</v>
      </c>
      <c r="H19" s="28">
        <f t="shared" si="0"/>
        <v>68</v>
      </c>
      <c r="I19" s="74">
        <f t="shared" si="1"/>
        <v>22.666666666666668</v>
      </c>
    </row>
    <row r="20" spans="1:20" x14ac:dyDescent="0.25">
      <c r="A20" s="138" t="s">
        <v>94</v>
      </c>
      <c r="B20" s="138"/>
      <c r="C20" s="138"/>
      <c r="D20" s="138"/>
      <c r="E20" s="85">
        <f>SUM(E3:E19)</f>
        <v>391</v>
      </c>
      <c r="F20" s="85">
        <f t="shared" ref="F20:I20" si="2">SUM(F3:F19)</f>
        <v>395</v>
      </c>
      <c r="G20" s="85">
        <f t="shared" si="2"/>
        <v>393</v>
      </c>
      <c r="H20" s="85">
        <f t="shared" si="2"/>
        <v>1179</v>
      </c>
      <c r="I20" s="85">
        <f t="shared" si="2"/>
        <v>393.00000000000006</v>
      </c>
    </row>
    <row r="22" spans="1:20" x14ac:dyDescent="0.25">
      <c r="C22" s="24" t="s">
        <v>96</v>
      </c>
      <c r="D22" s="57">
        <f>H20^2/51</f>
        <v>27255.705882352941</v>
      </c>
    </row>
    <row r="23" spans="1:20" x14ac:dyDescent="0.25">
      <c r="C23" s="24" t="s">
        <v>281</v>
      </c>
      <c r="D23" s="57">
        <f>SUMSQ(E3:G19)</f>
        <v>27287</v>
      </c>
    </row>
    <row r="24" spans="1:20" x14ac:dyDescent="0.25">
      <c r="C24" s="24" t="s">
        <v>97</v>
      </c>
      <c r="D24" s="57">
        <f>D23-D22</f>
        <v>31.294117647059466</v>
      </c>
    </row>
    <row r="25" spans="1:20" x14ac:dyDescent="0.25">
      <c r="C25" s="24" t="s">
        <v>98</v>
      </c>
      <c r="D25" s="57">
        <f>(SUMSQ(E20:G20)/17)-D22</f>
        <v>0.47058823529368965</v>
      </c>
    </row>
    <row r="26" spans="1:20" x14ac:dyDescent="0.25">
      <c r="C26" s="24" t="s">
        <v>99</v>
      </c>
      <c r="D26" s="57">
        <f>(SUMSQ(H3:H19)/3)-D22</f>
        <v>9.2941176470594655</v>
      </c>
    </row>
    <row r="27" spans="1:20" x14ac:dyDescent="0.25">
      <c r="C27" s="24" t="s">
        <v>100</v>
      </c>
      <c r="D27" s="57">
        <f>D24-D25-D26</f>
        <v>21.52941176470631</v>
      </c>
    </row>
    <row r="29" spans="1:20" ht="14.4" x14ac:dyDescent="0.3">
      <c r="B29"/>
      <c r="F29" s="66"/>
      <c r="G29" s="139" t="s">
        <v>105</v>
      </c>
      <c r="H29" s="139"/>
      <c r="M29" s="66"/>
      <c r="N29" s="64" t="s">
        <v>111</v>
      </c>
      <c r="O29" s="57">
        <f>SQRT((2*F33)/3)</f>
        <v>0.66972338451387137</v>
      </c>
      <c r="Q29" s="66"/>
      <c r="T29"/>
    </row>
    <row r="30" spans="1:20" ht="14.4" x14ac:dyDescent="0.3">
      <c r="B30"/>
      <c r="C30" s="62" t="s">
        <v>101</v>
      </c>
      <c r="D30" s="63" t="s">
        <v>102</v>
      </c>
      <c r="E30" s="63" t="s">
        <v>103</v>
      </c>
      <c r="F30" s="70" t="s">
        <v>104</v>
      </c>
      <c r="G30" s="63" t="s">
        <v>109</v>
      </c>
      <c r="H30" s="63" t="s">
        <v>110</v>
      </c>
      <c r="M30" s="66"/>
      <c r="N30" s="57" t="s">
        <v>112</v>
      </c>
      <c r="Q30" s="66"/>
      <c r="T30"/>
    </row>
    <row r="31" spans="1:20" ht="14.4" x14ac:dyDescent="0.3">
      <c r="C31" s="57" t="s">
        <v>106</v>
      </c>
      <c r="D31">
        <f>3-1</f>
        <v>2</v>
      </c>
      <c r="E31" s="57">
        <v>0.47058823529368965</v>
      </c>
      <c r="F31" s="57">
        <f>E31/D31</f>
        <v>0.23529411764684482</v>
      </c>
      <c r="G31" s="57">
        <f>F31/F33</f>
        <v>0.34972677595595913</v>
      </c>
      <c r="H31">
        <v>3.294</v>
      </c>
      <c r="L31" s="61"/>
      <c r="M31" s="71"/>
      <c r="N31" s="4" t="s">
        <v>113</v>
      </c>
      <c r="O31" s="59">
        <f>2.037*O29</f>
        <v>1.3642265342547559</v>
      </c>
      <c r="P31" s="61" t="s">
        <v>313</v>
      </c>
      <c r="Q31" s="71"/>
      <c r="R31" s="61"/>
      <c r="T31"/>
    </row>
    <row r="32" spans="1:20" ht="14.4" x14ac:dyDescent="0.3">
      <c r="C32" s="57" t="s">
        <v>107</v>
      </c>
      <c r="D32">
        <f>17-1</f>
        <v>16</v>
      </c>
      <c r="E32" s="57">
        <v>9.2941176470594655</v>
      </c>
      <c r="F32" s="57">
        <f>E32/D32</f>
        <v>0.5808823529412166</v>
      </c>
      <c r="G32" s="57">
        <f>F32/F33</f>
        <v>0.86338797814211898</v>
      </c>
      <c r="H32">
        <v>1.97</v>
      </c>
      <c r="M32" s="71" t="s">
        <v>284</v>
      </c>
      <c r="N32" s="57" t="s">
        <v>285</v>
      </c>
      <c r="Q32" s="71" t="s">
        <v>286</v>
      </c>
      <c r="R32" s="57" t="s">
        <v>287</v>
      </c>
      <c r="T32"/>
    </row>
    <row r="33" spans="1:20" ht="14.4" x14ac:dyDescent="0.3">
      <c r="C33" s="57" t="s">
        <v>108</v>
      </c>
      <c r="D33">
        <f>(17-1)*(3-1)</f>
        <v>32</v>
      </c>
      <c r="E33" s="57">
        <v>21.52941176470631</v>
      </c>
      <c r="F33" s="57">
        <f>E33/D33</f>
        <v>0.6727941176470722</v>
      </c>
      <c r="M33" s="66"/>
      <c r="O33" s="66" t="s">
        <v>283</v>
      </c>
      <c r="Q33" s="66"/>
      <c r="T33"/>
    </row>
    <row r="34" spans="1:20" ht="14.4" x14ac:dyDescent="0.3">
      <c r="C34" s="64" t="s">
        <v>94</v>
      </c>
      <c r="D34" s="77">
        <f>17*3-1</f>
        <v>50</v>
      </c>
      <c r="K34"/>
      <c r="L34"/>
      <c r="M34"/>
      <c r="N34"/>
      <c r="O34"/>
      <c r="P34"/>
      <c r="Q34"/>
      <c r="R34"/>
      <c r="S34"/>
      <c r="T34"/>
    </row>
    <row r="36" spans="1:20" ht="69" x14ac:dyDescent="0.25">
      <c r="A36" s="61" t="s">
        <v>132</v>
      </c>
      <c r="B36" s="78" t="s">
        <v>288</v>
      </c>
      <c r="C36" s="26" t="s">
        <v>80</v>
      </c>
      <c r="D36" s="61" t="s">
        <v>133</v>
      </c>
      <c r="E36" s="61" t="s">
        <v>132</v>
      </c>
      <c r="F36" s="78" t="s">
        <v>288</v>
      </c>
      <c r="G36" s="26" t="s">
        <v>80</v>
      </c>
      <c r="H36" s="61" t="s">
        <v>133</v>
      </c>
      <c r="I36" s="61" t="s">
        <v>132</v>
      </c>
      <c r="J36" s="78" t="s">
        <v>288</v>
      </c>
      <c r="K36" s="26" t="s">
        <v>80</v>
      </c>
      <c r="L36" s="61" t="s">
        <v>133</v>
      </c>
      <c r="M36" s="61" t="s">
        <v>132</v>
      </c>
      <c r="N36" s="78" t="s">
        <v>314</v>
      </c>
      <c r="O36" s="26" t="s">
        <v>80</v>
      </c>
      <c r="P36" s="61" t="s">
        <v>133</v>
      </c>
      <c r="Q36" s="61" t="s">
        <v>132</v>
      </c>
      <c r="R36" s="78" t="s">
        <v>314</v>
      </c>
      <c r="S36" s="26" t="s">
        <v>80</v>
      </c>
      <c r="T36" s="61" t="s">
        <v>133</v>
      </c>
    </row>
    <row r="37" spans="1:20" x14ac:dyDescent="0.25">
      <c r="A37" s="57" t="s">
        <v>134</v>
      </c>
      <c r="B37" s="73">
        <f>ABS($I$3-I4)</f>
        <v>1</v>
      </c>
      <c r="C37" s="24">
        <v>1</v>
      </c>
      <c r="D37" s="75" t="str">
        <f>IF(B37&gt;C37,"Significant", "Insignificant")</f>
        <v>Insignificant</v>
      </c>
      <c r="E37" s="57" t="s">
        <v>165</v>
      </c>
      <c r="F37" s="73">
        <f>ABS($I$5-I6)</f>
        <v>0</v>
      </c>
      <c r="G37" s="24">
        <v>1</v>
      </c>
      <c r="H37" s="75" t="str">
        <f>IF(F37&gt;G37,"Significant", "Insignificant")</f>
        <v>Insignificant</v>
      </c>
      <c r="I37" s="57" t="s">
        <v>196</v>
      </c>
      <c r="J37" s="73">
        <f>ABS($I$7-I12)</f>
        <v>0.3333333333333357</v>
      </c>
      <c r="K37" s="24">
        <v>1</v>
      </c>
      <c r="L37" s="75" t="str">
        <f>IF(J37&gt;K37,"Significant", "Insignificant")</f>
        <v>Insignificant</v>
      </c>
      <c r="M37" s="57" t="s">
        <v>227</v>
      </c>
      <c r="N37" s="73">
        <f>ABS($I$10-I13)</f>
        <v>0.3333333333333357</v>
      </c>
      <c r="O37" s="24">
        <v>1</v>
      </c>
      <c r="P37" s="75" t="str">
        <f>IF(N37&gt;O37,"Significant", "Insignificant")</f>
        <v>Insignificant</v>
      </c>
      <c r="Q37" s="57" t="s">
        <v>258</v>
      </c>
      <c r="R37" s="73">
        <f>ABS($I$14-I18)</f>
        <v>0.6666666666666643</v>
      </c>
      <c r="S37" s="24">
        <v>1</v>
      </c>
      <c r="T37" s="75" t="str">
        <f>IF(R37&gt;S37,"Significant", "Insignificant")</f>
        <v>Insignificant</v>
      </c>
    </row>
    <row r="38" spans="1:20" x14ac:dyDescent="0.25">
      <c r="A38" s="57" t="s">
        <v>135</v>
      </c>
      <c r="B38" s="73">
        <f t="shared" ref="B38:B52" si="3">ABS($I$3-I5)</f>
        <v>0.33333333333333215</v>
      </c>
      <c r="C38" s="24">
        <v>1</v>
      </c>
      <c r="D38" s="75" t="str">
        <f t="shared" ref="D38:D67" si="4">IF(B38&gt;C38,"Significant", "Insignificant")</f>
        <v>Insignificant</v>
      </c>
      <c r="E38" s="57" t="s">
        <v>166</v>
      </c>
      <c r="F38" s="73">
        <f t="shared" ref="F38:F50" si="5">ABS($I$5-I7)</f>
        <v>0.66666666666666785</v>
      </c>
      <c r="G38" s="24">
        <v>1</v>
      </c>
      <c r="H38" s="75" t="str">
        <f t="shared" ref="H38:H67" si="6">IF(F38&gt;G38,"Significant", "Insignificant")</f>
        <v>Insignificant</v>
      </c>
      <c r="I38" s="57" t="s">
        <v>197</v>
      </c>
      <c r="J38" s="73">
        <f t="shared" ref="J38:J44" si="7">ABS($I$7-I13)</f>
        <v>0.3333333333333357</v>
      </c>
      <c r="K38" s="24">
        <v>1</v>
      </c>
      <c r="L38" s="75" t="str">
        <f t="shared" ref="L38:L67" si="8">IF(J38&gt;K38,"Significant", "Insignificant")</f>
        <v>Insignificant</v>
      </c>
      <c r="M38" s="57" t="s">
        <v>228</v>
      </c>
      <c r="N38" s="73">
        <f t="shared" ref="N38:N43" si="9">ABS($I$10-I14)</f>
        <v>0.3333333333333357</v>
      </c>
      <c r="O38" s="24">
        <v>1</v>
      </c>
      <c r="P38" s="75" t="str">
        <f t="shared" ref="P38:P67" si="10">IF(N38&gt;O38,"Significant", "Insignificant")</f>
        <v>Insignificant</v>
      </c>
      <c r="Q38" s="57" t="s">
        <v>259</v>
      </c>
      <c r="R38" s="73">
        <f>ABS($I$14-I19)</f>
        <v>0.6666666666666643</v>
      </c>
      <c r="S38" s="24">
        <v>1</v>
      </c>
      <c r="T38" s="75" t="str">
        <f t="shared" ref="T38:T48" si="11">IF(R38&gt;S38,"Significant", "Insignificant")</f>
        <v>Insignificant</v>
      </c>
    </row>
    <row r="39" spans="1:20" x14ac:dyDescent="0.25">
      <c r="A39" s="57" t="s">
        <v>136</v>
      </c>
      <c r="B39" s="73">
        <f t="shared" si="3"/>
        <v>0.33333333333333215</v>
      </c>
      <c r="C39" s="24">
        <v>1</v>
      </c>
      <c r="D39" s="75" t="str">
        <f t="shared" si="4"/>
        <v>Insignificant</v>
      </c>
      <c r="E39" s="57" t="s">
        <v>167</v>
      </c>
      <c r="F39" s="73">
        <f t="shared" si="5"/>
        <v>1</v>
      </c>
      <c r="G39" s="24">
        <v>1</v>
      </c>
      <c r="H39" s="75" t="str">
        <f t="shared" si="6"/>
        <v>Insignificant</v>
      </c>
      <c r="I39" s="57" t="s">
        <v>198</v>
      </c>
      <c r="J39" s="73">
        <f t="shared" si="7"/>
        <v>0.3333333333333357</v>
      </c>
      <c r="K39" s="24">
        <v>1</v>
      </c>
      <c r="L39" s="75" t="str">
        <f t="shared" si="8"/>
        <v>Insignificant</v>
      </c>
      <c r="M39" s="57" t="s">
        <v>229</v>
      </c>
      <c r="N39" s="73">
        <f t="shared" si="9"/>
        <v>1</v>
      </c>
      <c r="O39" s="24">
        <v>1</v>
      </c>
      <c r="P39" s="75" t="str">
        <f t="shared" si="10"/>
        <v>Insignificant</v>
      </c>
      <c r="Q39" s="57" t="s">
        <v>260</v>
      </c>
      <c r="R39" s="73">
        <f>ABS($I$15-I16)</f>
        <v>0</v>
      </c>
      <c r="S39" s="24">
        <v>1</v>
      </c>
      <c r="T39" s="75" t="str">
        <f t="shared" si="11"/>
        <v>Insignificant</v>
      </c>
    </row>
    <row r="40" spans="1:20" x14ac:dyDescent="0.25">
      <c r="A40" s="57" t="s">
        <v>137</v>
      </c>
      <c r="B40" s="73">
        <f t="shared" si="3"/>
        <v>1</v>
      </c>
      <c r="C40" s="24">
        <v>1</v>
      </c>
      <c r="D40" s="75" t="str">
        <f t="shared" si="4"/>
        <v>Insignificant</v>
      </c>
      <c r="E40" s="57" t="s">
        <v>168</v>
      </c>
      <c r="F40" s="73">
        <f t="shared" si="5"/>
        <v>0</v>
      </c>
      <c r="G40" s="24">
        <v>1</v>
      </c>
      <c r="H40" s="75" t="str">
        <f t="shared" si="6"/>
        <v>Insignificant</v>
      </c>
      <c r="I40" s="57" t="s">
        <v>199</v>
      </c>
      <c r="J40" s="73">
        <f t="shared" si="7"/>
        <v>1</v>
      </c>
      <c r="K40" s="24">
        <v>1</v>
      </c>
      <c r="L40" s="75" t="str">
        <f t="shared" si="8"/>
        <v>Insignificant</v>
      </c>
      <c r="M40" s="57" t="s">
        <v>230</v>
      </c>
      <c r="N40" s="73">
        <f t="shared" si="9"/>
        <v>1</v>
      </c>
      <c r="O40" s="24">
        <v>1</v>
      </c>
      <c r="P40" s="75" t="str">
        <f t="shared" si="10"/>
        <v>Insignificant</v>
      </c>
      <c r="Q40" s="57" t="s">
        <v>261</v>
      </c>
      <c r="R40" s="73">
        <f t="shared" ref="R40:R42" si="12">ABS($I$15-I17)</f>
        <v>0.33333333333333215</v>
      </c>
      <c r="S40" s="24">
        <v>1</v>
      </c>
      <c r="T40" s="75" t="str">
        <f t="shared" si="11"/>
        <v>Insignificant</v>
      </c>
    </row>
    <row r="41" spans="1:20" x14ac:dyDescent="0.25">
      <c r="A41" s="57" t="s">
        <v>138</v>
      </c>
      <c r="B41" s="73">
        <f t="shared" si="3"/>
        <v>1.3333333333333321</v>
      </c>
      <c r="C41" s="24">
        <v>1</v>
      </c>
      <c r="D41" s="75" t="str">
        <f>IF(B41&gt;C41,"Significant", "Insignificant")</f>
        <v>Significant</v>
      </c>
      <c r="E41" s="57" t="s">
        <v>169</v>
      </c>
      <c r="F41" s="73">
        <f t="shared" si="5"/>
        <v>0.66666666666666785</v>
      </c>
      <c r="G41" s="24">
        <v>1</v>
      </c>
      <c r="H41" s="75" t="str">
        <f t="shared" si="6"/>
        <v>Insignificant</v>
      </c>
      <c r="I41" s="57" t="s">
        <v>200</v>
      </c>
      <c r="J41" s="73">
        <f t="shared" si="7"/>
        <v>1</v>
      </c>
      <c r="K41" s="24">
        <v>1</v>
      </c>
      <c r="L41" s="75" t="str">
        <f t="shared" si="8"/>
        <v>Insignificant</v>
      </c>
      <c r="M41" s="57" t="s">
        <v>231</v>
      </c>
      <c r="N41" s="73">
        <f t="shared" si="9"/>
        <v>0.66666666666666785</v>
      </c>
      <c r="O41" s="24">
        <v>1</v>
      </c>
      <c r="P41" s="75" t="str">
        <f t="shared" si="10"/>
        <v>Insignificant</v>
      </c>
      <c r="Q41" s="57" t="s">
        <v>262</v>
      </c>
      <c r="R41" s="73">
        <f t="shared" si="12"/>
        <v>0</v>
      </c>
      <c r="S41" s="24">
        <v>1</v>
      </c>
      <c r="T41" s="75" t="str">
        <f t="shared" si="11"/>
        <v>Insignificant</v>
      </c>
    </row>
    <row r="42" spans="1:20" x14ac:dyDescent="0.25">
      <c r="A42" s="57" t="s">
        <v>139</v>
      </c>
      <c r="B42" s="73">
        <f t="shared" si="3"/>
        <v>0.33333333333333215</v>
      </c>
      <c r="C42" s="24">
        <v>1</v>
      </c>
      <c r="D42" s="75" t="str">
        <f t="shared" si="4"/>
        <v>Insignificant</v>
      </c>
      <c r="E42" s="57" t="s">
        <v>170</v>
      </c>
      <c r="F42" s="73">
        <f t="shared" si="5"/>
        <v>0.33333333333333215</v>
      </c>
      <c r="G42" s="24">
        <v>1</v>
      </c>
      <c r="H42" s="75" t="str">
        <f t="shared" si="6"/>
        <v>Insignificant</v>
      </c>
      <c r="I42" s="57" t="s">
        <v>201</v>
      </c>
      <c r="J42" s="73">
        <f t="shared" si="7"/>
        <v>0.66666666666666785</v>
      </c>
      <c r="K42" s="24">
        <v>1</v>
      </c>
      <c r="L42" s="75" t="str">
        <f t="shared" si="8"/>
        <v>Insignificant</v>
      </c>
      <c r="M42" s="57" t="s">
        <v>232</v>
      </c>
      <c r="N42" s="73">
        <f t="shared" si="9"/>
        <v>1</v>
      </c>
      <c r="O42" s="24">
        <v>1</v>
      </c>
      <c r="P42" s="75" t="str">
        <f t="shared" si="10"/>
        <v>Insignificant</v>
      </c>
      <c r="Q42" s="57" t="s">
        <v>263</v>
      </c>
      <c r="R42" s="73">
        <f t="shared" si="12"/>
        <v>0</v>
      </c>
      <c r="S42" s="24">
        <v>1</v>
      </c>
      <c r="T42" s="75" t="str">
        <f t="shared" si="11"/>
        <v>Insignificant</v>
      </c>
    </row>
    <row r="43" spans="1:20" x14ac:dyDescent="0.25">
      <c r="A43" s="57" t="s">
        <v>140</v>
      </c>
      <c r="B43" s="73">
        <f t="shared" si="3"/>
        <v>1</v>
      </c>
      <c r="C43" s="24">
        <v>1</v>
      </c>
      <c r="D43" s="75" t="str">
        <f t="shared" si="4"/>
        <v>Insignificant</v>
      </c>
      <c r="E43" s="57" t="s">
        <v>171</v>
      </c>
      <c r="F43" s="73">
        <f t="shared" si="5"/>
        <v>0.33333333333333215</v>
      </c>
      <c r="G43" s="24">
        <v>1</v>
      </c>
      <c r="H43" s="75" t="str">
        <f t="shared" si="6"/>
        <v>Insignificant</v>
      </c>
      <c r="I43" s="57" t="s">
        <v>202</v>
      </c>
      <c r="J43" s="73">
        <f t="shared" si="7"/>
        <v>1</v>
      </c>
      <c r="K43" s="24">
        <v>1</v>
      </c>
      <c r="L43" s="75" t="str">
        <f t="shared" si="8"/>
        <v>Insignificant</v>
      </c>
      <c r="M43" s="57" t="s">
        <v>233</v>
      </c>
      <c r="N43" s="73">
        <f t="shared" si="9"/>
        <v>1</v>
      </c>
      <c r="O43" s="24">
        <v>1</v>
      </c>
      <c r="P43" s="75" t="str">
        <f t="shared" si="10"/>
        <v>Insignificant</v>
      </c>
      <c r="Q43" s="57" t="s">
        <v>264</v>
      </c>
      <c r="R43" s="73">
        <f>ABS($I$16-I17)</f>
        <v>0.33333333333333215</v>
      </c>
      <c r="S43" s="24">
        <v>1</v>
      </c>
      <c r="T43" s="75" t="str">
        <f t="shared" si="11"/>
        <v>Insignificant</v>
      </c>
    </row>
    <row r="44" spans="1:20" x14ac:dyDescent="0.25">
      <c r="A44" s="57" t="s">
        <v>141</v>
      </c>
      <c r="B44" s="73">
        <f t="shared" si="3"/>
        <v>0</v>
      </c>
      <c r="C44" s="24">
        <v>1</v>
      </c>
      <c r="D44" s="75" t="str">
        <f t="shared" si="4"/>
        <v>Insignificant</v>
      </c>
      <c r="E44" s="57" t="s">
        <v>172</v>
      </c>
      <c r="F44" s="73">
        <f t="shared" si="5"/>
        <v>0.33333333333333215</v>
      </c>
      <c r="G44" s="24">
        <v>1</v>
      </c>
      <c r="H44" s="75" t="str">
        <f t="shared" si="6"/>
        <v>Insignificant</v>
      </c>
      <c r="I44" s="57" t="s">
        <v>203</v>
      </c>
      <c r="J44" s="73">
        <f t="shared" si="7"/>
        <v>1</v>
      </c>
      <c r="K44" s="24">
        <v>1</v>
      </c>
      <c r="L44" s="75" t="str">
        <f t="shared" si="8"/>
        <v>Insignificant</v>
      </c>
      <c r="M44" s="57" t="s">
        <v>234</v>
      </c>
      <c r="N44" s="73">
        <f>ABS($I$11-I12)</f>
        <v>0.6666666666666643</v>
      </c>
      <c r="O44" s="24">
        <v>1</v>
      </c>
      <c r="P44" s="75" t="str">
        <f t="shared" si="10"/>
        <v>Insignificant</v>
      </c>
      <c r="Q44" s="57" t="s">
        <v>265</v>
      </c>
      <c r="R44" s="73">
        <f t="shared" ref="R44:R45" si="13">ABS($I$16-I18)</f>
        <v>0</v>
      </c>
      <c r="S44" s="24">
        <v>1</v>
      </c>
      <c r="T44" s="75" t="str">
        <f>IF(R44&gt;S44,"Significant", "Insignificant")</f>
        <v>Insignificant</v>
      </c>
    </row>
    <row r="45" spans="1:20" x14ac:dyDescent="0.25">
      <c r="A45" s="57" t="s">
        <v>142</v>
      </c>
      <c r="B45" s="73">
        <f t="shared" si="3"/>
        <v>0.6666666666666643</v>
      </c>
      <c r="C45" s="24">
        <v>1</v>
      </c>
      <c r="D45" s="75" t="str">
        <f t="shared" si="4"/>
        <v>Insignificant</v>
      </c>
      <c r="E45" s="57" t="s">
        <v>173</v>
      </c>
      <c r="F45" s="73">
        <f t="shared" si="5"/>
        <v>0.33333333333333215</v>
      </c>
      <c r="G45" s="24">
        <v>1</v>
      </c>
      <c r="H45" s="75" t="str">
        <f t="shared" si="6"/>
        <v>Insignificant</v>
      </c>
      <c r="I45" s="57" t="s">
        <v>204</v>
      </c>
      <c r="J45" s="73">
        <f>ABS($I$8-I9)</f>
        <v>1</v>
      </c>
      <c r="K45" s="24">
        <v>1</v>
      </c>
      <c r="L45" s="75" t="str">
        <f t="shared" si="8"/>
        <v>Insignificant</v>
      </c>
      <c r="M45" s="57" t="s">
        <v>235</v>
      </c>
      <c r="N45" s="73">
        <f t="shared" ref="N45:N51" si="14">ABS($I$11-I13)</f>
        <v>0.6666666666666643</v>
      </c>
      <c r="O45" s="24">
        <v>1</v>
      </c>
      <c r="P45" s="75" t="str">
        <f t="shared" si="10"/>
        <v>Insignificant</v>
      </c>
      <c r="Q45" s="57" t="s">
        <v>266</v>
      </c>
      <c r="R45" s="73">
        <f t="shared" si="13"/>
        <v>0</v>
      </c>
      <c r="S45" s="24">
        <v>1</v>
      </c>
      <c r="T45" s="75" t="str">
        <f t="shared" si="11"/>
        <v>Insignificant</v>
      </c>
    </row>
    <row r="46" spans="1:20" x14ac:dyDescent="0.25">
      <c r="A46" s="57" t="s">
        <v>143</v>
      </c>
      <c r="B46" s="73">
        <f t="shared" si="3"/>
        <v>0.6666666666666643</v>
      </c>
      <c r="C46" s="24">
        <v>1</v>
      </c>
      <c r="D46" s="75" t="str">
        <f t="shared" si="4"/>
        <v>Insignificant</v>
      </c>
      <c r="E46" s="57" t="s">
        <v>174</v>
      </c>
      <c r="F46" s="73">
        <f t="shared" si="5"/>
        <v>0.33333333333333215</v>
      </c>
      <c r="G46" s="24">
        <v>1</v>
      </c>
      <c r="H46" s="75" t="str">
        <f t="shared" si="6"/>
        <v>Insignificant</v>
      </c>
      <c r="I46" s="57" t="s">
        <v>205</v>
      </c>
      <c r="J46" s="73">
        <f t="shared" ref="J46:J55" si="15">ABS($I$8-I10)</f>
        <v>0.33333333333333215</v>
      </c>
      <c r="K46" s="24">
        <v>1</v>
      </c>
      <c r="L46" s="75" t="str">
        <f t="shared" si="8"/>
        <v>Insignificant</v>
      </c>
      <c r="M46" s="57" t="s">
        <v>236</v>
      </c>
      <c r="N46" s="73">
        <f t="shared" si="14"/>
        <v>0.6666666666666643</v>
      </c>
      <c r="O46" s="24">
        <v>1</v>
      </c>
      <c r="P46" s="75" t="str">
        <f t="shared" si="10"/>
        <v>Insignificant</v>
      </c>
      <c r="Q46" s="57" t="s">
        <v>267</v>
      </c>
      <c r="R46" s="73">
        <f>ABS($I$17-I18)</f>
        <v>0.33333333333333215</v>
      </c>
      <c r="S46" s="24">
        <v>1</v>
      </c>
      <c r="T46" s="75" t="str">
        <f t="shared" si="11"/>
        <v>Insignificant</v>
      </c>
    </row>
    <row r="47" spans="1:20" x14ac:dyDescent="0.25">
      <c r="A47" s="57" t="s">
        <v>144</v>
      </c>
      <c r="B47" s="73">
        <f t="shared" si="3"/>
        <v>0.6666666666666643</v>
      </c>
      <c r="C47" s="24">
        <v>1</v>
      </c>
      <c r="D47" s="75" t="str">
        <f t="shared" si="4"/>
        <v>Insignificant</v>
      </c>
      <c r="E47" s="57" t="s">
        <v>175</v>
      </c>
      <c r="F47" s="73">
        <f t="shared" si="5"/>
        <v>0.33333333333333215</v>
      </c>
      <c r="G47" s="24">
        <v>1</v>
      </c>
      <c r="H47" s="75" t="str">
        <f t="shared" si="6"/>
        <v>Insignificant</v>
      </c>
      <c r="I47" s="57" t="s">
        <v>206</v>
      </c>
      <c r="J47" s="73">
        <f t="shared" si="15"/>
        <v>1.3333333333333321</v>
      </c>
      <c r="K47" s="24">
        <v>1</v>
      </c>
      <c r="L47" s="75" t="str">
        <f t="shared" si="8"/>
        <v>Significant</v>
      </c>
      <c r="M47" s="57" t="s">
        <v>237</v>
      </c>
      <c r="N47" s="73">
        <f t="shared" si="14"/>
        <v>0</v>
      </c>
      <c r="O47" s="24">
        <v>1</v>
      </c>
      <c r="P47" s="75" t="str">
        <f t="shared" si="10"/>
        <v>Insignificant</v>
      </c>
      <c r="Q47" s="57" t="s">
        <v>268</v>
      </c>
      <c r="R47" s="73">
        <f>ABS($I$17-I19)</f>
        <v>0.33333333333333215</v>
      </c>
      <c r="S47" s="24">
        <v>1</v>
      </c>
      <c r="T47" s="75" t="str">
        <f t="shared" si="11"/>
        <v>Insignificant</v>
      </c>
    </row>
    <row r="48" spans="1:20" x14ac:dyDescent="0.25">
      <c r="A48" s="57" t="s">
        <v>145</v>
      </c>
      <c r="B48" s="73">
        <f t="shared" si="3"/>
        <v>0</v>
      </c>
      <c r="C48" s="24">
        <v>1</v>
      </c>
      <c r="D48" s="75" t="str">
        <f t="shared" si="4"/>
        <v>Insignificant</v>
      </c>
      <c r="E48" s="57" t="s">
        <v>176</v>
      </c>
      <c r="F48" s="73">
        <f t="shared" si="5"/>
        <v>0</v>
      </c>
      <c r="G48" s="24">
        <v>1</v>
      </c>
      <c r="H48" s="75" t="str">
        <f t="shared" si="6"/>
        <v>Insignificant</v>
      </c>
      <c r="I48" s="57" t="s">
        <v>207</v>
      </c>
      <c r="J48" s="73">
        <f t="shared" si="15"/>
        <v>0.66666666666666785</v>
      </c>
      <c r="K48" s="24">
        <v>1</v>
      </c>
      <c r="L48" s="75" t="str">
        <f t="shared" si="8"/>
        <v>Insignificant</v>
      </c>
      <c r="M48" s="57" t="s">
        <v>238</v>
      </c>
      <c r="N48" s="73">
        <f t="shared" si="14"/>
        <v>0</v>
      </c>
      <c r="O48" s="24">
        <v>1</v>
      </c>
      <c r="P48" s="75" t="str">
        <f t="shared" si="10"/>
        <v>Insignificant</v>
      </c>
      <c r="Q48" s="57" t="s">
        <v>269</v>
      </c>
      <c r="R48" s="73">
        <f>ABS($I$18-I19)</f>
        <v>0</v>
      </c>
      <c r="S48" s="24">
        <v>1</v>
      </c>
      <c r="T48" s="75" t="str">
        <f t="shared" si="11"/>
        <v>Insignificant</v>
      </c>
    </row>
    <row r="49" spans="1:16" x14ac:dyDescent="0.25">
      <c r="A49" s="57" t="s">
        <v>146</v>
      </c>
      <c r="B49" s="73">
        <f t="shared" si="3"/>
        <v>0</v>
      </c>
      <c r="C49" s="24">
        <v>1</v>
      </c>
      <c r="D49" s="75" t="str">
        <f t="shared" si="4"/>
        <v>Insignificant</v>
      </c>
      <c r="E49" s="57" t="s">
        <v>177</v>
      </c>
      <c r="F49" s="73">
        <f t="shared" si="5"/>
        <v>0.33333333333333215</v>
      </c>
      <c r="G49" s="24">
        <v>1</v>
      </c>
      <c r="H49" s="75" t="str">
        <f t="shared" si="6"/>
        <v>Insignificant</v>
      </c>
      <c r="I49" s="57" t="s">
        <v>208</v>
      </c>
      <c r="J49" s="73">
        <f t="shared" si="15"/>
        <v>0.66666666666666785</v>
      </c>
      <c r="K49" s="24">
        <v>1</v>
      </c>
      <c r="L49" s="75" t="str">
        <f t="shared" si="8"/>
        <v>Insignificant</v>
      </c>
      <c r="M49" s="57" t="s">
        <v>239</v>
      </c>
      <c r="N49" s="73">
        <f t="shared" si="14"/>
        <v>0.33333333333333215</v>
      </c>
      <c r="O49" s="24">
        <v>1</v>
      </c>
      <c r="P49" s="75" t="str">
        <f t="shared" si="10"/>
        <v>Insignificant</v>
      </c>
    </row>
    <row r="50" spans="1:16" x14ac:dyDescent="0.25">
      <c r="A50" s="57" t="s">
        <v>147</v>
      </c>
      <c r="B50" s="73">
        <f t="shared" si="3"/>
        <v>0.33333333333333215</v>
      </c>
      <c r="C50" s="24">
        <v>1</v>
      </c>
      <c r="D50" s="75" t="str">
        <f t="shared" si="4"/>
        <v>Insignificant</v>
      </c>
      <c r="E50" s="57" t="s">
        <v>178</v>
      </c>
      <c r="F50" s="73">
        <f t="shared" si="5"/>
        <v>0.33333333333333215</v>
      </c>
      <c r="G50" s="24">
        <v>1</v>
      </c>
      <c r="H50" s="75" t="str">
        <f t="shared" si="6"/>
        <v>Insignificant</v>
      </c>
      <c r="I50" s="57" t="s">
        <v>209</v>
      </c>
      <c r="J50" s="73">
        <f t="shared" si="15"/>
        <v>0.66666666666666785</v>
      </c>
      <c r="K50" s="24">
        <v>1</v>
      </c>
      <c r="L50" s="75" t="str">
        <f t="shared" si="8"/>
        <v>Insignificant</v>
      </c>
      <c r="M50" s="57" t="s">
        <v>240</v>
      </c>
      <c r="N50" s="73">
        <f t="shared" si="14"/>
        <v>0</v>
      </c>
      <c r="O50" s="24">
        <v>1</v>
      </c>
      <c r="P50" s="75" t="str">
        <f t="shared" si="10"/>
        <v>Insignificant</v>
      </c>
    </row>
    <row r="51" spans="1:16" x14ac:dyDescent="0.25">
      <c r="A51" s="57" t="s">
        <v>148</v>
      </c>
      <c r="B51" s="73">
        <f t="shared" si="3"/>
        <v>0</v>
      </c>
      <c r="C51" s="24">
        <v>1</v>
      </c>
      <c r="D51" s="75" t="str">
        <f t="shared" si="4"/>
        <v>Insignificant</v>
      </c>
      <c r="E51" s="57" t="s">
        <v>179</v>
      </c>
      <c r="F51" s="73">
        <f>ABS($I$6-I7)</f>
        <v>0.66666666666666785</v>
      </c>
      <c r="G51" s="24">
        <v>1</v>
      </c>
      <c r="H51" s="75" t="str">
        <f t="shared" si="6"/>
        <v>Insignificant</v>
      </c>
      <c r="I51" s="57" t="s">
        <v>210</v>
      </c>
      <c r="J51" s="73">
        <f t="shared" si="15"/>
        <v>1.3333333333333321</v>
      </c>
      <c r="K51" s="24">
        <v>1</v>
      </c>
      <c r="L51" s="75" t="str">
        <f t="shared" si="8"/>
        <v>Significant</v>
      </c>
      <c r="M51" s="57" t="s">
        <v>241</v>
      </c>
      <c r="N51" s="73">
        <f t="shared" si="14"/>
        <v>0</v>
      </c>
      <c r="O51" s="24">
        <v>1</v>
      </c>
      <c r="P51" s="75" t="str">
        <f t="shared" si="10"/>
        <v>Insignificant</v>
      </c>
    </row>
    <row r="52" spans="1:16" x14ac:dyDescent="0.25">
      <c r="A52" s="57" t="s">
        <v>149</v>
      </c>
      <c r="B52" s="73">
        <f t="shared" si="3"/>
        <v>0</v>
      </c>
      <c r="C52" s="24">
        <v>1</v>
      </c>
      <c r="D52" s="75" t="str">
        <f t="shared" si="4"/>
        <v>Insignificant</v>
      </c>
      <c r="E52" s="57" t="s">
        <v>180</v>
      </c>
      <c r="F52" s="73">
        <f t="shared" ref="F52:F63" si="16">ABS($I$6-I8)</f>
        <v>1</v>
      </c>
      <c r="G52" s="24">
        <v>1</v>
      </c>
      <c r="H52" s="75" t="str">
        <f t="shared" si="6"/>
        <v>Insignificant</v>
      </c>
      <c r="I52" s="57" t="s">
        <v>211</v>
      </c>
      <c r="J52" s="73">
        <f t="shared" si="15"/>
        <v>1.3333333333333321</v>
      </c>
      <c r="K52" s="24">
        <v>1</v>
      </c>
      <c r="L52" s="75" t="str">
        <f t="shared" si="8"/>
        <v>Significant</v>
      </c>
      <c r="M52" s="57" t="s">
        <v>242</v>
      </c>
      <c r="N52" s="73">
        <f>ABS($I$12-I13)</f>
        <v>0</v>
      </c>
      <c r="O52" s="24">
        <v>1</v>
      </c>
      <c r="P52" s="75" t="str">
        <f t="shared" si="10"/>
        <v>Insignificant</v>
      </c>
    </row>
    <row r="53" spans="1:16" x14ac:dyDescent="0.25">
      <c r="A53" s="57" t="s">
        <v>150</v>
      </c>
      <c r="B53" s="73">
        <f>ABS($I$4-I5)</f>
        <v>0.66666666666666785</v>
      </c>
      <c r="C53" s="24">
        <v>1</v>
      </c>
      <c r="D53" s="75" t="str">
        <f t="shared" si="4"/>
        <v>Insignificant</v>
      </c>
      <c r="E53" s="57" t="s">
        <v>181</v>
      </c>
      <c r="F53" s="73">
        <f t="shared" si="16"/>
        <v>0</v>
      </c>
      <c r="G53" s="24">
        <v>1</v>
      </c>
      <c r="H53" s="75" t="str">
        <f t="shared" si="6"/>
        <v>Insignificant</v>
      </c>
      <c r="I53" s="57" t="s">
        <v>212</v>
      </c>
      <c r="J53" s="73">
        <f t="shared" si="15"/>
        <v>1</v>
      </c>
      <c r="K53" s="24">
        <v>1</v>
      </c>
      <c r="L53" s="75" t="str">
        <f t="shared" si="8"/>
        <v>Insignificant</v>
      </c>
      <c r="M53" s="57" t="s">
        <v>243</v>
      </c>
      <c r="N53" s="73">
        <f t="shared" ref="N53:N58" si="17">ABS($I$12-I14)</f>
        <v>0</v>
      </c>
      <c r="O53" s="24">
        <v>1</v>
      </c>
      <c r="P53" s="75" t="str">
        <f t="shared" si="10"/>
        <v>Insignificant</v>
      </c>
    </row>
    <row r="54" spans="1:16" x14ac:dyDescent="0.25">
      <c r="A54" s="57" t="s">
        <v>151</v>
      </c>
      <c r="B54" s="73">
        <f t="shared" ref="B54:B67" si="18">ABS($I$4-I6)</f>
        <v>0.66666666666666785</v>
      </c>
      <c r="C54" s="24">
        <v>1</v>
      </c>
      <c r="D54" s="75" t="str">
        <f t="shared" si="4"/>
        <v>Insignificant</v>
      </c>
      <c r="E54" s="57" t="s">
        <v>182</v>
      </c>
      <c r="F54" s="73">
        <f t="shared" si="16"/>
        <v>0.66666666666666785</v>
      </c>
      <c r="G54" s="24">
        <v>1</v>
      </c>
      <c r="H54" s="75" t="str">
        <f t="shared" si="6"/>
        <v>Insignificant</v>
      </c>
      <c r="I54" s="57" t="s">
        <v>213</v>
      </c>
      <c r="J54" s="73">
        <f t="shared" si="15"/>
        <v>1.3333333333333321</v>
      </c>
      <c r="K54" s="24">
        <v>1</v>
      </c>
      <c r="L54" s="75" t="str">
        <f>IF(J54&gt;K54,"Significant", "Insignificant")</f>
        <v>Significant</v>
      </c>
      <c r="M54" s="57" t="s">
        <v>244</v>
      </c>
      <c r="N54" s="73">
        <f t="shared" si="17"/>
        <v>0.6666666666666643</v>
      </c>
      <c r="O54" s="24">
        <v>1</v>
      </c>
      <c r="P54" s="75" t="str">
        <f t="shared" si="10"/>
        <v>Insignificant</v>
      </c>
    </row>
    <row r="55" spans="1:16" x14ac:dyDescent="0.25">
      <c r="A55" s="57" t="s">
        <v>152</v>
      </c>
      <c r="B55" s="73">
        <f t="shared" si="18"/>
        <v>0</v>
      </c>
      <c r="C55" s="24">
        <v>1</v>
      </c>
      <c r="D55" s="75" t="str">
        <f t="shared" si="4"/>
        <v>Insignificant</v>
      </c>
      <c r="E55" s="57" t="s">
        <v>183</v>
      </c>
      <c r="F55" s="73">
        <f t="shared" si="16"/>
        <v>0.33333333333333215</v>
      </c>
      <c r="G55" s="24">
        <v>1</v>
      </c>
      <c r="H55" s="75" t="str">
        <f t="shared" si="6"/>
        <v>Insignificant</v>
      </c>
      <c r="I55" s="57" t="s">
        <v>214</v>
      </c>
      <c r="J55" s="73">
        <f t="shared" si="15"/>
        <v>1.3333333333333321</v>
      </c>
      <c r="K55" s="24">
        <v>1</v>
      </c>
      <c r="L55" s="75" t="str">
        <f t="shared" si="8"/>
        <v>Significant</v>
      </c>
      <c r="M55" s="57" t="s">
        <v>245</v>
      </c>
      <c r="N55" s="73">
        <f t="shared" si="17"/>
        <v>0.6666666666666643</v>
      </c>
      <c r="O55" s="24">
        <v>1</v>
      </c>
      <c r="P55" s="75" t="str">
        <f t="shared" si="10"/>
        <v>Insignificant</v>
      </c>
    </row>
    <row r="56" spans="1:16" x14ac:dyDescent="0.25">
      <c r="A56" s="57" t="s">
        <v>153</v>
      </c>
      <c r="B56" s="73">
        <f t="shared" si="18"/>
        <v>0.33333333333333215</v>
      </c>
      <c r="C56" s="24">
        <v>1</v>
      </c>
      <c r="D56" s="75" t="str">
        <f t="shared" si="4"/>
        <v>Insignificant</v>
      </c>
      <c r="E56" s="57" t="s">
        <v>184</v>
      </c>
      <c r="F56" s="73">
        <f t="shared" si="16"/>
        <v>0.33333333333333215</v>
      </c>
      <c r="G56" s="24">
        <v>1</v>
      </c>
      <c r="H56" s="75" t="str">
        <f t="shared" si="6"/>
        <v>Insignificant</v>
      </c>
      <c r="I56" s="57" t="s">
        <v>215</v>
      </c>
      <c r="J56" s="73">
        <f>ABS($I$9-I10)</f>
        <v>0.66666666666666785</v>
      </c>
      <c r="K56" s="24">
        <v>1</v>
      </c>
      <c r="L56" s="75" t="str">
        <f t="shared" si="8"/>
        <v>Insignificant</v>
      </c>
      <c r="M56" s="57" t="s">
        <v>246</v>
      </c>
      <c r="N56" s="73">
        <f t="shared" si="17"/>
        <v>0.33333333333333215</v>
      </c>
      <c r="O56" s="24">
        <v>1</v>
      </c>
      <c r="P56" s="75" t="str">
        <f t="shared" si="10"/>
        <v>Insignificant</v>
      </c>
    </row>
    <row r="57" spans="1:16" x14ac:dyDescent="0.25">
      <c r="A57" s="57" t="s">
        <v>154</v>
      </c>
      <c r="B57" s="73">
        <f t="shared" si="18"/>
        <v>0.66666666666666785</v>
      </c>
      <c r="C57" s="24">
        <v>1</v>
      </c>
      <c r="D57" s="75" t="str">
        <f t="shared" si="4"/>
        <v>Insignificant</v>
      </c>
      <c r="E57" s="57" t="s">
        <v>185</v>
      </c>
      <c r="F57" s="73">
        <f t="shared" si="16"/>
        <v>0.33333333333333215</v>
      </c>
      <c r="G57" s="24">
        <v>1</v>
      </c>
      <c r="H57" s="75" t="str">
        <f t="shared" si="6"/>
        <v>Insignificant</v>
      </c>
      <c r="I57" s="57" t="s">
        <v>216</v>
      </c>
      <c r="J57" s="73">
        <f t="shared" ref="J57:J65" si="19">ABS($I$9-I11)</f>
        <v>0.33333333333333215</v>
      </c>
      <c r="K57" s="24">
        <v>1</v>
      </c>
      <c r="L57" s="75" t="str">
        <f t="shared" si="8"/>
        <v>Insignificant</v>
      </c>
      <c r="M57" s="57" t="s">
        <v>247</v>
      </c>
      <c r="N57" s="73">
        <f t="shared" si="17"/>
        <v>0.6666666666666643</v>
      </c>
      <c r="O57" s="24">
        <v>1</v>
      </c>
      <c r="P57" s="75" t="str">
        <f t="shared" si="10"/>
        <v>Insignificant</v>
      </c>
    </row>
    <row r="58" spans="1:16" x14ac:dyDescent="0.25">
      <c r="A58" s="57" t="s">
        <v>155</v>
      </c>
      <c r="B58" s="73">
        <f t="shared" si="18"/>
        <v>0</v>
      </c>
      <c r="C58" s="24">
        <v>1</v>
      </c>
      <c r="D58" s="75" t="str">
        <f t="shared" si="4"/>
        <v>Insignificant</v>
      </c>
      <c r="E58" s="57" t="s">
        <v>186</v>
      </c>
      <c r="F58" s="73">
        <f t="shared" si="16"/>
        <v>0.33333333333333215</v>
      </c>
      <c r="G58" s="24">
        <v>1</v>
      </c>
      <c r="H58" s="75" t="str">
        <f t="shared" si="6"/>
        <v>Insignificant</v>
      </c>
      <c r="I58" s="57" t="s">
        <v>217</v>
      </c>
      <c r="J58" s="73">
        <f t="shared" si="19"/>
        <v>0.33333333333333215</v>
      </c>
      <c r="K58" s="24">
        <v>1</v>
      </c>
      <c r="L58" s="75" t="str">
        <f t="shared" si="8"/>
        <v>Insignificant</v>
      </c>
      <c r="M58" s="57" t="s">
        <v>248</v>
      </c>
      <c r="N58" s="73">
        <f t="shared" si="17"/>
        <v>0.6666666666666643</v>
      </c>
      <c r="O58" s="24">
        <v>1</v>
      </c>
      <c r="P58" s="75" t="str">
        <f t="shared" si="10"/>
        <v>Insignificant</v>
      </c>
    </row>
    <row r="59" spans="1:16" x14ac:dyDescent="0.25">
      <c r="A59" s="57" t="s">
        <v>156</v>
      </c>
      <c r="B59" s="73">
        <f t="shared" si="18"/>
        <v>1</v>
      </c>
      <c r="C59" s="24">
        <v>1</v>
      </c>
      <c r="D59" s="75" t="str">
        <f t="shared" si="4"/>
        <v>Insignificant</v>
      </c>
      <c r="E59" s="57" t="s">
        <v>187</v>
      </c>
      <c r="F59" s="73">
        <f t="shared" si="16"/>
        <v>0.33333333333333215</v>
      </c>
      <c r="G59" s="24">
        <v>1</v>
      </c>
      <c r="H59" s="75" t="str">
        <f t="shared" si="6"/>
        <v>Insignificant</v>
      </c>
      <c r="I59" s="57" t="s">
        <v>218</v>
      </c>
      <c r="J59" s="73">
        <f t="shared" si="19"/>
        <v>0.33333333333333215</v>
      </c>
      <c r="K59" s="24">
        <v>1</v>
      </c>
      <c r="L59" s="75" t="str">
        <f t="shared" si="8"/>
        <v>Insignificant</v>
      </c>
      <c r="M59" s="57" t="s">
        <v>249</v>
      </c>
      <c r="N59" s="73">
        <f>ABS($I$13-I14)</f>
        <v>0</v>
      </c>
      <c r="O59" s="24">
        <v>1</v>
      </c>
      <c r="P59" s="75" t="str">
        <f t="shared" si="10"/>
        <v>Insignificant</v>
      </c>
    </row>
    <row r="60" spans="1:16" x14ac:dyDescent="0.25">
      <c r="A60" s="57" t="s">
        <v>157</v>
      </c>
      <c r="B60" s="73">
        <f t="shared" si="18"/>
        <v>0.3333333333333357</v>
      </c>
      <c r="C60" s="24">
        <v>1</v>
      </c>
      <c r="D60" s="75" t="str">
        <f t="shared" si="4"/>
        <v>Insignificant</v>
      </c>
      <c r="E60" s="57" t="s">
        <v>188</v>
      </c>
      <c r="F60" s="73">
        <f t="shared" si="16"/>
        <v>0.33333333333333215</v>
      </c>
      <c r="G60" s="24">
        <v>1</v>
      </c>
      <c r="H60" s="75" t="str">
        <f t="shared" si="6"/>
        <v>Insignificant</v>
      </c>
      <c r="I60" s="57" t="s">
        <v>219</v>
      </c>
      <c r="J60" s="73">
        <f t="shared" si="19"/>
        <v>0.33333333333333215</v>
      </c>
      <c r="K60" s="24">
        <v>1</v>
      </c>
      <c r="L60" s="75" t="str">
        <f t="shared" si="8"/>
        <v>Insignificant</v>
      </c>
      <c r="M60" s="57" t="s">
        <v>250</v>
      </c>
      <c r="N60" s="73">
        <f t="shared" ref="N60:N64" si="20">ABS($I$13-I15)</f>
        <v>0.6666666666666643</v>
      </c>
      <c r="O60" s="24">
        <v>1</v>
      </c>
      <c r="P60" s="75" t="str">
        <f t="shared" si="10"/>
        <v>Insignificant</v>
      </c>
    </row>
    <row r="61" spans="1:16" x14ac:dyDescent="0.25">
      <c r="A61" s="57" t="s">
        <v>158</v>
      </c>
      <c r="B61" s="73">
        <f t="shared" si="18"/>
        <v>0.3333333333333357</v>
      </c>
      <c r="C61" s="24">
        <v>1</v>
      </c>
      <c r="D61" s="75" t="str">
        <f t="shared" si="4"/>
        <v>Insignificant</v>
      </c>
      <c r="E61" s="57" t="s">
        <v>189</v>
      </c>
      <c r="F61" s="73">
        <f t="shared" si="16"/>
        <v>0</v>
      </c>
      <c r="G61" s="24">
        <v>1</v>
      </c>
      <c r="H61" s="75" t="str">
        <f t="shared" si="6"/>
        <v>Insignificant</v>
      </c>
      <c r="I61" s="57" t="s">
        <v>220</v>
      </c>
      <c r="J61" s="73">
        <f t="shared" si="19"/>
        <v>0.33333333333333215</v>
      </c>
      <c r="K61" s="24">
        <v>1</v>
      </c>
      <c r="L61" s="75" t="str">
        <f t="shared" si="8"/>
        <v>Insignificant</v>
      </c>
      <c r="M61" s="57" t="s">
        <v>251</v>
      </c>
      <c r="N61" s="73">
        <f t="shared" si="20"/>
        <v>0.6666666666666643</v>
      </c>
      <c r="O61" s="24">
        <v>1</v>
      </c>
      <c r="P61" s="75" t="str">
        <f t="shared" si="10"/>
        <v>Insignificant</v>
      </c>
    </row>
    <row r="62" spans="1:16" x14ac:dyDescent="0.25">
      <c r="A62" s="57" t="s">
        <v>159</v>
      </c>
      <c r="B62" s="73">
        <f t="shared" si="18"/>
        <v>0.3333333333333357</v>
      </c>
      <c r="C62" s="24">
        <v>1</v>
      </c>
      <c r="D62" s="75" t="str">
        <f t="shared" si="4"/>
        <v>Insignificant</v>
      </c>
      <c r="E62" s="57" t="s">
        <v>190</v>
      </c>
      <c r="F62" s="73">
        <f t="shared" si="16"/>
        <v>0.33333333333333215</v>
      </c>
      <c r="G62" s="24">
        <v>1</v>
      </c>
      <c r="H62" s="75" t="str">
        <f t="shared" si="6"/>
        <v>Insignificant</v>
      </c>
      <c r="I62" s="57" t="s">
        <v>221</v>
      </c>
      <c r="J62" s="73">
        <f t="shared" si="19"/>
        <v>0.33333333333333215</v>
      </c>
      <c r="K62" s="24">
        <v>1</v>
      </c>
      <c r="L62" s="75" t="str">
        <f t="shared" si="8"/>
        <v>Insignificant</v>
      </c>
      <c r="M62" s="57" t="s">
        <v>252</v>
      </c>
      <c r="N62" s="73">
        <f t="shared" si="20"/>
        <v>0.33333333333333215</v>
      </c>
      <c r="O62" s="24">
        <v>1</v>
      </c>
      <c r="P62" s="75" t="str">
        <f t="shared" si="10"/>
        <v>Insignificant</v>
      </c>
    </row>
    <row r="63" spans="1:16" x14ac:dyDescent="0.25">
      <c r="A63" s="57" t="s">
        <v>160</v>
      </c>
      <c r="B63" s="73">
        <f t="shared" si="18"/>
        <v>1</v>
      </c>
      <c r="C63" s="24">
        <v>1</v>
      </c>
      <c r="D63" s="75" t="str">
        <f t="shared" si="4"/>
        <v>Insignificant</v>
      </c>
      <c r="E63" s="57" t="s">
        <v>191</v>
      </c>
      <c r="F63" s="73">
        <f t="shared" si="16"/>
        <v>0.33333333333333215</v>
      </c>
      <c r="G63" s="24">
        <v>1</v>
      </c>
      <c r="H63" s="75" t="str">
        <f t="shared" si="6"/>
        <v>Insignificant</v>
      </c>
      <c r="I63" s="57" t="s">
        <v>222</v>
      </c>
      <c r="J63" s="73">
        <f t="shared" si="19"/>
        <v>0</v>
      </c>
      <c r="K63" s="24">
        <v>1</v>
      </c>
      <c r="L63" s="75" t="str">
        <f t="shared" si="8"/>
        <v>Insignificant</v>
      </c>
      <c r="M63" s="57" t="s">
        <v>253</v>
      </c>
      <c r="N63" s="73">
        <f t="shared" si="20"/>
        <v>0.6666666666666643</v>
      </c>
      <c r="O63" s="24">
        <v>1</v>
      </c>
      <c r="P63" s="75" t="str">
        <f t="shared" si="10"/>
        <v>Insignificant</v>
      </c>
    </row>
    <row r="64" spans="1:16" x14ac:dyDescent="0.25">
      <c r="A64" s="57" t="s">
        <v>161</v>
      </c>
      <c r="B64" s="73">
        <f t="shared" si="18"/>
        <v>1</v>
      </c>
      <c r="C64" s="24">
        <v>1</v>
      </c>
      <c r="D64" s="75" t="str">
        <f t="shared" si="4"/>
        <v>Insignificant</v>
      </c>
      <c r="E64" s="57" t="s">
        <v>192</v>
      </c>
      <c r="F64" s="73">
        <f>ABS($I$7-I8)</f>
        <v>0.33333333333333215</v>
      </c>
      <c r="G64" s="24">
        <v>1</v>
      </c>
      <c r="H64" s="75" t="str">
        <f t="shared" si="6"/>
        <v>Insignificant</v>
      </c>
      <c r="I64" s="57" t="s">
        <v>223</v>
      </c>
      <c r="J64" s="73">
        <f t="shared" si="19"/>
        <v>0.33333333333333215</v>
      </c>
      <c r="K64" s="24">
        <v>1</v>
      </c>
      <c r="L64" s="75" t="str">
        <f t="shared" si="8"/>
        <v>Insignificant</v>
      </c>
      <c r="M64" s="57" t="s">
        <v>254</v>
      </c>
      <c r="N64" s="73">
        <f t="shared" si="20"/>
        <v>0.6666666666666643</v>
      </c>
      <c r="O64" s="24">
        <v>1</v>
      </c>
      <c r="P64" s="75" t="str">
        <f t="shared" si="10"/>
        <v>Insignificant</v>
      </c>
    </row>
    <row r="65" spans="1:16" x14ac:dyDescent="0.25">
      <c r="A65" s="57" t="s">
        <v>162</v>
      </c>
      <c r="B65" s="73">
        <f t="shared" si="18"/>
        <v>0.66666666666666785</v>
      </c>
      <c r="C65" s="24">
        <v>1</v>
      </c>
      <c r="D65" s="75" t="str">
        <f t="shared" si="4"/>
        <v>Insignificant</v>
      </c>
      <c r="E65" s="57" t="s">
        <v>193</v>
      </c>
      <c r="F65" s="73">
        <f t="shared" ref="F65:F67" si="21">ABS($I$7-I9)</f>
        <v>0.66666666666666785</v>
      </c>
      <c r="G65" s="24">
        <v>1</v>
      </c>
      <c r="H65" s="75" t="str">
        <f t="shared" si="6"/>
        <v>Insignificant</v>
      </c>
      <c r="I65" s="57" t="s">
        <v>224</v>
      </c>
      <c r="J65" s="73">
        <f t="shared" si="19"/>
        <v>0.33333333333333215</v>
      </c>
      <c r="K65" s="24">
        <v>1</v>
      </c>
      <c r="L65" s="75" t="str">
        <f t="shared" si="8"/>
        <v>Insignificant</v>
      </c>
      <c r="M65" s="57" t="s">
        <v>255</v>
      </c>
      <c r="N65" s="73">
        <f>ABS($I$14-I15)</f>
        <v>0.6666666666666643</v>
      </c>
      <c r="O65" s="24">
        <v>1</v>
      </c>
      <c r="P65" s="75" t="str">
        <f t="shared" si="10"/>
        <v>Insignificant</v>
      </c>
    </row>
    <row r="66" spans="1:16" x14ac:dyDescent="0.25">
      <c r="A66" s="57" t="s">
        <v>163</v>
      </c>
      <c r="B66" s="73">
        <f t="shared" si="18"/>
        <v>1</v>
      </c>
      <c r="C66" s="24">
        <v>1</v>
      </c>
      <c r="D66" s="75" t="str">
        <f t="shared" si="4"/>
        <v>Insignificant</v>
      </c>
      <c r="E66" s="57" t="s">
        <v>194</v>
      </c>
      <c r="F66" s="73">
        <f t="shared" si="21"/>
        <v>0</v>
      </c>
      <c r="G66" s="24">
        <v>1</v>
      </c>
      <c r="H66" s="75" t="str">
        <f t="shared" si="6"/>
        <v>Insignificant</v>
      </c>
      <c r="I66" s="57" t="s">
        <v>225</v>
      </c>
      <c r="J66" s="73">
        <f>ABS($I$10-I11)</f>
        <v>1</v>
      </c>
      <c r="K66" s="24">
        <v>1</v>
      </c>
      <c r="L66" s="75" t="str">
        <f t="shared" si="8"/>
        <v>Insignificant</v>
      </c>
      <c r="M66" s="57" t="s">
        <v>256</v>
      </c>
      <c r="N66" s="73">
        <f t="shared" ref="N66:N67" si="22">ABS($I$14-I16)</f>
        <v>0.6666666666666643</v>
      </c>
      <c r="O66" s="24">
        <v>1</v>
      </c>
      <c r="P66" s="75" t="str">
        <f t="shared" si="10"/>
        <v>Insignificant</v>
      </c>
    </row>
    <row r="67" spans="1:16" x14ac:dyDescent="0.25">
      <c r="A67" s="57" t="s">
        <v>164</v>
      </c>
      <c r="B67" s="73">
        <f t="shared" si="18"/>
        <v>1</v>
      </c>
      <c r="C67" s="24">
        <v>1</v>
      </c>
      <c r="D67" s="75" t="str">
        <f t="shared" si="4"/>
        <v>Insignificant</v>
      </c>
      <c r="E67" s="57" t="s">
        <v>195</v>
      </c>
      <c r="F67" s="73">
        <f t="shared" si="21"/>
        <v>1</v>
      </c>
      <c r="G67" s="24">
        <v>1</v>
      </c>
      <c r="H67" s="75" t="str">
        <f t="shared" si="6"/>
        <v>Insignificant</v>
      </c>
      <c r="I67" s="57" t="s">
        <v>226</v>
      </c>
      <c r="J67" s="73">
        <f>ABS($I$10-I12)</f>
        <v>0.3333333333333357</v>
      </c>
      <c r="K67" s="24">
        <v>1</v>
      </c>
      <c r="L67" s="75" t="str">
        <f t="shared" si="8"/>
        <v>Insignificant</v>
      </c>
      <c r="M67" s="57" t="s">
        <v>257</v>
      </c>
      <c r="N67" s="73">
        <f t="shared" si="22"/>
        <v>0.33333333333333215</v>
      </c>
      <c r="O67" s="24">
        <v>1</v>
      </c>
      <c r="P67" s="75" t="str">
        <f t="shared" si="10"/>
        <v>Insignificant</v>
      </c>
    </row>
    <row r="70" spans="1:16" x14ac:dyDescent="0.25">
      <c r="F70" s="61" t="s">
        <v>278</v>
      </c>
    </row>
    <row r="71" spans="1:16" x14ac:dyDescent="0.25">
      <c r="F71" s="57" t="s">
        <v>138</v>
      </c>
      <c r="I71" s="61" t="s">
        <v>277</v>
      </c>
    </row>
    <row r="72" spans="1:16" x14ac:dyDescent="0.25">
      <c r="F72" s="57" t="s">
        <v>206</v>
      </c>
      <c r="I72" s="57" t="s">
        <v>315</v>
      </c>
    </row>
    <row r="73" spans="1:16" x14ac:dyDescent="0.25">
      <c r="F73" s="57" t="s">
        <v>210</v>
      </c>
      <c r="I73" s="57" t="s">
        <v>114</v>
      </c>
      <c r="J73" s="57" t="s">
        <v>44</v>
      </c>
    </row>
    <row r="74" spans="1:16" x14ac:dyDescent="0.25">
      <c r="F74" s="57" t="s">
        <v>211</v>
      </c>
      <c r="I74" s="57" t="s">
        <v>122</v>
      </c>
      <c r="J74" s="57" t="s">
        <v>60</v>
      </c>
    </row>
    <row r="75" spans="1:16" x14ac:dyDescent="0.25">
      <c r="F75" s="57" t="s">
        <v>213</v>
      </c>
      <c r="I75" s="57" t="s">
        <v>126</v>
      </c>
      <c r="J75" s="28" t="s">
        <v>67</v>
      </c>
    </row>
    <row r="76" spans="1:16" x14ac:dyDescent="0.25">
      <c r="F76" s="57" t="s">
        <v>214</v>
      </c>
      <c r="I76" s="57" t="s">
        <v>127</v>
      </c>
      <c r="J76" s="28" t="s">
        <v>68</v>
      </c>
    </row>
    <row r="77" spans="1:16" x14ac:dyDescent="0.25">
      <c r="I77" s="57" t="s">
        <v>129</v>
      </c>
      <c r="J77" s="28" t="s">
        <v>70</v>
      </c>
    </row>
    <row r="78" spans="1:16" x14ac:dyDescent="0.25">
      <c r="I78" s="57" t="s">
        <v>130</v>
      </c>
      <c r="J78" s="28" t="s">
        <v>74</v>
      </c>
    </row>
  </sheetData>
  <mergeCells count="9">
    <mergeCell ref="I1:I2"/>
    <mergeCell ref="A20:D20"/>
    <mergeCell ref="G29:H29"/>
    <mergeCell ref="A1:A2"/>
    <mergeCell ref="C1:C2"/>
    <mergeCell ref="D1:D2"/>
    <mergeCell ref="E1:G1"/>
    <mergeCell ref="B1:B2"/>
    <mergeCell ref="H1:H2"/>
  </mergeCells>
  <conditionalFormatting sqref="D37:D67">
    <cfRule type="cellIs" dxfId="25" priority="5" operator="equal">
      <formula>"Significant"</formula>
    </cfRule>
  </conditionalFormatting>
  <conditionalFormatting sqref="H37:H67">
    <cfRule type="cellIs" dxfId="24" priority="4" operator="equal">
      <formula>"Significant"</formula>
    </cfRule>
  </conditionalFormatting>
  <conditionalFormatting sqref="L37:L67">
    <cfRule type="cellIs" dxfId="23" priority="3" operator="equal">
      <formula>"Significant"</formula>
    </cfRule>
  </conditionalFormatting>
  <conditionalFormatting sqref="P37:P67">
    <cfRule type="cellIs" dxfId="22" priority="2" operator="equal">
      <formula>"Significant"</formula>
    </cfRule>
  </conditionalFormatting>
  <conditionalFormatting sqref="T37:T48">
    <cfRule type="cellIs" dxfId="21" priority="1" operator="equal">
      <formula>"Significant"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CD66-B417-43BA-BB27-E604033785E8}">
  <dimension ref="A1:U87"/>
  <sheetViews>
    <sheetView topLeftCell="A64" workbookViewId="0">
      <selection activeCell="N76" sqref="N76:N83"/>
    </sheetView>
  </sheetViews>
  <sheetFormatPr defaultRowHeight="14.4" x14ac:dyDescent="0.3"/>
  <cols>
    <col min="2" max="2" width="18.21875" bestFit="1" customWidth="1"/>
    <col min="3" max="3" width="28.21875" bestFit="1" customWidth="1"/>
    <col min="4" max="4" width="11" bestFit="1" customWidth="1"/>
    <col min="6" max="6" width="18.21875" bestFit="1" customWidth="1"/>
    <col min="10" max="10" width="18.21875" bestFit="1" customWidth="1"/>
    <col min="14" max="14" width="17.44140625" bestFit="1" customWidth="1"/>
    <col min="15" max="15" width="15.44140625" bestFit="1" customWidth="1"/>
    <col min="18" max="18" width="17.44140625" bestFit="1" customWidth="1"/>
    <col min="19" max="19" width="19.88671875" bestFit="1" customWidth="1"/>
  </cols>
  <sheetData>
    <row r="1" spans="1:9" x14ac:dyDescent="0.3">
      <c r="A1" s="140" t="s">
        <v>75</v>
      </c>
      <c r="B1" s="140" t="s">
        <v>107</v>
      </c>
      <c r="C1" s="140" t="s">
        <v>43</v>
      </c>
      <c r="D1" s="140" t="s">
        <v>79</v>
      </c>
      <c r="E1" s="104" t="s">
        <v>11</v>
      </c>
      <c r="F1" s="104"/>
      <c r="G1" s="104"/>
      <c r="H1" s="141" t="s">
        <v>94</v>
      </c>
      <c r="I1" s="141" t="s">
        <v>95</v>
      </c>
    </row>
    <row r="2" spans="1:9" x14ac:dyDescent="0.3">
      <c r="A2" s="140"/>
      <c r="B2" s="140"/>
      <c r="C2" s="140"/>
      <c r="D2" s="140"/>
      <c r="E2" s="37" t="s">
        <v>15</v>
      </c>
      <c r="F2" s="37" t="s">
        <v>16</v>
      </c>
      <c r="G2" s="37" t="s">
        <v>17</v>
      </c>
      <c r="H2" s="141"/>
      <c r="I2" s="141"/>
    </row>
    <row r="3" spans="1:9" x14ac:dyDescent="0.3">
      <c r="A3" s="28">
        <v>1</v>
      </c>
      <c r="B3" s="28" t="s">
        <v>114</v>
      </c>
      <c r="C3" s="28" t="s">
        <v>44</v>
      </c>
      <c r="D3" s="28" t="s">
        <v>29</v>
      </c>
      <c r="E3" s="38">
        <v>1644</v>
      </c>
      <c r="F3" s="38">
        <v>1360</v>
      </c>
      <c r="G3" s="38">
        <v>1130</v>
      </c>
      <c r="H3" s="13">
        <f>SUM(E3:G3)</f>
        <v>4134</v>
      </c>
      <c r="I3" s="13">
        <f>AVERAGE(E3:G3)</f>
        <v>1378</v>
      </c>
    </row>
    <row r="4" spans="1:9" x14ac:dyDescent="0.3">
      <c r="A4" s="28">
        <v>2</v>
      </c>
      <c r="B4" s="28" t="s">
        <v>115</v>
      </c>
      <c r="C4" s="28" t="s">
        <v>46</v>
      </c>
      <c r="D4" s="28" t="s">
        <v>32</v>
      </c>
      <c r="E4" s="38">
        <v>1497</v>
      </c>
      <c r="F4" s="38">
        <v>1283</v>
      </c>
      <c r="G4" s="38">
        <v>1332</v>
      </c>
      <c r="H4" s="13">
        <f t="shared" ref="H4:H19" si="0">SUM(E4:G4)</f>
        <v>4112</v>
      </c>
      <c r="I4" s="13">
        <f t="shared" ref="I4:I19" si="1">AVERAGE(E4:G4)</f>
        <v>1370.6666666666667</v>
      </c>
    </row>
    <row r="5" spans="1:9" x14ac:dyDescent="0.3">
      <c r="A5" s="28">
        <v>3</v>
      </c>
      <c r="B5" s="28" t="s">
        <v>116</v>
      </c>
      <c r="C5" s="28" t="s">
        <v>48</v>
      </c>
      <c r="D5" s="28" t="s">
        <v>31</v>
      </c>
      <c r="E5" s="38">
        <v>911</v>
      </c>
      <c r="F5" s="38">
        <v>1111</v>
      </c>
      <c r="G5" s="38">
        <v>1051</v>
      </c>
      <c r="H5" s="13">
        <f t="shared" si="0"/>
        <v>3073</v>
      </c>
      <c r="I5" s="13">
        <f t="shared" si="1"/>
        <v>1024.3333333333333</v>
      </c>
    </row>
    <row r="6" spans="1:9" x14ac:dyDescent="0.3">
      <c r="A6" s="28">
        <v>4</v>
      </c>
      <c r="B6" s="28" t="s">
        <v>117</v>
      </c>
      <c r="C6" s="28" t="s">
        <v>50</v>
      </c>
      <c r="D6" s="28" t="s">
        <v>23</v>
      </c>
      <c r="E6" s="38">
        <v>1308</v>
      </c>
      <c r="F6" s="38">
        <v>1129</v>
      </c>
      <c r="G6" s="38">
        <v>1295</v>
      </c>
      <c r="H6" s="13">
        <f t="shared" si="0"/>
        <v>3732</v>
      </c>
      <c r="I6" s="13">
        <f t="shared" si="1"/>
        <v>1244</v>
      </c>
    </row>
    <row r="7" spans="1:9" x14ac:dyDescent="0.3">
      <c r="A7" s="28">
        <v>5</v>
      </c>
      <c r="B7" s="28" t="s">
        <v>118</v>
      </c>
      <c r="C7" s="28" t="s">
        <v>52</v>
      </c>
      <c r="D7" s="28" t="s">
        <v>22</v>
      </c>
      <c r="E7" s="38">
        <v>1570</v>
      </c>
      <c r="F7" s="38">
        <v>1203</v>
      </c>
      <c r="G7" s="38">
        <v>1200</v>
      </c>
      <c r="H7" s="13">
        <f t="shared" si="0"/>
        <v>3973</v>
      </c>
      <c r="I7" s="13">
        <f t="shared" si="1"/>
        <v>1324.3333333333333</v>
      </c>
    </row>
    <row r="8" spans="1:9" x14ac:dyDescent="0.3">
      <c r="A8" s="28">
        <v>6</v>
      </c>
      <c r="B8" s="28" t="s">
        <v>119</v>
      </c>
      <c r="C8" s="28" t="s">
        <v>54</v>
      </c>
      <c r="D8" s="28" t="s">
        <v>18</v>
      </c>
      <c r="E8" s="38">
        <v>1444</v>
      </c>
      <c r="F8" s="38">
        <v>1058</v>
      </c>
      <c r="G8" s="38">
        <v>1161</v>
      </c>
      <c r="H8" s="13">
        <f t="shared" si="0"/>
        <v>3663</v>
      </c>
      <c r="I8" s="13">
        <f t="shared" si="1"/>
        <v>1221</v>
      </c>
    </row>
    <row r="9" spans="1:9" x14ac:dyDescent="0.3">
      <c r="A9" s="28">
        <v>7</v>
      </c>
      <c r="B9" s="28" t="s">
        <v>120</v>
      </c>
      <c r="C9" s="28" t="s">
        <v>56</v>
      </c>
      <c r="D9" s="28" t="s">
        <v>26</v>
      </c>
      <c r="E9" s="38">
        <v>1331</v>
      </c>
      <c r="F9" s="38">
        <v>1282</v>
      </c>
      <c r="G9" s="38">
        <v>1102</v>
      </c>
      <c r="H9" s="13">
        <f t="shared" si="0"/>
        <v>3715</v>
      </c>
      <c r="I9" s="13">
        <f t="shared" si="1"/>
        <v>1238.3333333333333</v>
      </c>
    </row>
    <row r="10" spans="1:9" x14ac:dyDescent="0.3">
      <c r="A10" s="28">
        <v>8</v>
      </c>
      <c r="B10" s="28" t="s">
        <v>121</v>
      </c>
      <c r="C10" s="28" t="s">
        <v>58</v>
      </c>
      <c r="D10" s="28" t="s">
        <v>28</v>
      </c>
      <c r="E10" s="38">
        <v>1090</v>
      </c>
      <c r="F10" s="38">
        <v>1248</v>
      </c>
      <c r="G10" s="38">
        <v>1142</v>
      </c>
      <c r="H10" s="13">
        <f t="shared" si="0"/>
        <v>3480</v>
      </c>
      <c r="I10" s="13">
        <f t="shared" si="1"/>
        <v>1160</v>
      </c>
    </row>
    <row r="11" spans="1:9" x14ac:dyDescent="0.3">
      <c r="A11" s="28">
        <v>9</v>
      </c>
      <c r="B11" s="28" t="s">
        <v>122</v>
      </c>
      <c r="C11" s="28" t="s">
        <v>60</v>
      </c>
      <c r="D11" s="28" t="s">
        <v>19</v>
      </c>
      <c r="E11" s="38">
        <v>1135</v>
      </c>
      <c r="F11" s="38">
        <v>1195</v>
      </c>
      <c r="G11" s="38">
        <v>1060</v>
      </c>
      <c r="H11" s="13">
        <f t="shared" si="0"/>
        <v>3390</v>
      </c>
      <c r="I11" s="13">
        <f t="shared" si="1"/>
        <v>1130</v>
      </c>
    </row>
    <row r="12" spans="1:9" x14ac:dyDescent="0.3">
      <c r="A12" s="28">
        <v>10</v>
      </c>
      <c r="B12" s="28" t="s">
        <v>123</v>
      </c>
      <c r="C12" s="28" t="s">
        <v>62</v>
      </c>
      <c r="D12" s="28" t="s">
        <v>21</v>
      </c>
      <c r="E12" s="38">
        <v>1331</v>
      </c>
      <c r="F12" s="38">
        <v>1186</v>
      </c>
      <c r="G12" s="38">
        <v>1601</v>
      </c>
      <c r="H12" s="13">
        <f t="shared" si="0"/>
        <v>4118</v>
      </c>
      <c r="I12" s="13">
        <f t="shared" si="1"/>
        <v>1372.6666666666667</v>
      </c>
    </row>
    <row r="13" spans="1:9" x14ac:dyDescent="0.3">
      <c r="A13" s="28">
        <v>11</v>
      </c>
      <c r="B13" s="28" t="s">
        <v>124</v>
      </c>
      <c r="C13" s="28" t="s">
        <v>64</v>
      </c>
      <c r="D13" s="28" t="s">
        <v>30</v>
      </c>
      <c r="E13" s="38">
        <v>1199</v>
      </c>
      <c r="F13" s="38">
        <v>1239</v>
      </c>
      <c r="G13" s="38">
        <v>1337</v>
      </c>
      <c r="H13" s="13">
        <f t="shared" si="0"/>
        <v>3775</v>
      </c>
      <c r="I13" s="13">
        <f t="shared" si="1"/>
        <v>1258.3333333333333</v>
      </c>
    </row>
    <row r="14" spans="1:9" x14ac:dyDescent="0.3">
      <c r="A14" s="28">
        <v>12</v>
      </c>
      <c r="B14" s="28" t="s">
        <v>125</v>
      </c>
      <c r="C14" s="28" t="s">
        <v>66</v>
      </c>
      <c r="D14" s="28" t="s">
        <v>34</v>
      </c>
      <c r="E14" s="38">
        <v>1278</v>
      </c>
      <c r="F14" s="38">
        <v>1389</v>
      </c>
      <c r="G14" s="38">
        <v>1219</v>
      </c>
      <c r="H14" s="13">
        <f t="shared" si="0"/>
        <v>3886</v>
      </c>
      <c r="I14" s="13">
        <f t="shared" si="1"/>
        <v>1295.3333333333333</v>
      </c>
    </row>
    <row r="15" spans="1:9" x14ac:dyDescent="0.3">
      <c r="A15" s="28">
        <v>13</v>
      </c>
      <c r="B15" s="28" t="s">
        <v>126</v>
      </c>
      <c r="C15" s="28" t="s">
        <v>67</v>
      </c>
      <c r="D15" s="28" t="s">
        <v>24</v>
      </c>
      <c r="E15" s="38">
        <v>1117</v>
      </c>
      <c r="F15" s="38">
        <v>1209</v>
      </c>
      <c r="G15" s="38">
        <v>1197</v>
      </c>
      <c r="H15" s="13">
        <f t="shared" si="0"/>
        <v>3523</v>
      </c>
      <c r="I15" s="13">
        <f t="shared" si="1"/>
        <v>1174.3333333333333</v>
      </c>
    </row>
    <row r="16" spans="1:9" x14ac:dyDescent="0.3">
      <c r="A16" s="28">
        <v>14</v>
      </c>
      <c r="B16" s="28" t="s">
        <v>127</v>
      </c>
      <c r="C16" s="28" t="s">
        <v>68</v>
      </c>
      <c r="D16" s="28" t="s">
        <v>27</v>
      </c>
      <c r="E16" s="38">
        <v>1291</v>
      </c>
      <c r="F16" s="38">
        <v>1220</v>
      </c>
      <c r="G16" s="38">
        <v>1110</v>
      </c>
      <c r="H16" s="13">
        <f t="shared" si="0"/>
        <v>3621</v>
      </c>
      <c r="I16" s="13">
        <f t="shared" si="1"/>
        <v>1207</v>
      </c>
    </row>
    <row r="17" spans="1:21" x14ac:dyDescent="0.3">
      <c r="A17" s="28">
        <v>15</v>
      </c>
      <c r="B17" s="28" t="s">
        <v>128</v>
      </c>
      <c r="C17" s="28" t="s">
        <v>69</v>
      </c>
      <c r="D17" s="28" t="s">
        <v>20</v>
      </c>
      <c r="E17" s="38">
        <v>1218</v>
      </c>
      <c r="F17" s="38">
        <v>1205</v>
      </c>
      <c r="G17" s="38">
        <v>1159</v>
      </c>
      <c r="H17" s="13">
        <f t="shared" si="0"/>
        <v>3582</v>
      </c>
      <c r="I17" s="13">
        <f t="shared" si="1"/>
        <v>1194</v>
      </c>
    </row>
    <row r="18" spans="1:21" x14ac:dyDescent="0.3">
      <c r="A18" s="28">
        <v>16</v>
      </c>
      <c r="B18" s="28" t="s">
        <v>129</v>
      </c>
      <c r="C18" s="28" t="s">
        <v>70</v>
      </c>
      <c r="D18" s="28" t="s">
        <v>25</v>
      </c>
      <c r="E18" s="38">
        <v>1119</v>
      </c>
      <c r="F18" s="38">
        <v>1138</v>
      </c>
      <c r="G18" s="38">
        <v>1244</v>
      </c>
      <c r="H18" s="13">
        <f t="shared" si="0"/>
        <v>3501</v>
      </c>
      <c r="I18" s="13">
        <f t="shared" si="1"/>
        <v>1167</v>
      </c>
    </row>
    <row r="19" spans="1:21" x14ac:dyDescent="0.3">
      <c r="A19" s="28">
        <v>17</v>
      </c>
      <c r="B19" s="28" t="s">
        <v>130</v>
      </c>
      <c r="C19" s="28" t="s">
        <v>74</v>
      </c>
      <c r="D19" s="28" t="s">
        <v>33</v>
      </c>
      <c r="E19" s="38">
        <v>1129</v>
      </c>
      <c r="F19" s="38">
        <v>1160</v>
      </c>
      <c r="G19" s="38">
        <v>1076</v>
      </c>
      <c r="H19" s="13">
        <f t="shared" si="0"/>
        <v>3365</v>
      </c>
      <c r="I19" s="13">
        <f t="shared" si="1"/>
        <v>1121.6666666666667</v>
      </c>
    </row>
    <row r="20" spans="1:21" x14ac:dyDescent="0.3">
      <c r="A20" s="142" t="s">
        <v>94</v>
      </c>
      <c r="B20" s="142"/>
      <c r="C20" s="142"/>
      <c r="D20" s="142"/>
      <c r="E20" s="87">
        <f>SUM(E3:E19)</f>
        <v>21612</v>
      </c>
      <c r="F20" s="87">
        <f t="shared" ref="F20:I20" si="2">SUM(F3:F19)</f>
        <v>20615</v>
      </c>
      <c r="G20" s="87">
        <f t="shared" si="2"/>
        <v>20416</v>
      </c>
      <c r="H20" s="87">
        <f t="shared" si="2"/>
        <v>62643</v>
      </c>
      <c r="I20" s="87">
        <f t="shared" si="2"/>
        <v>20881.000000000004</v>
      </c>
    </row>
    <row r="22" spans="1:21" x14ac:dyDescent="0.3">
      <c r="C22" s="24" t="s">
        <v>96</v>
      </c>
      <c r="D22">
        <f>H20^2/51</f>
        <v>76944028.411764711</v>
      </c>
    </row>
    <row r="23" spans="1:21" x14ac:dyDescent="0.3">
      <c r="C23" s="24" t="s">
        <v>281</v>
      </c>
      <c r="D23">
        <f>SUMSQ(E3:G19)</f>
        <v>77976731</v>
      </c>
    </row>
    <row r="24" spans="1:21" x14ac:dyDescent="0.3">
      <c r="C24" s="24" t="s">
        <v>97</v>
      </c>
      <c r="D24">
        <f>D23-D22</f>
        <v>1032702.5882352889</v>
      </c>
    </row>
    <row r="25" spans="1:21" x14ac:dyDescent="0.3">
      <c r="C25" s="24" t="s">
        <v>98</v>
      </c>
      <c r="D25">
        <f>(SUMSQ(E20:G20)/17)-D22</f>
        <v>48314.235294118524</v>
      </c>
    </row>
    <row r="26" spans="1:21" x14ac:dyDescent="0.3">
      <c r="C26" s="24" t="s">
        <v>99</v>
      </c>
      <c r="D26">
        <f>(SUMSQ(H3:H19)/3)-D22</f>
        <v>462418.58823528886</v>
      </c>
    </row>
    <row r="27" spans="1:21" x14ac:dyDescent="0.3">
      <c r="C27" s="24" t="s">
        <v>100</v>
      </c>
      <c r="D27">
        <f>D24-D25-D26</f>
        <v>521969.76470588148</v>
      </c>
    </row>
    <row r="29" spans="1:21" x14ac:dyDescent="0.3">
      <c r="D29" s="57"/>
      <c r="E29" s="57"/>
      <c r="F29" s="57"/>
      <c r="G29" s="66"/>
      <c r="H29" s="139" t="s">
        <v>105</v>
      </c>
      <c r="I29" s="139"/>
      <c r="M29" s="57"/>
      <c r="N29" s="57"/>
      <c r="O29" s="66"/>
      <c r="P29" s="64" t="s">
        <v>111</v>
      </c>
      <c r="Q29" s="57">
        <f>SQRT((2*G33)/3)</f>
        <v>104.28024788059912</v>
      </c>
      <c r="R29" s="57"/>
      <c r="S29" s="66"/>
      <c r="T29" s="57"/>
      <c r="U29" s="57"/>
    </row>
    <row r="30" spans="1:21" x14ac:dyDescent="0.3">
      <c r="D30" s="62" t="s">
        <v>101</v>
      </c>
      <c r="E30" s="63" t="s">
        <v>102</v>
      </c>
      <c r="F30" s="63" t="s">
        <v>103</v>
      </c>
      <c r="G30" s="70" t="s">
        <v>104</v>
      </c>
      <c r="H30" s="63" t="s">
        <v>109</v>
      </c>
      <c r="I30" s="63" t="s">
        <v>110</v>
      </c>
      <c r="M30" s="57"/>
      <c r="N30" s="57"/>
      <c r="O30" s="66"/>
      <c r="P30" s="57" t="s">
        <v>112</v>
      </c>
      <c r="Q30" s="57"/>
      <c r="R30" s="57"/>
      <c r="S30" s="66"/>
      <c r="T30" s="57"/>
      <c r="U30" s="57"/>
    </row>
    <row r="31" spans="1:21" x14ac:dyDescent="0.3">
      <c r="D31" s="57" t="s">
        <v>106</v>
      </c>
      <c r="E31">
        <f>3-1</f>
        <v>2</v>
      </c>
      <c r="F31">
        <v>48314.235294118524</v>
      </c>
      <c r="G31">
        <f>F31/E31</f>
        <v>24157.117647059262</v>
      </c>
      <c r="H31">
        <f>G31/G33</f>
        <v>1.4809818824304519</v>
      </c>
      <c r="I31">
        <v>3.294</v>
      </c>
      <c r="M31" s="57"/>
      <c r="N31" s="61"/>
      <c r="O31" s="71"/>
      <c r="P31" s="4" t="s">
        <v>113</v>
      </c>
      <c r="Q31" s="59">
        <f>2.037*Q29</f>
        <v>212.41886493278039</v>
      </c>
      <c r="R31" s="61" t="s">
        <v>313</v>
      </c>
      <c r="S31" s="71"/>
      <c r="T31" s="61"/>
      <c r="U31" s="57"/>
    </row>
    <row r="32" spans="1:21" x14ac:dyDescent="0.3">
      <c r="D32" s="57" t="s">
        <v>107</v>
      </c>
      <c r="E32">
        <f>17-1</f>
        <v>16</v>
      </c>
      <c r="F32">
        <v>462418.58823528886</v>
      </c>
      <c r="G32">
        <f>F32/E32</f>
        <v>28901.161764705554</v>
      </c>
      <c r="H32">
        <f>G32/G33</f>
        <v>1.7718213563417857</v>
      </c>
      <c r="I32">
        <v>1.97</v>
      </c>
      <c r="M32" s="57"/>
      <c r="N32" s="57"/>
      <c r="O32" s="71" t="s">
        <v>284</v>
      </c>
      <c r="P32" s="57" t="s">
        <v>285</v>
      </c>
      <c r="Q32" s="57"/>
      <c r="R32" s="57"/>
      <c r="S32" s="71" t="s">
        <v>286</v>
      </c>
      <c r="T32" s="57" t="s">
        <v>287</v>
      </c>
      <c r="U32" s="57"/>
    </row>
    <row r="33" spans="1:21" x14ac:dyDescent="0.3">
      <c r="D33" s="57" t="s">
        <v>108</v>
      </c>
      <c r="E33">
        <f>(17-1)*(3-1)</f>
        <v>32</v>
      </c>
      <c r="F33">
        <v>521969.76470588148</v>
      </c>
      <c r="G33">
        <f>F33/E33</f>
        <v>16311.555147058796</v>
      </c>
      <c r="M33" s="57"/>
      <c r="N33" s="57"/>
      <c r="O33" s="66"/>
      <c r="P33" s="57"/>
      <c r="Q33" s="66" t="s">
        <v>283</v>
      </c>
      <c r="R33" s="57"/>
      <c r="S33" s="66"/>
      <c r="T33" s="57"/>
      <c r="U33" s="57"/>
    </row>
    <row r="34" spans="1:21" x14ac:dyDescent="0.3">
      <c r="D34" s="64" t="s">
        <v>94</v>
      </c>
      <c r="E34" s="77">
        <f>17*3-1</f>
        <v>50</v>
      </c>
    </row>
    <row r="36" spans="1:21" ht="55.8" x14ac:dyDescent="0.3">
      <c r="A36" s="61" t="s">
        <v>132</v>
      </c>
      <c r="B36" s="78" t="s">
        <v>288</v>
      </c>
      <c r="C36" s="26" t="s">
        <v>80</v>
      </c>
      <c r="D36" s="61" t="s">
        <v>133</v>
      </c>
      <c r="E36" s="61" t="s">
        <v>132</v>
      </c>
      <c r="F36" s="78" t="s">
        <v>288</v>
      </c>
      <c r="G36" s="26" t="s">
        <v>80</v>
      </c>
      <c r="H36" s="61" t="s">
        <v>133</v>
      </c>
      <c r="I36" s="61" t="s">
        <v>132</v>
      </c>
      <c r="J36" s="78" t="s">
        <v>288</v>
      </c>
      <c r="K36" s="26" t="s">
        <v>80</v>
      </c>
      <c r="L36" s="61" t="s">
        <v>133</v>
      </c>
      <c r="M36" s="61" t="s">
        <v>132</v>
      </c>
      <c r="N36" s="78" t="s">
        <v>288</v>
      </c>
      <c r="O36" s="26" t="s">
        <v>80</v>
      </c>
      <c r="P36" s="61" t="s">
        <v>133</v>
      </c>
      <c r="Q36" s="61" t="s">
        <v>132</v>
      </c>
      <c r="R36" s="78" t="s">
        <v>288</v>
      </c>
      <c r="S36" s="26" t="s">
        <v>80</v>
      </c>
      <c r="T36" s="61" t="s">
        <v>133</v>
      </c>
      <c r="U36" s="57"/>
    </row>
    <row r="37" spans="1:21" x14ac:dyDescent="0.3">
      <c r="A37" s="57" t="s">
        <v>134</v>
      </c>
      <c r="B37" s="73">
        <f>ABS($I$3-I4)</f>
        <v>7.3333333333332575</v>
      </c>
      <c r="C37" s="24">
        <v>212</v>
      </c>
      <c r="D37" s="75" t="str">
        <f>IF(B37&gt;C37,"Significant", "Insignificant")</f>
        <v>Insignificant</v>
      </c>
      <c r="E37" s="57" t="s">
        <v>165</v>
      </c>
      <c r="F37" s="73">
        <f>ABS($I$5-I6)</f>
        <v>219.66666666666674</v>
      </c>
      <c r="G37" s="24">
        <v>212</v>
      </c>
      <c r="H37" s="75" t="str">
        <f>IF(F37&gt;G37,"Significant", "Insignificant")</f>
        <v>Significant</v>
      </c>
      <c r="I37" s="57" t="s">
        <v>196</v>
      </c>
      <c r="J37" s="73">
        <f>ABS($I$7-I12)</f>
        <v>48.333333333333485</v>
      </c>
      <c r="K37" s="24">
        <v>212</v>
      </c>
      <c r="L37" s="75" t="str">
        <f>IF(J37&gt;K37,"Significant", "Insignificant")</f>
        <v>Insignificant</v>
      </c>
      <c r="M37" s="57" t="s">
        <v>227</v>
      </c>
      <c r="N37" s="73">
        <f>ABS($I$10-I13)</f>
        <v>98.333333333333258</v>
      </c>
      <c r="O37" s="24">
        <v>212</v>
      </c>
      <c r="P37" s="75" t="str">
        <f>IF(N37&gt;O37,"Significant", "Insignificant")</f>
        <v>Insignificant</v>
      </c>
      <c r="Q37" s="57" t="s">
        <v>258</v>
      </c>
      <c r="R37" s="73">
        <f>ABS($I$14-I18)</f>
        <v>128.33333333333326</v>
      </c>
      <c r="S37" s="24">
        <v>212</v>
      </c>
      <c r="T37" s="75" t="str">
        <f>IF(R37&gt;S37,"Significant", "Insignificant")</f>
        <v>Insignificant</v>
      </c>
      <c r="U37" s="57"/>
    </row>
    <row r="38" spans="1:21" x14ac:dyDescent="0.3">
      <c r="A38" s="57" t="s">
        <v>135</v>
      </c>
      <c r="B38" s="73">
        <f t="shared" ref="B38:B52" si="3">ABS($I$3-I5)</f>
        <v>353.66666666666674</v>
      </c>
      <c r="C38" s="24">
        <v>212</v>
      </c>
      <c r="D38" s="75" t="str">
        <f t="shared" ref="D38:D67" si="4">IF(B38&gt;C38,"Significant", "Insignificant")</f>
        <v>Significant</v>
      </c>
      <c r="E38" s="57" t="s">
        <v>166</v>
      </c>
      <c r="F38" s="73">
        <f t="shared" ref="F38:F50" si="5">ABS($I$5-I7)</f>
        <v>300</v>
      </c>
      <c r="G38" s="24">
        <v>212</v>
      </c>
      <c r="H38" s="75" t="str">
        <f t="shared" ref="H38:H67" si="6">IF(F38&gt;G38,"Significant", "Insignificant")</f>
        <v>Significant</v>
      </c>
      <c r="I38" s="57" t="s">
        <v>197</v>
      </c>
      <c r="J38" s="73">
        <f t="shared" ref="J38:J44" si="7">ABS($I$7-I13)</f>
        <v>66</v>
      </c>
      <c r="K38" s="24">
        <v>212</v>
      </c>
      <c r="L38" s="75" t="str">
        <f t="shared" ref="L38:L67" si="8">IF(J38&gt;K38,"Significant", "Insignificant")</f>
        <v>Insignificant</v>
      </c>
      <c r="M38" s="57" t="s">
        <v>228</v>
      </c>
      <c r="N38" s="73">
        <f t="shared" ref="N38:N43" si="9">ABS($I$10-I14)</f>
        <v>135.33333333333326</v>
      </c>
      <c r="O38" s="24">
        <v>212</v>
      </c>
      <c r="P38" s="75" t="str">
        <f t="shared" ref="P38:P67" si="10">IF(N38&gt;O38,"Significant", "Insignificant")</f>
        <v>Insignificant</v>
      </c>
      <c r="Q38" s="57" t="s">
        <v>259</v>
      </c>
      <c r="R38" s="73">
        <f>ABS($I$14-I19)</f>
        <v>173.66666666666652</v>
      </c>
      <c r="S38" s="24">
        <v>212</v>
      </c>
      <c r="T38" s="75" t="str">
        <f t="shared" ref="T38:T48" si="11">IF(R38&gt;S38,"Significant", "Insignificant")</f>
        <v>Insignificant</v>
      </c>
      <c r="U38" s="57"/>
    </row>
    <row r="39" spans="1:21" x14ac:dyDescent="0.3">
      <c r="A39" s="57" t="s">
        <v>136</v>
      </c>
      <c r="B39" s="73">
        <f t="shared" si="3"/>
        <v>134</v>
      </c>
      <c r="C39" s="24">
        <v>212</v>
      </c>
      <c r="D39" s="75" t="str">
        <f t="shared" si="4"/>
        <v>Insignificant</v>
      </c>
      <c r="E39" s="57" t="s">
        <v>167</v>
      </c>
      <c r="F39" s="73">
        <f t="shared" si="5"/>
        <v>196.66666666666674</v>
      </c>
      <c r="G39" s="24">
        <v>212</v>
      </c>
      <c r="H39" s="75" t="str">
        <f t="shared" si="6"/>
        <v>Insignificant</v>
      </c>
      <c r="I39" s="57" t="s">
        <v>198</v>
      </c>
      <c r="J39" s="73">
        <f t="shared" si="7"/>
        <v>29</v>
      </c>
      <c r="K39" s="24">
        <v>212</v>
      </c>
      <c r="L39" s="75" t="str">
        <f t="shared" si="8"/>
        <v>Insignificant</v>
      </c>
      <c r="M39" s="57" t="s">
        <v>229</v>
      </c>
      <c r="N39" s="73">
        <f t="shared" si="9"/>
        <v>14.333333333333258</v>
      </c>
      <c r="O39" s="24">
        <v>212</v>
      </c>
      <c r="P39" s="75" t="str">
        <f t="shared" si="10"/>
        <v>Insignificant</v>
      </c>
      <c r="Q39" s="57" t="s">
        <v>260</v>
      </c>
      <c r="R39" s="73">
        <f>ABS($I$15-I16)</f>
        <v>32.666666666666742</v>
      </c>
      <c r="S39" s="24">
        <v>212</v>
      </c>
      <c r="T39" s="75" t="str">
        <f t="shared" si="11"/>
        <v>Insignificant</v>
      </c>
      <c r="U39" s="57"/>
    </row>
    <row r="40" spans="1:21" x14ac:dyDescent="0.3">
      <c r="A40" s="57" t="s">
        <v>137</v>
      </c>
      <c r="B40" s="73">
        <f t="shared" si="3"/>
        <v>53.666666666666742</v>
      </c>
      <c r="C40" s="24">
        <v>212</v>
      </c>
      <c r="D40" s="75" t="str">
        <f t="shared" si="4"/>
        <v>Insignificant</v>
      </c>
      <c r="E40" s="57" t="s">
        <v>168</v>
      </c>
      <c r="F40" s="73">
        <f t="shared" si="5"/>
        <v>214</v>
      </c>
      <c r="G40" s="24">
        <v>212</v>
      </c>
      <c r="H40" s="75" t="str">
        <f t="shared" si="6"/>
        <v>Significant</v>
      </c>
      <c r="I40" s="57" t="s">
        <v>199</v>
      </c>
      <c r="J40" s="73">
        <f t="shared" si="7"/>
        <v>150</v>
      </c>
      <c r="K40" s="24">
        <v>212</v>
      </c>
      <c r="L40" s="75" t="str">
        <f t="shared" si="8"/>
        <v>Insignificant</v>
      </c>
      <c r="M40" s="57" t="s">
        <v>230</v>
      </c>
      <c r="N40" s="73">
        <f t="shared" si="9"/>
        <v>47</v>
      </c>
      <c r="O40" s="24">
        <v>212</v>
      </c>
      <c r="P40" s="75" t="str">
        <f t="shared" si="10"/>
        <v>Insignificant</v>
      </c>
      <c r="Q40" s="57" t="s">
        <v>261</v>
      </c>
      <c r="R40" s="73">
        <f t="shared" ref="R40:R42" si="12">ABS($I$15-I17)</f>
        <v>19.666666666666742</v>
      </c>
      <c r="S40" s="24">
        <v>212</v>
      </c>
      <c r="T40" s="75" t="str">
        <f t="shared" si="11"/>
        <v>Insignificant</v>
      </c>
      <c r="U40" s="57"/>
    </row>
    <row r="41" spans="1:21" x14ac:dyDescent="0.3">
      <c r="A41" s="57" t="s">
        <v>138</v>
      </c>
      <c r="B41" s="73">
        <f t="shared" si="3"/>
        <v>157</v>
      </c>
      <c r="C41" s="24">
        <v>212</v>
      </c>
      <c r="D41" s="75" t="str">
        <f t="shared" si="4"/>
        <v>Insignificant</v>
      </c>
      <c r="E41" s="57" t="s">
        <v>169</v>
      </c>
      <c r="F41" s="73">
        <f t="shared" si="5"/>
        <v>135.66666666666674</v>
      </c>
      <c r="G41" s="24">
        <v>212</v>
      </c>
      <c r="H41" s="75" t="str">
        <f t="shared" si="6"/>
        <v>Insignificant</v>
      </c>
      <c r="I41" s="57" t="s">
        <v>200</v>
      </c>
      <c r="J41" s="73">
        <f t="shared" si="7"/>
        <v>117.33333333333326</v>
      </c>
      <c r="K41" s="24">
        <v>212</v>
      </c>
      <c r="L41" s="75" t="str">
        <f t="shared" si="8"/>
        <v>Insignificant</v>
      </c>
      <c r="M41" s="57" t="s">
        <v>231</v>
      </c>
      <c r="N41" s="73">
        <f t="shared" si="9"/>
        <v>34</v>
      </c>
      <c r="O41" s="24">
        <v>212</v>
      </c>
      <c r="P41" s="75" t="str">
        <f t="shared" si="10"/>
        <v>Insignificant</v>
      </c>
      <c r="Q41" s="57" t="s">
        <v>262</v>
      </c>
      <c r="R41" s="73">
        <f t="shared" si="12"/>
        <v>7.3333333333332575</v>
      </c>
      <c r="S41" s="24">
        <v>212</v>
      </c>
      <c r="T41" s="75" t="str">
        <f t="shared" si="11"/>
        <v>Insignificant</v>
      </c>
      <c r="U41" s="57"/>
    </row>
    <row r="42" spans="1:21" x14ac:dyDescent="0.3">
      <c r="A42" s="57" t="s">
        <v>139</v>
      </c>
      <c r="B42" s="73">
        <f t="shared" si="3"/>
        <v>139.66666666666674</v>
      </c>
      <c r="C42" s="24">
        <v>212</v>
      </c>
      <c r="D42" s="75" t="str">
        <f t="shared" si="4"/>
        <v>Insignificant</v>
      </c>
      <c r="E42" s="57" t="s">
        <v>170</v>
      </c>
      <c r="F42" s="73">
        <f t="shared" si="5"/>
        <v>105.66666666666674</v>
      </c>
      <c r="G42" s="24">
        <v>212</v>
      </c>
      <c r="H42" s="75" t="str">
        <f t="shared" si="6"/>
        <v>Insignificant</v>
      </c>
      <c r="I42" s="57" t="s">
        <v>201</v>
      </c>
      <c r="J42" s="73">
        <f t="shared" si="7"/>
        <v>130.33333333333326</v>
      </c>
      <c r="K42" s="24">
        <v>212</v>
      </c>
      <c r="L42" s="75" t="str">
        <f t="shared" si="8"/>
        <v>Insignificant</v>
      </c>
      <c r="M42" s="57" t="s">
        <v>232</v>
      </c>
      <c r="N42" s="73">
        <f t="shared" si="9"/>
        <v>7</v>
      </c>
      <c r="O42" s="24">
        <v>212</v>
      </c>
      <c r="P42" s="75" t="str">
        <f t="shared" si="10"/>
        <v>Insignificant</v>
      </c>
      <c r="Q42" s="57" t="s">
        <v>263</v>
      </c>
      <c r="R42" s="73">
        <f t="shared" si="12"/>
        <v>52.666666666666515</v>
      </c>
      <c r="S42" s="24">
        <v>212</v>
      </c>
      <c r="T42" s="75" t="str">
        <f t="shared" si="11"/>
        <v>Insignificant</v>
      </c>
      <c r="U42" s="57"/>
    </row>
    <row r="43" spans="1:21" x14ac:dyDescent="0.3">
      <c r="A43" s="57" t="s">
        <v>140</v>
      </c>
      <c r="B43" s="73">
        <f t="shared" si="3"/>
        <v>218</v>
      </c>
      <c r="C43" s="24">
        <v>212</v>
      </c>
      <c r="D43" s="75" t="str">
        <f t="shared" si="4"/>
        <v>Significant</v>
      </c>
      <c r="E43" s="57" t="s">
        <v>171</v>
      </c>
      <c r="F43" s="73">
        <f t="shared" si="5"/>
        <v>348.33333333333348</v>
      </c>
      <c r="G43" s="24">
        <v>212</v>
      </c>
      <c r="H43" s="75" t="str">
        <f t="shared" si="6"/>
        <v>Significant</v>
      </c>
      <c r="I43" s="57" t="s">
        <v>202</v>
      </c>
      <c r="J43" s="73">
        <f t="shared" si="7"/>
        <v>157.33333333333326</v>
      </c>
      <c r="K43" s="24">
        <v>212</v>
      </c>
      <c r="L43" s="75" t="str">
        <f t="shared" si="8"/>
        <v>Insignificant</v>
      </c>
      <c r="M43" s="57" t="s">
        <v>233</v>
      </c>
      <c r="N43" s="73">
        <f t="shared" si="9"/>
        <v>38.333333333333258</v>
      </c>
      <c r="O43" s="24">
        <v>212</v>
      </c>
      <c r="P43" s="75" t="str">
        <f t="shared" si="10"/>
        <v>Insignificant</v>
      </c>
      <c r="Q43" s="57" t="s">
        <v>264</v>
      </c>
      <c r="R43" s="73">
        <f>ABS($I$16-I17)</f>
        <v>13</v>
      </c>
      <c r="S43" s="24">
        <v>212</v>
      </c>
      <c r="T43" s="75" t="str">
        <f t="shared" si="11"/>
        <v>Insignificant</v>
      </c>
      <c r="U43" s="57"/>
    </row>
    <row r="44" spans="1:21" x14ac:dyDescent="0.3">
      <c r="A44" s="57" t="s">
        <v>141</v>
      </c>
      <c r="B44" s="73">
        <f t="shared" si="3"/>
        <v>248</v>
      </c>
      <c r="C44" s="24">
        <v>212</v>
      </c>
      <c r="D44" s="75" t="str">
        <f t="shared" si="4"/>
        <v>Significant</v>
      </c>
      <c r="E44" s="57" t="s">
        <v>172</v>
      </c>
      <c r="F44" s="73">
        <f t="shared" si="5"/>
        <v>234</v>
      </c>
      <c r="G44" s="24">
        <v>212</v>
      </c>
      <c r="H44" s="75" t="str">
        <f t="shared" si="6"/>
        <v>Significant</v>
      </c>
      <c r="I44" s="57" t="s">
        <v>203</v>
      </c>
      <c r="J44" s="73">
        <f t="shared" si="7"/>
        <v>202.66666666666652</v>
      </c>
      <c r="K44" s="24">
        <v>212</v>
      </c>
      <c r="L44" s="75" t="str">
        <f t="shared" si="8"/>
        <v>Insignificant</v>
      </c>
      <c r="M44" s="57" t="s">
        <v>234</v>
      </c>
      <c r="N44" s="73">
        <f>ABS($I$11-I12)</f>
        <v>242.66666666666674</v>
      </c>
      <c r="O44" s="24">
        <v>212</v>
      </c>
      <c r="P44" s="75" t="str">
        <f t="shared" si="10"/>
        <v>Significant</v>
      </c>
      <c r="Q44" s="57" t="s">
        <v>265</v>
      </c>
      <c r="R44" s="73">
        <f t="shared" ref="R44:R45" si="13">ABS($I$16-I18)</f>
        <v>40</v>
      </c>
      <c r="S44" s="24">
        <v>212</v>
      </c>
      <c r="T44" s="75" t="str">
        <f>IF(R44&gt;S44,"Significant", "Insignificant")</f>
        <v>Insignificant</v>
      </c>
      <c r="U44" s="57"/>
    </row>
    <row r="45" spans="1:21" x14ac:dyDescent="0.3">
      <c r="A45" s="57" t="s">
        <v>142</v>
      </c>
      <c r="B45" s="73">
        <f t="shared" si="3"/>
        <v>5.3333333333332575</v>
      </c>
      <c r="C45" s="24">
        <v>212</v>
      </c>
      <c r="D45" s="75" t="str">
        <f t="shared" si="4"/>
        <v>Insignificant</v>
      </c>
      <c r="E45" s="57" t="s">
        <v>173</v>
      </c>
      <c r="F45" s="73">
        <f t="shared" si="5"/>
        <v>271</v>
      </c>
      <c r="G45" s="24">
        <v>212</v>
      </c>
      <c r="H45" s="75" t="str">
        <f t="shared" si="6"/>
        <v>Significant</v>
      </c>
      <c r="I45" s="57" t="s">
        <v>204</v>
      </c>
      <c r="J45" s="73">
        <f>ABS($I$8-I9)</f>
        <v>17.333333333333258</v>
      </c>
      <c r="K45" s="24">
        <v>212</v>
      </c>
      <c r="L45" s="75" t="str">
        <f t="shared" si="8"/>
        <v>Insignificant</v>
      </c>
      <c r="M45" s="57" t="s">
        <v>235</v>
      </c>
      <c r="N45" s="73">
        <f t="shared" ref="N45:N51" si="14">ABS($I$11-I13)</f>
        <v>128.33333333333326</v>
      </c>
      <c r="O45" s="24">
        <v>212</v>
      </c>
      <c r="P45" s="75" t="str">
        <f t="shared" si="10"/>
        <v>Insignificant</v>
      </c>
      <c r="Q45" s="57" t="s">
        <v>266</v>
      </c>
      <c r="R45" s="73">
        <f t="shared" si="13"/>
        <v>85.333333333333258</v>
      </c>
      <c r="S45" s="24">
        <v>212</v>
      </c>
      <c r="T45" s="75" t="str">
        <f t="shared" si="11"/>
        <v>Insignificant</v>
      </c>
      <c r="U45" s="57"/>
    </row>
    <row r="46" spans="1:21" x14ac:dyDescent="0.3">
      <c r="A46" s="57" t="s">
        <v>143</v>
      </c>
      <c r="B46" s="73">
        <f t="shared" si="3"/>
        <v>119.66666666666674</v>
      </c>
      <c r="C46" s="24">
        <v>212</v>
      </c>
      <c r="D46" s="75" t="str">
        <f t="shared" si="4"/>
        <v>Insignificant</v>
      </c>
      <c r="E46" s="57" t="s">
        <v>174</v>
      </c>
      <c r="F46" s="73">
        <f t="shared" si="5"/>
        <v>150</v>
      </c>
      <c r="G46" s="24">
        <v>212</v>
      </c>
      <c r="H46" s="75" t="str">
        <f t="shared" si="6"/>
        <v>Insignificant</v>
      </c>
      <c r="I46" s="57" t="s">
        <v>205</v>
      </c>
      <c r="J46" s="73">
        <f t="shared" ref="J46:J55" si="15">ABS($I$8-I10)</f>
        <v>61</v>
      </c>
      <c r="K46" s="24">
        <v>212</v>
      </c>
      <c r="L46" s="75" t="str">
        <f t="shared" si="8"/>
        <v>Insignificant</v>
      </c>
      <c r="M46" s="57" t="s">
        <v>236</v>
      </c>
      <c r="N46" s="73">
        <f t="shared" si="14"/>
        <v>165.33333333333326</v>
      </c>
      <c r="O46" s="24">
        <v>212</v>
      </c>
      <c r="P46" s="75" t="str">
        <f t="shared" si="10"/>
        <v>Insignificant</v>
      </c>
      <c r="Q46" s="57" t="s">
        <v>267</v>
      </c>
      <c r="R46" s="73">
        <f>ABS($I$17-I18)</f>
        <v>27</v>
      </c>
      <c r="S46" s="24">
        <v>212</v>
      </c>
      <c r="T46" s="75" t="str">
        <f t="shared" si="11"/>
        <v>Insignificant</v>
      </c>
      <c r="U46" s="57"/>
    </row>
    <row r="47" spans="1:21" x14ac:dyDescent="0.3">
      <c r="A47" s="57" t="s">
        <v>144</v>
      </c>
      <c r="B47" s="73">
        <f t="shared" si="3"/>
        <v>82.666666666666742</v>
      </c>
      <c r="C47" s="24">
        <v>212</v>
      </c>
      <c r="D47" s="75" t="str">
        <f t="shared" si="4"/>
        <v>Insignificant</v>
      </c>
      <c r="E47" s="57" t="s">
        <v>175</v>
      </c>
      <c r="F47" s="73">
        <f t="shared" si="5"/>
        <v>182.66666666666674</v>
      </c>
      <c r="G47" s="24">
        <v>212</v>
      </c>
      <c r="H47" s="75" t="str">
        <f t="shared" si="6"/>
        <v>Insignificant</v>
      </c>
      <c r="I47" s="57" t="s">
        <v>206</v>
      </c>
      <c r="J47" s="73">
        <f t="shared" si="15"/>
        <v>91</v>
      </c>
      <c r="K47" s="24">
        <v>212</v>
      </c>
      <c r="L47" s="75" t="str">
        <f t="shared" si="8"/>
        <v>Insignificant</v>
      </c>
      <c r="M47" s="57" t="s">
        <v>237</v>
      </c>
      <c r="N47" s="73">
        <f t="shared" si="14"/>
        <v>44.333333333333258</v>
      </c>
      <c r="O47" s="24">
        <v>212</v>
      </c>
      <c r="P47" s="75" t="str">
        <f t="shared" si="10"/>
        <v>Insignificant</v>
      </c>
      <c r="Q47" s="57" t="s">
        <v>268</v>
      </c>
      <c r="R47" s="73">
        <f>ABS($I$17-I19)</f>
        <v>72.333333333333258</v>
      </c>
      <c r="S47" s="24">
        <v>212</v>
      </c>
      <c r="T47" s="75" t="str">
        <f t="shared" si="11"/>
        <v>Insignificant</v>
      </c>
      <c r="U47" s="57"/>
    </row>
    <row r="48" spans="1:21" x14ac:dyDescent="0.3">
      <c r="A48" s="57" t="s">
        <v>145</v>
      </c>
      <c r="B48" s="73">
        <f t="shared" si="3"/>
        <v>203.66666666666674</v>
      </c>
      <c r="C48" s="24">
        <v>212</v>
      </c>
      <c r="D48" s="75" t="str">
        <f t="shared" si="4"/>
        <v>Insignificant</v>
      </c>
      <c r="E48" s="57" t="s">
        <v>176</v>
      </c>
      <c r="F48" s="73">
        <f t="shared" si="5"/>
        <v>169.66666666666674</v>
      </c>
      <c r="G48" s="24">
        <v>212</v>
      </c>
      <c r="H48" s="75" t="str">
        <f t="shared" si="6"/>
        <v>Insignificant</v>
      </c>
      <c r="I48" s="57" t="s">
        <v>207</v>
      </c>
      <c r="J48" s="73">
        <f t="shared" si="15"/>
        <v>151.66666666666674</v>
      </c>
      <c r="K48" s="24">
        <v>212</v>
      </c>
      <c r="L48" s="75" t="str">
        <f t="shared" si="8"/>
        <v>Insignificant</v>
      </c>
      <c r="M48" s="57" t="s">
        <v>238</v>
      </c>
      <c r="N48" s="73">
        <f t="shared" si="14"/>
        <v>77</v>
      </c>
      <c r="O48" s="24">
        <v>212</v>
      </c>
      <c r="P48" s="75" t="str">
        <f t="shared" si="10"/>
        <v>Insignificant</v>
      </c>
      <c r="Q48" s="57" t="s">
        <v>269</v>
      </c>
      <c r="R48" s="73">
        <f>ABS($I$18-I19)</f>
        <v>45.333333333333258</v>
      </c>
      <c r="S48" s="24">
        <v>212</v>
      </c>
      <c r="T48" s="75" t="str">
        <f t="shared" si="11"/>
        <v>Insignificant</v>
      </c>
      <c r="U48" s="57"/>
    </row>
    <row r="49" spans="1:21" x14ac:dyDescent="0.3">
      <c r="A49" s="57" t="s">
        <v>146</v>
      </c>
      <c r="B49" s="73">
        <f t="shared" si="3"/>
        <v>171</v>
      </c>
      <c r="C49" s="24">
        <v>212</v>
      </c>
      <c r="D49" s="75" t="str">
        <f t="shared" si="4"/>
        <v>Insignificant</v>
      </c>
      <c r="E49" s="57" t="s">
        <v>177</v>
      </c>
      <c r="F49" s="73">
        <f t="shared" si="5"/>
        <v>142.66666666666674</v>
      </c>
      <c r="G49" s="24">
        <v>212</v>
      </c>
      <c r="H49" s="75" t="str">
        <f t="shared" si="6"/>
        <v>Insignificant</v>
      </c>
      <c r="I49" s="57" t="s">
        <v>208</v>
      </c>
      <c r="J49" s="73">
        <f t="shared" si="15"/>
        <v>37.333333333333258</v>
      </c>
      <c r="K49" s="24">
        <v>212</v>
      </c>
      <c r="L49" s="75" t="str">
        <f t="shared" si="8"/>
        <v>Insignificant</v>
      </c>
      <c r="M49" s="57" t="s">
        <v>239</v>
      </c>
      <c r="N49" s="73">
        <f t="shared" si="14"/>
        <v>64</v>
      </c>
      <c r="O49" s="24">
        <v>212</v>
      </c>
      <c r="P49" s="75" t="str">
        <f t="shared" si="10"/>
        <v>Insignificant</v>
      </c>
      <c r="Q49" s="57"/>
      <c r="R49" s="57"/>
      <c r="S49" s="57"/>
      <c r="T49" s="57"/>
      <c r="U49" s="57"/>
    </row>
    <row r="50" spans="1:21" x14ac:dyDescent="0.3">
      <c r="A50" s="57" t="s">
        <v>147</v>
      </c>
      <c r="B50" s="73">
        <f t="shared" si="3"/>
        <v>184</v>
      </c>
      <c r="C50" s="24">
        <v>212</v>
      </c>
      <c r="D50" s="75" t="str">
        <f t="shared" si="4"/>
        <v>Insignificant</v>
      </c>
      <c r="E50" s="57" t="s">
        <v>178</v>
      </c>
      <c r="F50" s="73">
        <f t="shared" si="5"/>
        <v>97.333333333333485</v>
      </c>
      <c r="G50" s="24">
        <v>212</v>
      </c>
      <c r="H50" s="75" t="str">
        <f t="shared" si="6"/>
        <v>Insignificant</v>
      </c>
      <c r="I50" s="57" t="s">
        <v>209</v>
      </c>
      <c r="J50" s="73">
        <f t="shared" si="15"/>
        <v>74.333333333333258</v>
      </c>
      <c r="K50" s="24">
        <v>212</v>
      </c>
      <c r="L50" s="75" t="str">
        <f t="shared" si="8"/>
        <v>Insignificant</v>
      </c>
      <c r="M50" s="57" t="s">
        <v>240</v>
      </c>
      <c r="N50" s="73">
        <f t="shared" si="14"/>
        <v>37</v>
      </c>
      <c r="O50" s="24">
        <v>212</v>
      </c>
      <c r="P50" s="75" t="str">
        <f t="shared" si="10"/>
        <v>Insignificant</v>
      </c>
      <c r="Q50" s="57"/>
      <c r="R50" s="57"/>
      <c r="S50" s="57"/>
      <c r="T50" s="57"/>
      <c r="U50" s="57"/>
    </row>
    <row r="51" spans="1:21" x14ac:dyDescent="0.3">
      <c r="A51" s="57" t="s">
        <v>148</v>
      </c>
      <c r="B51" s="73">
        <f t="shared" si="3"/>
        <v>211</v>
      </c>
      <c r="C51" s="24">
        <v>212</v>
      </c>
      <c r="D51" s="75" t="str">
        <f t="shared" si="4"/>
        <v>Insignificant</v>
      </c>
      <c r="E51" s="57" t="s">
        <v>179</v>
      </c>
      <c r="F51" s="73">
        <f>ABS($I$6-I7)</f>
        <v>80.333333333333258</v>
      </c>
      <c r="G51" s="24">
        <v>212</v>
      </c>
      <c r="H51" s="75" t="str">
        <f t="shared" si="6"/>
        <v>Insignificant</v>
      </c>
      <c r="I51" s="57" t="s">
        <v>210</v>
      </c>
      <c r="J51" s="73">
        <f t="shared" si="15"/>
        <v>46.666666666666742</v>
      </c>
      <c r="K51" s="24">
        <v>212</v>
      </c>
      <c r="L51" s="75" t="str">
        <f t="shared" si="8"/>
        <v>Insignificant</v>
      </c>
      <c r="M51" s="57" t="s">
        <v>241</v>
      </c>
      <c r="N51" s="73">
        <f t="shared" si="14"/>
        <v>8.3333333333332575</v>
      </c>
      <c r="O51" s="24">
        <v>212</v>
      </c>
      <c r="P51" s="75" t="str">
        <f t="shared" si="10"/>
        <v>Insignificant</v>
      </c>
      <c r="Q51" s="57"/>
      <c r="R51" s="57"/>
      <c r="S51" s="57"/>
      <c r="T51" s="57"/>
      <c r="U51" s="57"/>
    </row>
    <row r="52" spans="1:21" x14ac:dyDescent="0.3">
      <c r="A52" s="57" t="s">
        <v>149</v>
      </c>
      <c r="B52" s="73">
        <f t="shared" si="3"/>
        <v>256.33333333333326</v>
      </c>
      <c r="C52" s="24">
        <v>212</v>
      </c>
      <c r="D52" s="75" t="str">
        <f t="shared" si="4"/>
        <v>Significant</v>
      </c>
      <c r="E52" s="57" t="s">
        <v>180</v>
      </c>
      <c r="F52" s="73">
        <f t="shared" ref="F52:F63" si="16">ABS($I$6-I8)</f>
        <v>23</v>
      </c>
      <c r="G52" s="24">
        <v>212</v>
      </c>
      <c r="H52" s="75" t="str">
        <f t="shared" si="6"/>
        <v>Insignificant</v>
      </c>
      <c r="I52" s="57" t="s">
        <v>211</v>
      </c>
      <c r="J52" s="73">
        <f t="shared" si="15"/>
        <v>14</v>
      </c>
      <c r="K52" s="24">
        <v>212</v>
      </c>
      <c r="L52" s="75" t="str">
        <f t="shared" si="8"/>
        <v>Insignificant</v>
      </c>
      <c r="M52" s="57" t="s">
        <v>242</v>
      </c>
      <c r="N52" s="73">
        <f>ABS($I$12-I13)</f>
        <v>114.33333333333348</v>
      </c>
      <c r="O52" s="24">
        <v>212</v>
      </c>
      <c r="P52" s="75" t="str">
        <f t="shared" si="10"/>
        <v>Insignificant</v>
      </c>
      <c r="Q52" s="57"/>
      <c r="R52" s="57"/>
      <c r="S52" s="57"/>
      <c r="T52" s="57"/>
      <c r="U52" s="57"/>
    </row>
    <row r="53" spans="1:21" x14ac:dyDescent="0.3">
      <c r="A53" s="57" t="s">
        <v>150</v>
      </c>
      <c r="B53" s="73">
        <f>ABS($I$4-I5)</f>
        <v>346.33333333333348</v>
      </c>
      <c r="C53" s="24">
        <v>212</v>
      </c>
      <c r="D53" s="75" t="str">
        <f t="shared" si="4"/>
        <v>Significant</v>
      </c>
      <c r="E53" s="57" t="s">
        <v>181</v>
      </c>
      <c r="F53" s="73">
        <f t="shared" si="16"/>
        <v>5.6666666666667425</v>
      </c>
      <c r="G53" s="24">
        <v>212</v>
      </c>
      <c r="H53" s="75" t="str">
        <f t="shared" si="6"/>
        <v>Insignificant</v>
      </c>
      <c r="I53" s="57" t="s">
        <v>212</v>
      </c>
      <c r="J53" s="73">
        <f t="shared" si="15"/>
        <v>27</v>
      </c>
      <c r="K53" s="24">
        <v>212</v>
      </c>
      <c r="L53" s="75" t="str">
        <f t="shared" si="8"/>
        <v>Insignificant</v>
      </c>
      <c r="M53" s="57" t="s">
        <v>243</v>
      </c>
      <c r="N53" s="73">
        <f t="shared" ref="N53:N58" si="17">ABS($I$12-I14)</f>
        <v>77.333333333333485</v>
      </c>
      <c r="O53" s="24">
        <v>212</v>
      </c>
      <c r="P53" s="75" t="str">
        <f t="shared" si="10"/>
        <v>Insignificant</v>
      </c>
      <c r="Q53" s="57"/>
      <c r="R53" s="57"/>
      <c r="S53" s="57"/>
      <c r="T53" s="57"/>
      <c r="U53" s="57"/>
    </row>
    <row r="54" spans="1:21" x14ac:dyDescent="0.3">
      <c r="A54" s="57" t="s">
        <v>151</v>
      </c>
      <c r="B54" s="73">
        <f t="shared" ref="B54:B67" si="18">ABS($I$4-I6)</f>
        <v>126.66666666666674</v>
      </c>
      <c r="C54" s="24">
        <v>212</v>
      </c>
      <c r="D54" s="75" t="str">
        <f t="shared" si="4"/>
        <v>Insignificant</v>
      </c>
      <c r="E54" s="57" t="s">
        <v>182</v>
      </c>
      <c r="F54" s="73">
        <f t="shared" si="16"/>
        <v>84</v>
      </c>
      <c r="G54" s="24">
        <v>212</v>
      </c>
      <c r="H54" s="75" t="str">
        <f t="shared" si="6"/>
        <v>Insignificant</v>
      </c>
      <c r="I54" s="57" t="s">
        <v>213</v>
      </c>
      <c r="J54" s="73">
        <f t="shared" si="15"/>
        <v>54</v>
      </c>
      <c r="K54" s="24">
        <v>212</v>
      </c>
      <c r="L54" s="75" t="str">
        <f t="shared" si="8"/>
        <v>Insignificant</v>
      </c>
      <c r="M54" s="57" t="s">
        <v>244</v>
      </c>
      <c r="N54" s="73">
        <f t="shared" si="17"/>
        <v>198.33333333333348</v>
      </c>
      <c r="O54" s="24">
        <v>212</v>
      </c>
      <c r="P54" s="75" t="str">
        <f t="shared" si="10"/>
        <v>Insignificant</v>
      </c>
      <c r="Q54" s="57"/>
      <c r="R54" s="57"/>
      <c r="S54" s="57"/>
      <c r="T54" s="57"/>
      <c r="U54" s="57"/>
    </row>
    <row r="55" spans="1:21" x14ac:dyDescent="0.3">
      <c r="A55" s="57" t="s">
        <v>152</v>
      </c>
      <c r="B55" s="73">
        <f t="shared" si="18"/>
        <v>46.333333333333485</v>
      </c>
      <c r="C55" s="24">
        <v>212</v>
      </c>
      <c r="D55" s="75" t="str">
        <f t="shared" si="4"/>
        <v>Insignificant</v>
      </c>
      <c r="E55" s="57" t="s">
        <v>183</v>
      </c>
      <c r="F55" s="73">
        <f t="shared" si="16"/>
        <v>114</v>
      </c>
      <c r="G55" s="24">
        <v>212</v>
      </c>
      <c r="H55" s="75" t="str">
        <f t="shared" si="6"/>
        <v>Insignificant</v>
      </c>
      <c r="I55" s="57" t="s">
        <v>214</v>
      </c>
      <c r="J55" s="73">
        <f t="shared" si="15"/>
        <v>99.333333333333258</v>
      </c>
      <c r="K55" s="24">
        <v>212</v>
      </c>
      <c r="L55" s="75" t="str">
        <f t="shared" si="8"/>
        <v>Insignificant</v>
      </c>
      <c r="M55" s="57" t="s">
        <v>245</v>
      </c>
      <c r="N55" s="73">
        <f t="shared" si="17"/>
        <v>165.66666666666674</v>
      </c>
      <c r="O55" s="24">
        <v>212</v>
      </c>
      <c r="P55" s="75" t="str">
        <f t="shared" si="10"/>
        <v>Insignificant</v>
      </c>
      <c r="Q55" s="57"/>
      <c r="R55" s="57"/>
      <c r="S55" s="57"/>
      <c r="T55" s="57"/>
      <c r="U55" s="57"/>
    </row>
    <row r="56" spans="1:21" x14ac:dyDescent="0.3">
      <c r="A56" s="57" t="s">
        <v>153</v>
      </c>
      <c r="B56" s="73">
        <f t="shared" si="18"/>
        <v>149.66666666666674</v>
      </c>
      <c r="C56" s="24">
        <v>212</v>
      </c>
      <c r="D56" s="75" t="str">
        <f t="shared" si="4"/>
        <v>Insignificant</v>
      </c>
      <c r="E56" s="57" t="s">
        <v>184</v>
      </c>
      <c r="F56" s="73">
        <f t="shared" si="16"/>
        <v>128.66666666666674</v>
      </c>
      <c r="G56" s="24">
        <v>212</v>
      </c>
      <c r="H56" s="75" t="str">
        <f t="shared" si="6"/>
        <v>Insignificant</v>
      </c>
      <c r="I56" s="57" t="s">
        <v>215</v>
      </c>
      <c r="J56" s="73">
        <f>ABS($I$9-I10)</f>
        <v>78.333333333333258</v>
      </c>
      <c r="K56" s="24">
        <v>212</v>
      </c>
      <c r="L56" s="75" t="str">
        <f t="shared" si="8"/>
        <v>Insignificant</v>
      </c>
      <c r="M56" s="57" t="s">
        <v>246</v>
      </c>
      <c r="N56" s="73">
        <f t="shared" si="17"/>
        <v>178.66666666666674</v>
      </c>
      <c r="O56" s="24">
        <v>212</v>
      </c>
      <c r="P56" s="75" t="str">
        <f t="shared" si="10"/>
        <v>Insignificant</v>
      </c>
      <c r="Q56" s="57"/>
      <c r="R56" s="57"/>
      <c r="S56" s="57"/>
      <c r="T56" s="57"/>
      <c r="U56" s="57"/>
    </row>
    <row r="57" spans="1:21" x14ac:dyDescent="0.3">
      <c r="A57" s="57" t="s">
        <v>154</v>
      </c>
      <c r="B57" s="73">
        <f t="shared" si="18"/>
        <v>132.33333333333348</v>
      </c>
      <c r="C57" s="24">
        <v>212</v>
      </c>
      <c r="D57" s="75" t="str">
        <f t="shared" si="4"/>
        <v>Insignificant</v>
      </c>
      <c r="E57" s="57" t="s">
        <v>185</v>
      </c>
      <c r="F57" s="73">
        <f t="shared" si="16"/>
        <v>14.333333333333258</v>
      </c>
      <c r="G57" s="24">
        <v>212</v>
      </c>
      <c r="H57" s="75" t="str">
        <f t="shared" si="6"/>
        <v>Insignificant</v>
      </c>
      <c r="I57" s="57" t="s">
        <v>216</v>
      </c>
      <c r="J57" s="73">
        <f t="shared" ref="J57:J65" si="19">ABS($I$9-I11)</f>
        <v>108.33333333333326</v>
      </c>
      <c r="K57" s="24">
        <v>212</v>
      </c>
      <c r="L57" s="75" t="str">
        <f t="shared" si="8"/>
        <v>Insignificant</v>
      </c>
      <c r="M57" s="57" t="s">
        <v>247</v>
      </c>
      <c r="N57" s="73">
        <f t="shared" si="17"/>
        <v>205.66666666666674</v>
      </c>
      <c r="O57" s="24">
        <v>212</v>
      </c>
      <c r="P57" s="75" t="str">
        <f t="shared" si="10"/>
        <v>Insignificant</v>
      </c>
      <c r="Q57" s="57"/>
      <c r="R57" s="57"/>
      <c r="S57" s="57"/>
      <c r="T57" s="57"/>
      <c r="U57" s="57"/>
    </row>
    <row r="58" spans="1:21" x14ac:dyDescent="0.3">
      <c r="A58" s="57" t="s">
        <v>155</v>
      </c>
      <c r="B58" s="73">
        <f t="shared" si="18"/>
        <v>210.66666666666674</v>
      </c>
      <c r="C58" s="24">
        <v>212</v>
      </c>
      <c r="D58" s="75" t="str">
        <f t="shared" si="4"/>
        <v>Insignificant</v>
      </c>
      <c r="E58" s="57" t="s">
        <v>186</v>
      </c>
      <c r="F58" s="73">
        <f t="shared" si="16"/>
        <v>51.333333333333258</v>
      </c>
      <c r="G58" s="24">
        <v>212</v>
      </c>
      <c r="H58" s="75" t="str">
        <f t="shared" si="6"/>
        <v>Insignificant</v>
      </c>
      <c r="I58" s="57" t="s">
        <v>217</v>
      </c>
      <c r="J58" s="73">
        <f t="shared" si="19"/>
        <v>134.33333333333348</v>
      </c>
      <c r="K58" s="24">
        <v>212</v>
      </c>
      <c r="L58" s="75" t="str">
        <f t="shared" si="8"/>
        <v>Insignificant</v>
      </c>
      <c r="M58" s="57" t="s">
        <v>248</v>
      </c>
      <c r="N58" s="73">
        <f t="shared" si="17"/>
        <v>251</v>
      </c>
      <c r="O58" s="24">
        <v>212</v>
      </c>
      <c r="P58" s="75" t="str">
        <f t="shared" si="10"/>
        <v>Significant</v>
      </c>
      <c r="Q58" s="57"/>
      <c r="R58" s="57"/>
      <c r="S58" s="57"/>
      <c r="T58" s="57"/>
      <c r="U58" s="57"/>
    </row>
    <row r="59" spans="1:21" x14ac:dyDescent="0.3">
      <c r="A59" s="57" t="s">
        <v>156</v>
      </c>
      <c r="B59" s="73">
        <f t="shared" si="18"/>
        <v>240.66666666666674</v>
      </c>
      <c r="C59" s="24">
        <v>212</v>
      </c>
      <c r="D59" s="75" t="str">
        <f t="shared" si="4"/>
        <v>Significant</v>
      </c>
      <c r="E59" s="57" t="s">
        <v>187</v>
      </c>
      <c r="F59" s="73">
        <f t="shared" si="16"/>
        <v>69.666666666666742</v>
      </c>
      <c r="G59" s="24">
        <v>212</v>
      </c>
      <c r="H59" s="75" t="str">
        <f t="shared" si="6"/>
        <v>Insignificant</v>
      </c>
      <c r="I59" s="57" t="s">
        <v>218</v>
      </c>
      <c r="J59" s="73">
        <f t="shared" si="19"/>
        <v>20</v>
      </c>
      <c r="K59" s="24">
        <v>212</v>
      </c>
      <c r="L59" s="75" t="str">
        <f t="shared" si="8"/>
        <v>Insignificant</v>
      </c>
      <c r="M59" s="57" t="s">
        <v>249</v>
      </c>
      <c r="N59" s="73">
        <f>ABS($I$13-I14)</f>
        <v>37</v>
      </c>
      <c r="O59" s="24">
        <v>212</v>
      </c>
      <c r="P59" s="75" t="str">
        <f t="shared" si="10"/>
        <v>Insignificant</v>
      </c>
      <c r="Q59" s="57"/>
      <c r="R59" s="57"/>
      <c r="S59" s="57"/>
      <c r="T59" s="57"/>
      <c r="U59" s="57"/>
    </row>
    <row r="60" spans="1:21" x14ac:dyDescent="0.3">
      <c r="A60" s="57" t="s">
        <v>157</v>
      </c>
      <c r="B60" s="73">
        <f t="shared" si="18"/>
        <v>2</v>
      </c>
      <c r="C60" s="24">
        <v>212</v>
      </c>
      <c r="D60" s="75" t="str">
        <f t="shared" si="4"/>
        <v>Insignificant</v>
      </c>
      <c r="E60" s="57" t="s">
        <v>188</v>
      </c>
      <c r="F60" s="73">
        <f t="shared" si="16"/>
        <v>37</v>
      </c>
      <c r="G60" s="24">
        <v>212</v>
      </c>
      <c r="H60" s="75" t="str">
        <f t="shared" si="6"/>
        <v>Insignificant</v>
      </c>
      <c r="I60" s="57" t="s">
        <v>219</v>
      </c>
      <c r="J60" s="73">
        <f t="shared" si="19"/>
        <v>57</v>
      </c>
      <c r="K60" s="24">
        <v>212</v>
      </c>
      <c r="L60" s="75" t="str">
        <f t="shared" si="8"/>
        <v>Insignificant</v>
      </c>
      <c r="M60" s="57" t="s">
        <v>250</v>
      </c>
      <c r="N60" s="73">
        <f t="shared" ref="N60:N64" si="20">ABS($I$13-I15)</f>
        <v>84</v>
      </c>
      <c r="O60" s="24">
        <v>212</v>
      </c>
      <c r="P60" s="75" t="str">
        <f t="shared" si="10"/>
        <v>Insignificant</v>
      </c>
      <c r="Q60" s="57"/>
      <c r="R60" s="57"/>
      <c r="S60" s="57"/>
      <c r="T60" s="57"/>
      <c r="U60" s="57"/>
    </row>
    <row r="61" spans="1:21" x14ac:dyDescent="0.3">
      <c r="A61" s="57" t="s">
        <v>158</v>
      </c>
      <c r="B61" s="73">
        <f t="shared" si="18"/>
        <v>112.33333333333348</v>
      </c>
      <c r="C61" s="24">
        <v>212</v>
      </c>
      <c r="D61" s="75" t="str">
        <f t="shared" si="4"/>
        <v>Insignificant</v>
      </c>
      <c r="E61" s="57" t="s">
        <v>189</v>
      </c>
      <c r="F61" s="73">
        <f t="shared" si="16"/>
        <v>50</v>
      </c>
      <c r="G61" s="24">
        <v>212</v>
      </c>
      <c r="H61" s="75" t="str">
        <f t="shared" si="6"/>
        <v>Insignificant</v>
      </c>
      <c r="I61" s="57" t="s">
        <v>220</v>
      </c>
      <c r="J61" s="73">
        <f t="shared" si="19"/>
        <v>64</v>
      </c>
      <c r="K61" s="24">
        <v>212</v>
      </c>
      <c r="L61" s="75" t="str">
        <f t="shared" si="8"/>
        <v>Insignificant</v>
      </c>
      <c r="M61" s="57" t="s">
        <v>251</v>
      </c>
      <c r="N61" s="73">
        <f t="shared" si="20"/>
        <v>51.333333333333258</v>
      </c>
      <c r="O61" s="24">
        <v>212</v>
      </c>
      <c r="P61" s="75" t="str">
        <f t="shared" si="10"/>
        <v>Insignificant</v>
      </c>
      <c r="Q61" s="57"/>
      <c r="R61" s="57"/>
      <c r="S61" s="57"/>
      <c r="T61" s="57"/>
      <c r="U61" s="57"/>
    </row>
    <row r="62" spans="1:21" x14ac:dyDescent="0.3">
      <c r="A62" s="57" t="s">
        <v>159</v>
      </c>
      <c r="B62" s="73">
        <f t="shared" si="18"/>
        <v>75.333333333333485</v>
      </c>
      <c r="C62" s="24">
        <v>212</v>
      </c>
      <c r="D62" s="75" t="str">
        <f t="shared" si="4"/>
        <v>Insignificant</v>
      </c>
      <c r="E62" s="57" t="s">
        <v>190</v>
      </c>
      <c r="F62" s="73">
        <f t="shared" si="16"/>
        <v>77</v>
      </c>
      <c r="G62" s="24">
        <v>212</v>
      </c>
      <c r="H62" s="75" t="str">
        <f t="shared" si="6"/>
        <v>Insignificant</v>
      </c>
      <c r="I62" s="57" t="s">
        <v>221</v>
      </c>
      <c r="J62" s="73">
        <f t="shared" si="19"/>
        <v>31.333333333333258</v>
      </c>
      <c r="K62" s="24">
        <v>212</v>
      </c>
      <c r="L62" s="75" t="str">
        <f t="shared" si="8"/>
        <v>Insignificant</v>
      </c>
      <c r="M62" s="57" t="s">
        <v>252</v>
      </c>
      <c r="N62" s="73">
        <f t="shared" si="20"/>
        <v>64.333333333333258</v>
      </c>
      <c r="O62" s="24">
        <v>212</v>
      </c>
      <c r="P62" s="75" t="str">
        <f t="shared" si="10"/>
        <v>Insignificant</v>
      </c>
      <c r="Q62" s="57"/>
      <c r="R62" s="57"/>
      <c r="S62" s="57"/>
      <c r="T62" s="57"/>
      <c r="U62" s="57"/>
    </row>
    <row r="63" spans="1:21" x14ac:dyDescent="0.3">
      <c r="A63" s="57" t="s">
        <v>160</v>
      </c>
      <c r="B63" s="73">
        <f t="shared" si="18"/>
        <v>196.33333333333348</v>
      </c>
      <c r="C63" s="24">
        <v>212</v>
      </c>
      <c r="D63" s="75" t="str">
        <f t="shared" si="4"/>
        <v>Insignificant</v>
      </c>
      <c r="E63" s="57" t="s">
        <v>191</v>
      </c>
      <c r="F63" s="73">
        <f t="shared" si="16"/>
        <v>122.33333333333326</v>
      </c>
      <c r="G63" s="24">
        <v>212</v>
      </c>
      <c r="H63" s="75" t="str">
        <f t="shared" si="6"/>
        <v>Insignificant</v>
      </c>
      <c r="I63" s="57" t="s">
        <v>222</v>
      </c>
      <c r="J63" s="73">
        <f t="shared" si="19"/>
        <v>44.333333333333258</v>
      </c>
      <c r="K63" s="24">
        <v>212</v>
      </c>
      <c r="L63" s="75" t="str">
        <f t="shared" si="8"/>
        <v>Insignificant</v>
      </c>
      <c r="M63" s="57" t="s">
        <v>253</v>
      </c>
      <c r="N63" s="73">
        <f t="shared" si="20"/>
        <v>91.333333333333258</v>
      </c>
      <c r="O63" s="24">
        <v>212</v>
      </c>
      <c r="P63" s="75" t="str">
        <f t="shared" si="10"/>
        <v>Insignificant</v>
      </c>
      <c r="Q63" s="57"/>
      <c r="R63" s="57"/>
      <c r="S63" s="57"/>
      <c r="T63" s="57"/>
      <c r="U63" s="57"/>
    </row>
    <row r="64" spans="1:21" x14ac:dyDescent="0.3">
      <c r="A64" s="57" t="s">
        <v>161</v>
      </c>
      <c r="B64" s="73">
        <f t="shared" si="18"/>
        <v>163.66666666666674</v>
      </c>
      <c r="C64" s="24">
        <v>212</v>
      </c>
      <c r="D64" s="75" t="str">
        <f t="shared" si="4"/>
        <v>Insignificant</v>
      </c>
      <c r="E64" s="57" t="s">
        <v>192</v>
      </c>
      <c r="F64" s="73">
        <f>ABS($I$7-I8)</f>
        <v>103.33333333333326</v>
      </c>
      <c r="G64" s="24">
        <v>212</v>
      </c>
      <c r="H64" s="75" t="str">
        <f t="shared" si="6"/>
        <v>Insignificant</v>
      </c>
      <c r="I64" s="57" t="s">
        <v>223</v>
      </c>
      <c r="J64" s="73">
        <f t="shared" si="19"/>
        <v>71.333333333333258</v>
      </c>
      <c r="K64" s="24">
        <v>212</v>
      </c>
      <c r="L64" s="75" t="str">
        <f t="shared" si="8"/>
        <v>Insignificant</v>
      </c>
      <c r="M64" s="57" t="s">
        <v>254</v>
      </c>
      <c r="N64" s="73">
        <f t="shared" si="20"/>
        <v>136.66666666666652</v>
      </c>
      <c r="O64" s="24">
        <v>212</v>
      </c>
      <c r="P64" s="75" t="str">
        <f t="shared" si="10"/>
        <v>Insignificant</v>
      </c>
      <c r="Q64" s="57"/>
      <c r="R64" s="57"/>
      <c r="S64" s="57"/>
      <c r="T64" s="57"/>
      <c r="U64" s="57"/>
    </row>
    <row r="65" spans="1:21" x14ac:dyDescent="0.3">
      <c r="A65" s="57" t="s">
        <v>162</v>
      </c>
      <c r="B65" s="73">
        <f t="shared" si="18"/>
        <v>176.66666666666674</v>
      </c>
      <c r="C65" s="24">
        <v>212</v>
      </c>
      <c r="D65" s="75" t="str">
        <f t="shared" si="4"/>
        <v>Insignificant</v>
      </c>
      <c r="E65" s="57" t="s">
        <v>193</v>
      </c>
      <c r="F65" s="73">
        <f t="shared" ref="F65:F67" si="21">ABS($I$7-I9)</f>
        <v>86</v>
      </c>
      <c r="G65" s="24">
        <v>212</v>
      </c>
      <c r="H65" s="75" t="str">
        <f t="shared" si="6"/>
        <v>Insignificant</v>
      </c>
      <c r="I65" s="57" t="s">
        <v>224</v>
      </c>
      <c r="J65" s="73">
        <f t="shared" si="19"/>
        <v>116.66666666666652</v>
      </c>
      <c r="K65" s="24">
        <v>212</v>
      </c>
      <c r="L65" s="75" t="str">
        <f t="shared" si="8"/>
        <v>Insignificant</v>
      </c>
      <c r="M65" s="57" t="s">
        <v>255</v>
      </c>
      <c r="N65" s="73">
        <f>ABS($I$14-I15)</f>
        <v>121</v>
      </c>
      <c r="O65" s="24">
        <v>212</v>
      </c>
      <c r="P65" s="75" t="str">
        <f t="shared" si="10"/>
        <v>Insignificant</v>
      </c>
      <c r="Q65" s="57"/>
      <c r="R65" s="57"/>
      <c r="S65" s="57"/>
      <c r="T65" s="57"/>
      <c r="U65" s="57"/>
    </row>
    <row r="66" spans="1:21" x14ac:dyDescent="0.3">
      <c r="A66" s="57" t="s">
        <v>163</v>
      </c>
      <c r="B66" s="73">
        <f t="shared" si="18"/>
        <v>203.66666666666674</v>
      </c>
      <c r="C66" s="24">
        <v>212</v>
      </c>
      <c r="D66" s="75" t="str">
        <f t="shared" si="4"/>
        <v>Insignificant</v>
      </c>
      <c r="E66" s="57" t="s">
        <v>194</v>
      </c>
      <c r="F66" s="73">
        <f t="shared" si="21"/>
        <v>164.33333333333326</v>
      </c>
      <c r="G66" s="24">
        <v>212</v>
      </c>
      <c r="H66" s="75" t="str">
        <f t="shared" si="6"/>
        <v>Insignificant</v>
      </c>
      <c r="I66" s="57" t="s">
        <v>225</v>
      </c>
      <c r="J66" s="73">
        <f>ABS($I$10-I11)</f>
        <v>30</v>
      </c>
      <c r="K66" s="24">
        <v>212</v>
      </c>
      <c r="L66" s="75" t="str">
        <f t="shared" si="8"/>
        <v>Insignificant</v>
      </c>
      <c r="M66" s="57" t="s">
        <v>256</v>
      </c>
      <c r="N66" s="73">
        <f t="shared" ref="N66:N67" si="22">ABS($I$14-I16)</f>
        <v>88.333333333333258</v>
      </c>
      <c r="O66" s="24">
        <v>212</v>
      </c>
      <c r="P66" s="75" t="str">
        <f t="shared" si="10"/>
        <v>Insignificant</v>
      </c>
      <c r="Q66" s="57"/>
      <c r="R66" s="57"/>
      <c r="S66" s="57"/>
      <c r="T66" s="57"/>
      <c r="U66" s="57"/>
    </row>
    <row r="67" spans="1:21" x14ac:dyDescent="0.3">
      <c r="A67" s="57" t="s">
        <v>164</v>
      </c>
      <c r="B67" s="73">
        <f t="shared" si="18"/>
        <v>249</v>
      </c>
      <c r="C67" s="24">
        <v>212</v>
      </c>
      <c r="D67" s="75" t="str">
        <f t="shared" si="4"/>
        <v>Significant</v>
      </c>
      <c r="E67" s="57" t="s">
        <v>195</v>
      </c>
      <c r="F67" s="73">
        <f t="shared" si="21"/>
        <v>194.33333333333326</v>
      </c>
      <c r="G67" s="24">
        <v>212</v>
      </c>
      <c r="H67" s="75" t="str">
        <f t="shared" si="6"/>
        <v>Insignificant</v>
      </c>
      <c r="I67" s="57" t="s">
        <v>226</v>
      </c>
      <c r="J67" s="73">
        <f>ABS($I$10-I12)</f>
        <v>212.66666666666674</v>
      </c>
      <c r="K67" s="24">
        <v>212</v>
      </c>
      <c r="L67" s="75" t="str">
        <f t="shared" si="8"/>
        <v>Significant</v>
      </c>
      <c r="M67" s="57" t="s">
        <v>257</v>
      </c>
      <c r="N67" s="73">
        <f t="shared" si="22"/>
        <v>101.33333333333326</v>
      </c>
      <c r="O67" s="24">
        <v>212</v>
      </c>
      <c r="P67" s="75" t="str">
        <f t="shared" si="10"/>
        <v>Insignificant</v>
      </c>
      <c r="Q67" s="57"/>
      <c r="R67" s="57"/>
      <c r="S67" s="57"/>
      <c r="T67" s="57"/>
      <c r="U67" s="57"/>
    </row>
    <row r="71" spans="1:21" x14ac:dyDescent="0.3">
      <c r="D71" s="61" t="s">
        <v>278</v>
      </c>
    </row>
    <row r="72" spans="1:21" x14ac:dyDescent="0.3">
      <c r="D72" s="57" t="s">
        <v>135</v>
      </c>
      <c r="F72" t="s">
        <v>289</v>
      </c>
      <c r="G72" s="66">
        <f>SUMPRODUCT(LEN($D$72:$D$87)-LEN(SUBSTITUTE($D$72:$D$87, "A", "")))</f>
        <v>4</v>
      </c>
    </row>
    <row r="73" spans="1:21" x14ac:dyDescent="0.3">
      <c r="D73" s="57" t="s">
        <v>140</v>
      </c>
      <c r="F73" t="s">
        <v>270</v>
      </c>
      <c r="G73" s="66">
        <f>SUMPRODUCT(LEN($D$72:$D$87)-LEN(SUBSTITUTE($D$72:$D$87, "B", "")))</f>
        <v>3</v>
      </c>
    </row>
    <row r="74" spans="1:21" x14ac:dyDescent="0.3">
      <c r="D74" s="57" t="s">
        <v>141</v>
      </c>
      <c r="F74" t="s">
        <v>301</v>
      </c>
      <c r="G74" s="66">
        <f>SUMPRODUCT(LEN($D$72:$D$87)-LEN(SUBSTITUTE($D$72:$D$87, "C", "")))</f>
        <v>8</v>
      </c>
      <c r="J74" s="61" t="s">
        <v>277</v>
      </c>
    </row>
    <row r="75" spans="1:21" x14ac:dyDescent="0.3">
      <c r="D75" s="57" t="s">
        <v>149</v>
      </c>
      <c r="F75" t="s">
        <v>302</v>
      </c>
      <c r="G75" s="66">
        <f>SUMPRODUCT(LEN($D$72:$D$87)-LEN(SUBSTITUTE($D$72:$D$87, "H", "")))</f>
        <v>2</v>
      </c>
      <c r="J75" s="57" t="s">
        <v>303</v>
      </c>
    </row>
    <row r="76" spans="1:21" x14ac:dyDescent="0.3">
      <c r="D76" s="57" t="s">
        <v>150</v>
      </c>
      <c r="F76" t="s">
        <v>273</v>
      </c>
      <c r="G76" s="66">
        <f>SUMPRODUCT(LEN($D$72:$D$87)-LEN(SUBSTITUTE($D$72:$D$87, "I", "")))</f>
        <v>3</v>
      </c>
      <c r="N76" t="s">
        <v>304</v>
      </c>
    </row>
    <row r="77" spans="1:21" x14ac:dyDescent="0.3">
      <c r="D77" s="57" t="s">
        <v>156</v>
      </c>
      <c r="F77" t="s">
        <v>291</v>
      </c>
      <c r="G77" s="66">
        <f>SUMPRODUCT(LEN($D$72:$D$87)-LEN(SUBSTITUTE($D$72:$D$87, "J", "")))</f>
        <v>4</v>
      </c>
      <c r="N77" t="s">
        <v>305</v>
      </c>
    </row>
    <row r="78" spans="1:21" x14ac:dyDescent="0.3">
      <c r="D78" s="57" t="s">
        <v>164</v>
      </c>
      <c r="F78" t="s">
        <v>276</v>
      </c>
      <c r="G78" s="66">
        <f>SUMPRODUCT(LEN($D$72:$D$87)-LEN(SUBSTITUTE($D$72:$D$87, "Q", "")))</f>
        <v>3</v>
      </c>
      <c r="N78" t="s">
        <v>307</v>
      </c>
    </row>
    <row r="79" spans="1:21" x14ac:dyDescent="0.3">
      <c r="D79" s="57" t="s">
        <v>165</v>
      </c>
      <c r="N79" t="s">
        <v>308</v>
      </c>
    </row>
    <row r="80" spans="1:21" x14ac:dyDescent="0.3">
      <c r="D80" s="57" t="s">
        <v>166</v>
      </c>
      <c r="N80" t="s">
        <v>309</v>
      </c>
    </row>
    <row r="81" spans="4:14" x14ac:dyDescent="0.3">
      <c r="D81" s="57" t="s">
        <v>168</v>
      </c>
      <c r="N81" t="s">
        <v>310</v>
      </c>
    </row>
    <row r="82" spans="4:14" x14ac:dyDescent="0.3">
      <c r="D82" s="57" t="s">
        <v>171</v>
      </c>
      <c r="N82" t="s">
        <v>311</v>
      </c>
    </row>
    <row r="83" spans="4:14" x14ac:dyDescent="0.3">
      <c r="D83" s="57" t="s">
        <v>172</v>
      </c>
      <c r="N83" t="s">
        <v>306</v>
      </c>
    </row>
    <row r="84" spans="4:14" x14ac:dyDescent="0.3">
      <c r="D84" s="57" t="s">
        <v>173</v>
      </c>
      <c r="J84" s="57" t="s">
        <v>312</v>
      </c>
    </row>
    <row r="85" spans="4:14" x14ac:dyDescent="0.3">
      <c r="D85" s="57" t="s">
        <v>226</v>
      </c>
    </row>
    <row r="86" spans="4:14" x14ac:dyDescent="0.3">
      <c r="D86" s="57" t="s">
        <v>234</v>
      </c>
    </row>
    <row r="87" spans="4:14" x14ac:dyDescent="0.3">
      <c r="D87" s="57" t="s">
        <v>248</v>
      </c>
    </row>
  </sheetData>
  <mergeCells count="9">
    <mergeCell ref="H1:H2"/>
    <mergeCell ref="I1:I2"/>
    <mergeCell ref="H29:I29"/>
    <mergeCell ref="A1:A2"/>
    <mergeCell ref="C1:C2"/>
    <mergeCell ref="D1:D2"/>
    <mergeCell ref="E1:G1"/>
    <mergeCell ref="B1:B2"/>
    <mergeCell ref="A20:D20"/>
  </mergeCells>
  <conditionalFormatting sqref="D37:D67">
    <cfRule type="cellIs" dxfId="20" priority="5" operator="equal">
      <formula>"Significant"</formula>
    </cfRule>
  </conditionalFormatting>
  <conditionalFormatting sqref="H37:H67">
    <cfRule type="cellIs" dxfId="19" priority="4" operator="equal">
      <formula>"Significant"</formula>
    </cfRule>
  </conditionalFormatting>
  <conditionalFormatting sqref="L37:L67">
    <cfRule type="cellIs" dxfId="18" priority="3" operator="equal">
      <formula>"Significant"</formula>
    </cfRule>
  </conditionalFormatting>
  <conditionalFormatting sqref="P37:P67">
    <cfRule type="cellIs" dxfId="17" priority="2" operator="equal">
      <formula>"Significant"</formula>
    </cfRule>
  </conditionalFormatting>
  <conditionalFormatting sqref="T37:T48">
    <cfRule type="cellIs" dxfId="16" priority="1" operator="equal">
      <formula>"Significant"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7864-A572-4F24-8B7A-298CA9EC5CF6}">
  <dimension ref="A1:T80"/>
  <sheetViews>
    <sheetView topLeftCell="A61" workbookViewId="0">
      <selection activeCell="P31" sqref="P31"/>
    </sheetView>
  </sheetViews>
  <sheetFormatPr defaultRowHeight="13.8" x14ac:dyDescent="0.25"/>
  <cols>
    <col min="1" max="1" width="8.88671875" style="57"/>
    <col min="2" max="2" width="23.21875" style="57" customWidth="1"/>
    <col min="3" max="3" width="34.33203125" style="57" bestFit="1" customWidth="1"/>
    <col min="4" max="5" width="8.88671875" style="57"/>
    <col min="6" max="6" width="19.77734375" style="57" customWidth="1"/>
    <col min="7" max="9" width="8.88671875" style="57"/>
    <col min="10" max="10" width="24.21875" style="57" customWidth="1"/>
    <col min="11" max="13" width="8.88671875" style="57"/>
    <col min="14" max="14" width="17.88671875" style="57" customWidth="1"/>
    <col min="15" max="16" width="8.88671875" style="57"/>
    <col min="17" max="17" width="19.88671875" style="57" bestFit="1" customWidth="1"/>
    <col min="18" max="18" width="19.33203125" style="57" customWidth="1"/>
    <col min="19" max="16384" width="8.88671875" style="57"/>
  </cols>
  <sheetData>
    <row r="1" spans="1:9" x14ac:dyDescent="0.25">
      <c r="A1" s="140" t="s">
        <v>75</v>
      </c>
      <c r="B1" s="140" t="s">
        <v>107</v>
      </c>
      <c r="C1" s="140" t="s">
        <v>43</v>
      </c>
      <c r="D1" s="140" t="s">
        <v>79</v>
      </c>
      <c r="E1" s="103" t="s">
        <v>9</v>
      </c>
      <c r="F1" s="103"/>
      <c r="G1" s="103"/>
      <c r="H1" s="143" t="s">
        <v>94</v>
      </c>
      <c r="I1" s="143" t="s">
        <v>95</v>
      </c>
    </row>
    <row r="2" spans="1:9" x14ac:dyDescent="0.25">
      <c r="A2" s="140"/>
      <c r="B2" s="140"/>
      <c r="C2" s="140"/>
      <c r="D2" s="140"/>
      <c r="E2" s="35" t="s">
        <v>15</v>
      </c>
      <c r="F2" s="35" t="s">
        <v>16</v>
      </c>
      <c r="G2" s="35" t="s">
        <v>17</v>
      </c>
      <c r="H2" s="143"/>
      <c r="I2" s="143"/>
    </row>
    <row r="3" spans="1:9" x14ac:dyDescent="0.25">
      <c r="A3" s="28">
        <v>1</v>
      </c>
      <c r="B3" s="28" t="s">
        <v>114</v>
      </c>
      <c r="C3" s="28" t="s">
        <v>44</v>
      </c>
      <c r="D3" s="28" t="s">
        <v>29</v>
      </c>
      <c r="E3" s="84">
        <v>94</v>
      </c>
      <c r="F3" s="84">
        <v>70</v>
      </c>
      <c r="G3" s="84">
        <v>126</v>
      </c>
      <c r="H3" s="74">
        <f>SUM(E3:G3)</f>
        <v>290</v>
      </c>
      <c r="I3" s="74">
        <f>AVERAGE(E3:G3)</f>
        <v>96.666666666666671</v>
      </c>
    </row>
    <row r="4" spans="1:9" x14ac:dyDescent="0.25">
      <c r="A4" s="28">
        <v>2</v>
      </c>
      <c r="B4" s="28" t="s">
        <v>115</v>
      </c>
      <c r="C4" s="28" t="s">
        <v>46</v>
      </c>
      <c r="D4" s="28" t="s">
        <v>32</v>
      </c>
      <c r="E4" s="84">
        <v>75.400000000000006</v>
      </c>
      <c r="F4" s="84">
        <v>59.8</v>
      </c>
      <c r="G4" s="84">
        <v>113.6</v>
      </c>
      <c r="H4" s="74">
        <f t="shared" ref="H4:H19" si="0">SUM(E4:G4)</f>
        <v>248.79999999999998</v>
      </c>
      <c r="I4" s="74">
        <f t="shared" ref="I4:I19" si="1">AVERAGE(E4:G4)</f>
        <v>82.933333333333323</v>
      </c>
    </row>
    <row r="5" spans="1:9" x14ac:dyDescent="0.25">
      <c r="A5" s="28">
        <v>3</v>
      </c>
      <c r="B5" s="28" t="s">
        <v>116</v>
      </c>
      <c r="C5" s="28" t="s">
        <v>48</v>
      </c>
      <c r="D5" s="28" t="s">
        <v>31</v>
      </c>
      <c r="E5" s="84">
        <v>87.8</v>
      </c>
      <c r="F5" s="84">
        <v>95</v>
      </c>
      <c r="G5" s="84">
        <v>76</v>
      </c>
      <c r="H5" s="74">
        <f t="shared" si="0"/>
        <v>258.8</v>
      </c>
      <c r="I5" s="74">
        <f t="shared" si="1"/>
        <v>86.266666666666666</v>
      </c>
    </row>
    <row r="6" spans="1:9" x14ac:dyDescent="0.25">
      <c r="A6" s="28">
        <v>4</v>
      </c>
      <c r="B6" s="28" t="s">
        <v>117</v>
      </c>
      <c r="C6" s="28" t="s">
        <v>50</v>
      </c>
      <c r="D6" s="28" t="s">
        <v>23</v>
      </c>
      <c r="E6" s="84">
        <v>122.8</v>
      </c>
      <c r="F6" s="84">
        <v>70</v>
      </c>
      <c r="G6" s="84">
        <v>126</v>
      </c>
      <c r="H6" s="74">
        <f t="shared" si="0"/>
        <v>318.8</v>
      </c>
      <c r="I6" s="74">
        <f t="shared" si="1"/>
        <v>106.26666666666667</v>
      </c>
    </row>
    <row r="7" spans="1:9" x14ac:dyDescent="0.25">
      <c r="A7" s="28">
        <v>5</v>
      </c>
      <c r="B7" s="28" t="s">
        <v>118</v>
      </c>
      <c r="C7" s="28" t="s">
        <v>52</v>
      </c>
      <c r="D7" s="28" t="s">
        <v>22</v>
      </c>
      <c r="E7" s="84">
        <v>95.6</v>
      </c>
      <c r="F7" s="84">
        <v>114</v>
      </c>
      <c r="G7" s="84">
        <v>109.2</v>
      </c>
      <c r="H7" s="74">
        <f t="shared" si="0"/>
        <v>318.8</v>
      </c>
      <c r="I7" s="74">
        <f t="shared" si="1"/>
        <v>106.26666666666667</v>
      </c>
    </row>
    <row r="8" spans="1:9" x14ac:dyDescent="0.25">
      <c r="A8" s="28">
        <v>6</v>
      </c>
      <c r="B8" s="28" t="s">
        <v>119</v>
      </c>
      <c r="C8" s="28" t="s">
        <v>54</v>
      </c>
      <c r="D8" s="28" t="s">
        <v>18</v>
      </c>
      <c r="E8" s="84">
        <v>122</v>
      </c>
      <c r="F8" s="84">
        <v>120</v>
      </c>
      <c r="G8" s="84">
        <v>144.4</v>
      </c>
      <c r="H8" s="74">
        <f t="shared" si="0"/>
        <v>386.4</v>
      </c>
      <c r="I8" s="74">
        <f t="shared" si="1"/>
        <v>128.79999999999998</v>
      </c>
    </row>
    <row r="9" spans="1:9" x14ac:dyDescent="0.25">
      <c r="A9" s="28">
        <v>7</v>
      </c>
      <c r="B9" s="28" t="s">
        <v>120</v>
      </c>
      <c r="C9" s="28" t="s">
        <v>56</v>
      </c>
      <c r="D9" s="28" t="s">
        <v>26</v>
      </c>
      <c r="E9" s="84">
        <v>112</v>
      </c>
      <c r="F9" s="84">
        <v>72</v>
      </c>
      <c r="G9" s="84">
        <v>112</v>
      </c>
      <c r="H9" s="74">
        <f t="shared" si="0"/>
        <v>296</v>
      </c>
      <c r="I9" s="74">
        <f t="shared" si="1"/>
        <v>98.666666666666671</v>
      </c>
    </row>
    <row r="10" spans="1:9" x14ac:dyDescent="0.25">
      <c r="A10" s="28">
        <v>8</v>
      </c>
      <c r="B10" s="28" t="s">
        <v>121</v>
      </c>
      <c r="C10" s="28" t="s">
        <v>58</v>
      </c>
      <c r="D10" s="28" t="s">
        <v>28</v>
      </c>
      <c r="E10" s="84">
        <v>125</v>
      </c>
      <c r="F10" s="84">
        <v>58</v>
      </c>
      <c r="G10" s="84">
        <v>110.8</v>
      </c>
      <c r="H10" s="74">
        <f t="shared" si="0"/>
        <v>293.8</v>
      </c>
      <c r="I10" s="74">
        <f t="shared" si="1"/>
        <v>97.933333333333337</v>
      </c>
    </row>
    <row r="11" spans="1:9" x14ac:dyDescent="0.25">
      <c r="A11" s="28">
        <v>9</v>
      </c>
      <c r="B11" s="28" t="s">
        <v>122</v>
      </c>
      <c r="C11" s="28" t="s">
        <v>60</v>
      </c>
      <c r="D11" s="28" t="s">
        <v>19</v>
      </c>
      <c r="E11" s="84">
        <v>126.8</v>
      </c>
      <c r="F11" s="84">
        <v>74</v>
      </c>
      <c r="G11" s="84">
        <v>148</v>
      </c>
      <c r="H11" s="74">
        <f t="shared" si="0"/>
        <v>348.8</v>
      </c>
      <c r="I11" s="74">
        <f t="shared" si="1"/>
        <v>116.26666666666667</v>
      </c>
    </row>
    <row r="12" spans="1:9" x14ac:dyDescent="0.25">
      <c r="A12" s="28">
        <v>10</v>
      </c>
      <c r="B12" s="28" t="s">
        <v>123</v>
      </c>
      <c r="C12" s="28" t="s">
        <v>62</v>
      </c>
      <c r="D12" s="28" t="s">
        <v>21</v>
      </c>
      <c r="E12" s="84">
        <v>103</v>
      </c>
      <c r="F12" s="84">
        <v>102</v>
      </c>
      <c r="G12" s="84">
        <v>114</v>
      </c>
      <c r="H12" s="74">
        <f t="shared" si="0"/>
        <v>319</v>
      </c>
      <c r="I12" s="74">
        <f t="shared" si="1"/>
        <v>106.33333333333333</v>
      </c>
    </row>
    <row r="13" spans="1:9" x14ac:dyDescent="0.25">
      <c r="A13" s="28">
        <v>11</v>
      </c>
      <c r="B13" s="28" t="s">
        <v>124</v>
      </c>
      <c r="C13" s="28" t="s">
        <v>64</v>
      </c>
      <c r="D13" s="28" t="s">
        <v>30</v>
      </c>
      <c r="E13" s="84">
        <v>100.6</v>
      </c>
      <c r="F13" s="84">
        <v>113</v>
      </c>
      <c r="G13" s="84">
        <v>74</v>
      </c>
      <c r="H13" s="74">
        <f t="shared" si="0"/>
        <v>287.60000000000002</v>
      </c>
      <c r="I13" s="74">
        <f t="shared" si="1"/>
        <v>95.866666666666674</v>
      </c>
    </row>
    <row r="14" spans="1:9" x14ac:dyDescent="0.25">
      <c r="A14" s="28">
        <v>12</v>
      </c>
      <c r="B14" s="28" t="s">
        <v>125</v>
      </c>
      <c r="C14" s="28" t="s">
        <v>66</v>
      </c>
      <c r="D14" s="28" t="s">
        <v>34</v>
      </c>
      <c r="E14" s="84">
        <v>70</v>
      </c>
      <c r="F14" s="84">
        <v>82</v>
      </c>
      <c r="G14" s="84">
        <v>67</v>
      </c>
      <c r="H14" s="74">
        <f t="shared" si="0"/>
        <v>219</v>
      </c>
      <c r="I14" s="74">
        <f t="shared" si="1"/>
        <v>73</v>
      </c>
    </row>
    <row r="15" spans="1:9" x14ac:dyDescent="0.25">
      <c r="A15" s="28">
        <v>13</v>
      </c>
      <c r="B15" s="28" t="s">
        <v>126</v>
      </c>
      <c r="C15" s="28" t="s">
        <v>67</v>
      </c>
      <c r="D15" s="28" t="s">
        <v>24</v>
      </c>
      <c r="E15" s="84">
        <v>71</v>
      </c>
      <c r="F15" s="84">
        <v>90</v>
      </c>
      <c r="G15" s="84">
        <v>148.80000000000001</v>
      </c>
      <c r="H15" s="74">
        <f t="shared" si="0"/>
        <v>309.8</v>
      </c>
      <c r="I15" s="74">
        <f t="shared" si="1"/>
        <v>103.26666666666667</v>
      </c>
    </row>
    <row r="16" spans="1:9" x14ac:dyDescent="0.25">
      <c r="A16" s="28">
        <v>14</v>
      </c>
      <c r="B16" s="28" t="s">
        <v>127</v>
      </c>
      <c r="C16" s="28" t="s">
        <v>68</v>
      </c>
      <c r="D16" s="28" t="s">
        <v>27</v>
      </c>
      <c r="E16" s="84">
        <v>70</v>
      </c>
      <c r="F16" s="84">
        <v>116</v>
      </c>
      <c r="G16" s="84">
        <v>107.8</v>
      </c>
      <c r="H16" s="74">
        <f t="shared" si="0"/>
        <v>293.8</v>
      </c>
      <c r="I16" s="74">
        <f t="shared" si="1"/>
        <v>97.933333333333337</v>
      </c>
    </row>
    <row r="17" spans="1:18" x14ac:dyDescent="0.25">
      <c r="A17" s="28">
        <v>15</v>
      </c>
      <c r="B17" s="28" t="s">
        <v>128</v>
      </c>
      <c r="C17" s="28" t="s">
        <v>69</v>
      </c>
      <c r="D17" s="28" t="s">
        <v>20</v>
      </c>
      <c r="E17" s="84">
        <v>80.8</v>
      </c>
      <c r="F17" s="84">
        <v>120</v>
      </c>
      <c r="G17" s="84">
        <v>141</v>
      </c>
      <c r="H17" s="74">
        <f t="shared" si="0"/>
        <v>341.8</v>
      </c>
      <c r="I17" s="74">
        <f t="shared" si="1"/>
        <v>113.93333333333334</v>
      </c>
    </row>
    <row r="18" spans="1:18" x14ac:dyDescent="0.25">
      <c r="A18" s="28">
        <v>16</v>
      </c>
      <c r="B18" s="28" t="s">
        <v>129</v>
      </c>
      <c r="C18" s="28" t="s">
        <v>70</v>
      </c>
      <c r="D18" s="28" t="s">
        <v>25</v>
      </c>
      <c r="E18" s="84">
        <v>69.599999999999994</v>
      </c>
      <c r="F18" s="84">
        <v>114</v>
      </c>
      <c r="G18" s="84">
        <v>112.6</v>
      </c>
      <c r="H18" s="74">
        <f t="shared" si="0"/>
        <v>296.2</v>
      </c>
      <c r="I18" s="74">
        <f t="shared" si="1"/>
        <v>98.733333333333334</v>
      </c>
    </row>
    <row r="19" spans="1:18" x14ac:dyDescent="0.25">
      <c r="A19" s="28">
        <v>17</v>
      </c>
      <c r="B19" s="28" t="s">
        <v>130</v>
      </c>
      <c r="C19" s="28" t="s">
        <v>74</v>
      </c>
      <c r="D19" s="28" t="s">
        <v>33</v>
      </c>
      <c r="E19" s="84">
        <v>38</v>
      </c>
      <c r="F19" s="84">
        <v>72.400000000000006</v>
      </c>
      <c r="G19" s="84">
        <v>111.8</v>
      </c>
      <c r="H19" s="74">
        <f t="shared" si="0"/>
        <v>222.2</v>
      </c>
      <c r="I19" s="74">
        <f t="shared" si="1"/>
        <v>74.066666666666663</v>
      </c>
    </row>
    <row r="20" spans="1:18" x14ac:dyDescent="0.25">
      <c r="A20" s="144" t="s">
        <v>94</v>
      </c>
      <c r="B20" s="144"/>
      <c r="C20" s="144"/>
      <c r="D20" s="144"/>
      <c r="E20" s="86">
        <f>SUM(E3:E19)</f>
        <v>1564.3999999999999</v>
      </c>
      <c r="F20" s="86">
        <f t="shared" ref="F20:I20" si="2">SUM(F3:F19)</f>
        <v>1542.2</v>
      </c>
      <c r="G20" s="86">
        <f t="shared" si="2"/>
        <v>1942.9999999999998</v>
      </c>
      <c r="H20" s="86">
        <f t="shared" si="2"/>
        <v>5049.6000000000004</v>
      </c>
      <c r="I20" s="86">
        <f t="shared" si="2"/>
        <v>1683.1999999999998</v>
      </c>
    </row>
    <row r="22" spans="1:18" x14ac:dyDescent="0.25">
      <c r="C22" s="24" t="s">
        <v>96</v>
      </c>
      <c r="D22" s="57">
        <f>H20^2/51</f>
        <v>499969.80705882359</v>
      </c>
    </row>
    <row r="23" spans="1:18" x14ac:dyDescent="0.25">
      <c r="C23" s="24" t="s">
        <v>281</v>
      </c>
      <c r="D23" s="57">
        <f>SUMSQ(E3:G19)</f>
        <v>533595.28</v>
      </c>
    </row>
    <row r="24" spans="1:18" x14ac:dyDescent="0.25">
      <c r="C24" s="24" t="s">
        <v>97</v>
      </c>
      <c r="D24" s="57">
        <f>D23-D22</f>
        <v>33625.472941176442</v>
      </c>
    </row>
    <row r="25" spans="1:18" x14ac:dyDescent="0.25">
      <c r="C25" s="24" t="s">
        <v>98</v>
      </c>
      <c r="D25" s="57">
        <f>(SUMSQ(E20:G20)/17)-D22</f>
        <v>5970.0282352940412</v>
      </c>
    </row>
    <row r="26" spans="1:18" x14ac:dyDescent="0.25">
      <c r="C26" s="24" t="s">
        <v>99</v>
      </c>
      <c r="D26" s="57">
        <f>(SUMSQ(H3:H19)/3)-D22</f>
        <v>9967.3129411763512</v>
      </c>
    </row>
    <row r="27" spans="1:18" x14ac:dyDescent="0.25">
      <c r="C27" s="24" t="s">
        <v>100</v>
      </c>
      <c r="D27" s="57">
        <f>D24-D25-D26</f>
        <v>17688.13176470605</v>
      </c>
    </row>
    <row r="29" spans="1:18" x14ac:dyDescent="0.25">
      <c r="G29" s="66"/>
      <c r="H29" s="139" t="s">
        <v>105</v>
      </c>
      <c r="I29" s="139"/>
      <c r="M29" s="66"/>
      <c r="N29" s="64" t="s">
        <v>111</v>
      </c>
      <c r="O29" s="57">
        <f>SQRT((2*G33)/3)</f>
        <v>19.196425320825821</v>
      </c>
      <c r="Q29" s="66"/>
    </row>
    <row r="30" spans="1:18" x14ac:dyDescent="0.25">
      <c r="D30" s="62" t="s">
        <v>101</v>
      </c>
      <c r="E30" s="63" t="s">
        <v>102</v>
      </c>
      <c r="F30" s="63" t="s">
        <v>103</v>
      </c>
      <c r="G30" s="70" t="s">
        <v>104</v>
      </c>
      <c r="H30" s="63" t="s">
        <v>109</v>
      </c>
      <c r="I30" s="63" t="s">
        <v>110</v>
      </c>
      <c r="M30" s="66"/>
      <c r="N30" s="57" t="s">
        <v>112</v>
      </c>
      <c r="Q30" s="66"/>
    </row>
    <row r="31" spans="1:18" ht="14.4" x14ac:dyDescent="0.3">
      <c r="D31" s="57" t="s">
        <v>106</v>
      </c>
      <c r="E31">
        <f>3-1</f>
        <v>2</v>
      </c>
      <c r="F31" s="57">
        <v>5970.0282352940412</v>
      </c>
      <c r="G31" s="57">
        <f>F31/E31</f>
        <v>2985.0141176470206</v>
      </c>
      <c r="H31" s="57">
        <f>G31/G33</f>
        <v>5.4002566825797311</v>
      </c>
      <c r="I31">
        <v>3.294</v>
      </c>
      <c r="L31" s="61"/>
      <c r="M31" s="71"/>
      <c r="N31" s="4" t="s">
        <v>113</v>
      </c>
      <c r="O31" s="59">
        <f>2.037*O29</f>
        <v>39.103118378522197</v>
      </c>
      <c r="P31" s="61" t="s">
        <v>313</v>
      </c>
      <c r="Q31" s="71"/>
      <c r="R31" s="61"/>
    </row>
    <row r="32" spans="1:18" ht="14.4" x14ac:dyDescent="0.3">
      <c r="D32" s="57" t="s">
        <v>107</v>
      </c>
      <c r="E32">
        <f>17-1</f>
        <v>16</v>
      </c>
      <c r="F32" s="57">
        <v>9967.3129411763512</v>
      </c>
      <c r="G32" s="57">
        <f>F32/E32</f>
        <v>622.95705882352195</v>
      </c>
      <c r="H32" s="57">
        <f>G32/G33</f>
        <v>1.1270057317262407</v>
      </c>
      <c r="I32">
        <v>1.97</v>
      </c>
      <c r="M32" s="71" t="s">
        <v>284</v>
      </c>
      <c r="N32" s="57" t="s">
        <v>285</v>
      </c>
      <c r="Q32" s="71" t="s">
        <v>286</v>
      </c>
      <c r="R32" s="57" t="s">
        <v>287</v>
      </c>
    </row>
    <row r="33" spans="1:20" ht="14.4" x14ac:dyDescent="0.3">
      <c r="D33" s="57" t="s">
        <v>108</v>
      </c>
      <c r="E33">
        <f>(17-1)*(3-1)</f>
        <v>32</v>
      </c>
      <c r="F33" s="57">
        <v>17688.13176470605</v>
      </c>
      <c r="G33" s="57">
        <f>F33/E33</f>
        <v>552.75411764706405</v>
      </c>
      <c r="M33" s="66"/>
      <c r="O33" s="66" t="s">
        <v>283</v>
      </c>
      <c r="Q33" s="66"/>
    </row>
    <row r="34" spans="1:20" ht="14.4" x14ac:dyDescent="0.3">
      <c r="D34" s="64" t="s">
        <v>94</v>
      </c>
      <c r="E34" s="77">
        <f>17*3-1</f>
        <v>50</v>
      </c>
      <c r="F34" s="57">
        <v>33625.472941176442</v>
      </c>
      <c r="L34"/>
      <c r="M34"/>
      <c r="N34"/>
      <c r="O34"/>
      <c r="P34"/>
      <c r="Q34"/>
      <c r="R34"/>
    </row>
    <row r="37" spans="1:20" ht="38.4" customHeight="1" x14ac:dyDescent="0.25">
      <c r="A37" s="61" t="s">
        <v>132</v>
      </c>
      <c r="B37" s="78" t="s">
        <v>288</v>
      </c>
      <c r="C37" s="26" t="s">
        <v>80</v>
      </c>
      <c r="D37" s="61" t="s">
        <v>133</v>
      </c>
      <c r="E37" s="61" t="s">
        <v>132</v>
      </c>
      <c r="F37" s="78" t="s">
        <v>288</v>
      </c>
      <c r="G37" s="26" t="s">
        <v>80</v>
      </c>
      <c r="H37" s="61" t="s">
        <v>133</v>
      </c>
      <c r="I37" s="61" t="s">
        <v>132</v>
      </c>
      <c r="J37" s="78" t="s">
        <v>288</v>
      </c>
      <c r="K37" s="26" t="s">
        <v>80</v>
      </c>
      <c r="L37" s="61" t="s">
        <v>133</v>
      </c>
      <c r="M37" s="61" t="s">
        <v>132</v>
      </c>
      <c r="N37" s="78" t="s">
        <v>288</v>
      </c>
      <c r="O37" s="26" t="s">
        <v>80</v>
      </c>
      <c r="P37" s="61" t="s">
        <v>133</v>
      </c>
      <c r="Q37" s="61" t="s">
        <v>132</v>
      </c>
      <c r="R37" s="78" t="s">
        <v>288</v>
      </c>
      <c r="S37" s="26" t="s">
        <v>80</v>
      </c>
      <c r="T37" s="61" t="s">
        <v>133</v>
      </c>
    </row>
    <row r="38" spans="1:20" x14ac:dyDescent="0.25">
      <c r="A38" s="57" t="s">
        <v>134</v>
      </c>
      <c r="B38" s="73">
        <f>ABS($I$3-I4)</f>
        <v>13.733333333333348</v>
      </c>
      <c r="C38" s="24">
        <v>39</v>
      </c>
      <c r="D38" s="75" t="str">
        <f>IF(B38&gt;C38,"Significant", "Insignificant")</f>
        <v>Insignificant</v>
      </c>
      <c r="E38" s="57" t="s">
        <v>165</v>
      </c>
      <c r="F38" s="73">
        <f>ABS($I$5-I6)</f>
        <v>20</v>
      </c>
      <c r="G38" s="24">
        <v>39</v>
      </c>
      <c r="H38" s="75" t="str">
        <f>IF(F38&gt;G38,"Significant", "Insignificant")</f>
        <v>Insignificant</v>
      </c>
      <c r="I38" s="57" t="s">
        <v>196</v>
      </c>
      <c r="J38" s="73">
        <f>ABS($I$7-I12)</f>
        <v>6.6666666666662877E-2</v>
      </c>
      <c r="K38" s="24">
        <v>39</v>
      </c>
      <c r="L38" s="75" t="str">
        <f>IF(J38&gt;K38,"Significant", "Insignificant")</f>
        <v>Insignificant</v>
      </c>
      <c r="M38" s="57" t="s">
        <v>227</v>
      </c>
      <c r="N38" s="73">
        <f>ABS($I$10-I13)</f>
        <v>2.0666666666666629</v>
      </c>
      <c r="O38" s="24">
        <v>39</v>
      </c>
      <c r="P38" s="75" t="str">
        <f>IF(N38&gt;O38,"Significant", "Insignificant")</f>
        <v>Insignificant</v>
      </c>
      <c r="Q38" s="57" t="s">
        <v>258</v>
      </c>
      <c r="R38" s="73">
        <f>ABS($I$14-I18)</f>
        <v>25.733333333333334</v>
      </c>
      <c r="S38" s="24">
        <v>39</v>
      </c>
      <c r="T38" s="75" t="str">
        <f>IF(R38&gt;S38,"Significant", "Insignificant")</f>
        <v>Insignificant</v>
      </c>
    </row>
    <row r="39" spans="1:20" x14ac:dyDescent="0.25">
      <c r="A39" s="57" t="s">
        <v>135</v>
      </c>
      <c r="B39" s="73">
        <f t="shared" ref="B39:B53" si="3">ABS($I$3-I5)</f>
        <v>10.400000000000006</v>
      </c>
      <c r="C39" s="24">
        <v>39</v>
      </c>
      <c r="D39" s="75" t="str">
        <f t="shared" ref="D39:D68" si="4">IF(B39&gt;C39,"Significant", "Insignificant")</f>
        <v>Insignificant</v>
      </c>
      <c r="E39" s="57" t="s">
        <v>166</v>
      </c>
      <c r="F39" s="73">
        <f t="shared" ref="F39:F51" si="5">ABS($I$5-I7)</f>
        <v>20</v>
      </c>
      <c r="G39" s="24">
        <v>39</v>
      </c>
      <c r="H39" s="75" t="str">
        <f t="shared" ref="H39:H68" si="6">IF(F39&gt;G39,"Significant", "Insignificant")</f>
        <v>Insignificant</v>
      </c>
      <c r="I39" s="57" t="s">
        <v>197</v>
      </c>
      <c r="J39" s="73">
        <f t="shared" ref="J39:J45" si="7">ABS($I$7-I13)</f>
        <v>10.399999999999991</v>
      </c>
      <c r="K39" s="24">
        <v>39</v>
      </c>
      <c r="L39" s="75" t="str">
        <f t="shared" ref="L39:L68" si="8">IF(J39&gt;K39,"Significant", "Insignificant")</f>
        <v>Insignificant</v>
      </c>
      <c r="M39" s="57" t="s">
        <v>228</v>
      </c>
      <c r="N39" s="73">
        <f t="shared" ref="N39:N44" si="9">ABS($I$10-I14)</f>
        <v>24.933333333333337</v>
      </c>
      <c r="O39" s="24">
        <v>39</v>
      </c>
      <c r="P39" s="75" t="str">
        <f t="shared" ref="P39:P68" si="10">IF(N39&gt;O39,"Significant", "Insignificant")</f>
        <v>Insignificant</v>
      </c>
      <c r="Q39" s="57" t="s">
        <v>259</v>
      </c>
      <c r="R39" s="73">
        <f>ABS($I$14-I19)</f>
        <v>1.0666666666666629</v>
      </c>
      <c r="S39" s="24">
        <v>39</v>
      </c>
      <c r="T39" s="75" t="str">
        <f t="shared" ref="T39:T49" si="11">IF(R39&gt;S39,"Significant", "Insignificant")</f>
        <v>Insignificant</v>
      </c>
    </row>
    <row r="40" spans="1:20" x14ac:dyDescent="0.25">
      <c r="A40" s="57" t="s">
        <v>136</v>
      </c>
      <c r="B40" s="73">
        <f t="shared" si="3"/>
        <v>9.5999999999999943</v>
      </c>
      <c r="C40" s="24">
        <v>39</v>
      </c>
      <c r="D40" s="75" t="str">
        <f t="shared" si="4"/>
        <v>Insignificant</v>
      </c>
      <c r="E40" s="57" t="s">
        <v>167</v>
      </c>
      <c r="F40" s="73">
        <f t="shared" si="5"/>
        <v>42.533333333333317</v>
      </c>
      <c r="G40" s="24">
        <v>39</v>
      </c>
      <c r="H40" s="75" t="str">
        <f t="shared" si="6"/>
        <v>Significant</v>
      </c>
      <c r="I40" s="57" t="s">
        <v>198</v>
      </c>
      <c r="J40" s="73">
        <f t="shared" si="7"/>
        <v>33.266666666666666</v>
      </c>
      <c r="K40" s="24">
        <v>39</v>
      </c>
      <c r="L40" s="75" t="str">
        <f t="shared" si="8"/>
        <v>Insignificant</v>
      </c>
      <c r="M40" s="57" t="s">
        <v>229</v>
      </c>
      <c r="N40" s="73">
        <f t="shared" si="9"/>
        <v>5.3333333333333286</v>
      </c>
      <c r="O40" s="24">
        <v>39</v>
      </c>
      <c r="P40" s="75" t="str">
        <f t="shared" si="10"/>
        <v>Insignificant</v>
      </c>
      <c r="Q40" s="57" t="s">
        <v>260</v>
      </c>
      <c r="R40" s="73">
        <f>ABS($I$15-I16)</f>
        <v>5.3333333333333286</v>
      </c>
      <c r="S40" s="24">
        <v>39</v>
      </c>
      <c r="T40" s="75" t="str">
        <f t="shared" si="11"/>
        <v>Insignificant</v>
      </c>
    </row>
    <row r="41" spans="1:20" x14ac:dyDescent="0.25">
      <c r="A41" s="57" t="s">
        <v>137</v>
      </c>
      <c r="B41" s="73">
        <f t="shared" si="3"/>
        <v>9.5999999999999943</v>
      </c>
      <c r="C41" s="24">
        <v>39</v>
      </c>
      <c r="D41" s="75" t="str">
        <f t="shared" si="4"/>
        <v>Insignificant</v>
      </c>
      <c r="E41" s="57" t="s">
        <v>168</v>
      </c>
      <c r="F41" s="73">
        <f t="shared" si="5"/>
        <v>12.400000000000006</v>
      </c>
      <c r="G41" s="24">
        <v>39</v>
      </c>
      <c r="H41" s="75" t="str">
        <f t="shared" si="6"/>
        <v>Insignificant</v>
      </c>
      <c r="I41" s="57" t="s">
        <v>199</v>
      </c>
      <c r="J41" s="73">
        <f t="shared" si="7"/>
        <v>3</v>
      </c>
      <c r="K41" s="24">
        <v>39</v>
      </c>
      <c r="L41" s="75" t="str">
        <f t="shared" si="8"/>
        <v>Insignificant</v>
      </c>
      <c r="M41" s="57" t="s">
        <v>230</v>
      </c>
      <c r="N41" s="73">
        <f t="shared" si="9"/>
        <v>0</v>
      </c>
      <c r="O41" s="24">
        <v>39</v>
      </c>
      <c r="P41" s="75" t="str">
        <f t="shared" si="10"/>
        <v>Insignificant</v>
      </c>
      <c r="Q41" s="57" t="s">
        <v>261</v>
      </c>
      <c r="R41" s="73">
        <f t="shared" ref="R41:R43" si="12">ABS($I$15-I17)</f>
        <v>10.666666666666671</v>
      </c>
      <c r="S41" s="24">
        <v>39</v>
      </c>
      <c r="T41" s="75" t="str">
        <f t="shared" si="11"/>
        <v>Insignificant</v>
      </c>
    </row>
    <row r="42" spans="1:20" x14ac:dyDescent="0.25">
      <c r="A42" s="57" t="s">
        <v>138</v>
      </c>
      <c r="B42" s="73">
        <f t="shared" si="3"/>
        <v>32.133333333333312</v>
      </c>
      <c r="C42" s="24">
        <v>39</v>
      </c>
      <c r="D42" s="75" t="str">
        <f t="shared" si="4"/>
        <v>Insignificant</v>
      </c>
      <c r="E42" s="57" t="s">
        <v>169</v>
      </c>
      <c r="F42" s="73">
        <f t="shared" si="5"/>
        <v>11.666666666666671</v>
      </c>
      <c r="G42" s="24">
        <v>39</v>
      </c>
      <c r="H42" s="75" t="str">
        <f t="shared" si="6"/>
        <v>Insignificant</v>
      </c>
      <c r="I42" s="57" t="s">
        <v>200</v>
      </c>
      <c r="J42" s="73">
        <f t="shared" si="7"/>
        <v>8.3333333333333286</v>
      </c>
      <c r="K42" s="24">
        <v>39</v>
      </c>
      <c r="L42" s="75" t="str">
        <f t="shared" si="8"/>
        <v>Insignificant</v>
      </c>
      <c r="M42" s="57" t="s">
        <v>231</v>
      </c>
      <c r="N42" s="73">
        <f t="shared" si="9"/>
        <v>16</v>
      </c>
      <c r="O42" s="24">
        <v>39</v>
      </c>
      <c r="P42" s="75" t="str">
        <f t="shared" si="10"/>
        <v>Insignificant</v>
      </c>
      <c r="Q42" s="57" t="s">
        <v>262</v>
      </c>
      <c r="R42" s="73">
        <f t="shared" si="12"/>
        <v>4.5333333333333314</v>
      </c>
      <c r="S42" s="24">
        <v>39</v>
      </c>
      <c r="T42" s="75" t="str">
        <f t="shared" si="11"/>
        <v>Insignificant</v>
      </c>
    </row>
    <row r="43" spans="1:20" x14ac:dyDescent="0.25">
      <c r="A43" s="57" t="s">
        <v>139</v>
      </c>
      <c r="B43" s="73">
        <f t="shared" si="3"/>
        <v>2</v>
      </c>
      <c r="C43" s="24">
        <v>39</v>
      </c>
      <c r="D43" s="75" t="str">
        <f t="shared" si="4"/>
        <v>Insignificant</v>
      </c>
      <c r="E43" s="57" t="s">
        <v>170</v>
      </c>
      <c r="F43" s="73">
        <f t="shared" si="5"/>
        <v>30</v>
      </c>
      <c r="G43" s="24">
        <v>39</v>
      </c>
      <c r="H43" s="75" t="str">
        <f t="shared" si="6"/>
        <v>Insignificant</v>
      </c>
      <c r="I43" s="57" t="s">
        <v>201</v>
      </c>
      <c r="J43" s="73">
        <f t="shared" si="7"/>
        <v>7.6666666666666714</v>
      </c>
      <c r="K43" s="24">
        <v>39</v>
      </c>
      <c r="L43" s="75" t="str">
        <f t="shared" si="8"/>
        <v>Insignificant</v>
      </c>
      <c r="M43" s="57" t="s">
        <v>232</v>
      </c>
      <c r="N43" s="73">
        <f t="shared" si="9"/>
        <v>0.79999999999999716</v>
      </c>
      <c r="O43" s="24">
        <v>39</v>
      </c>
      <c r="P43" s="75" t="str">
        <f t="shared" si="10"/>
        <v>Insignificant</v>
      </c>
      <c r="Q43" s="57" t="s">
        <v>263</v>
      </c>
      <c r="R43" s="73">
        <f t="shared" si="12"/>
        <v>29.200000000000003</v>
      </c>
      <c r="S43" s="24">
        <v>39</v>
      </c>
      <c r="T43" s="75" t="str">
        <f t="shared" si="11"/>
        <v>Insignificant</v>
      </c>
    </row>
    <row r="44" spans="1:20" x14ac:dyDescent="0.25">
      <c r="A44" s="57" t="s">
        <v>140</v>
      </c>
      <c r="B44" s="73">
        <f t="shared" si="3"/>
        <v>1.2666666666666657</v>
      </c>
      <c r="C44" s="24">
        <v>39</v>
      </c>
      <c r="D44" s="75" t="str">
        <f t="shared" si="4"/>
        <v>Insignificant</v>
      </c>
      <c r="E44" s="57" t="s">
        <v>171</v>
      </c>
      <c r="F44" s="73">
        <f t="shared" si="5"/>
        <v>20.066666666666663</v>
      </c>
      <c r="G44" s="24">
        <v>39</v>
      </c>
      <c r="H44" s="75" t="str">
        <f t="shared" si="6"/>
        <v>Insignificant</v>
      </c>
      <c r="I44" s="57" t="s">
        <v>202</v>
      </c>
      <c r="J44" s="73">
        <f t="shared" si="7"/>
        <v>7.5333333333333314</v>
      </c>
      <c r="K44" s="24">
        <v>39</v>
      </c>
      <c r="L44" s="75" t="str">
        <f t="shared" si="8"/>
        <v>Insignificant</v>
      </c>
      <c r="M44" s="57" t="s">
        <v>233</v>
      </c>
      <c r="N44" s="73">
        <f t="shared" si="9"/>
        <v>23.866666666666674</v>
      </c>
      <c r="O44" s="24">
        <v>39</v>
      </c>
      <c r="P44" s="75" t="str">
        <f t="shared" si="10"/>
        <v>Insignificant</v>
      </c>
      <c r="Q44" s="57" t="s">
        <v>264</v>
      </c>
      <c r="R44" s="73">
        <f>ABS($I$16-I17)</f>
        <v>16</v>
      </c>
      <c r="S44" s="24">
        <v>39</v>
      </c>
      <c r="T44" s="75" t="str">
        <f t="shared" si="11"/>
        <v>Insignificant</v>
      </c>
    </row>
    <row r="45" spans="1:20" x14ac:dyDescent="0.25">
      <c r="A45" s="57" t="s">
        <v>141</v>
      </c>
      <c r="B45" s="73">
        <f t="shared" si="3"/>
        <v>19.599999999999994</v>
      </c>
      <c r="C45" s="24">
        <v>39</v>
      </c>
      <c r="D45" s="75" t="str">
        <f t="shared" si="4"/>
        <v>Insignificant</v>
      </c>
      <c r="E45" s="57" t="s">
        <v>172</v>
      </c>
      <c r="F45" s="73">
        <f t="shared" si="5"/>
        <v>9.6000000000000085</v>
      </c>
      <c r="G45" s="24">
        <v>39</v>
      </c>
      <c r="H45" s="75" t="str">
        <f t="shared" si="6"/>
        <v>Insignificant</v>
      </c>
      <c r="I45" s="57" t="s">
        <v>203</v>
      </c>
      <c r="J45" s="73">
        <f t="shared" si="7"/>
        <v>32.200000000000003</v>
      </c>
      <c r="K45" s="24">
        <v>39</v>
      </c>
      <c r="L45" s="75" t="str">
        <f t="shared" si="8"/>
        <v>Insignificant</v>
      </c>
      <c r="M45" s="57" t="s">
        <v>234</v>
      </c>
      <c r="N45" s="73">
        <f>ABS($I$11-I12)</f>
        <v>9.9333333333333371</v>
      </c>
      <c r="O45" s="24">
        <v>39</v>
      </c>
      <c r="P45" s="75" t="str">
        <f t="shared" si="10"/>
        <v>Insignificant</v>
      </c>
      <c r="Q45" s="57" t="s">
        <v>265</v>
      </c>
      <c r="R45" s="73">
        <f t="shared" ref="R45:R46" si="13">ABS($I$16-I18)</f>
        <v>0.79999999999999716</v>
      </c>
      <c r="S45" s="24">
        <v>39</v>
      </c>
      <c r="T45" s="75" t="str">
        <f>IF(R45&gt;S45,"Significant", "Insignificant")</f>
        <v>Insignificant</v>
      </c>
    </row>
    <row r="46" spans="1:20" x14ac:dyDescent="0.25">
      <c r="A46" s="57" t="s">
        <v>142</v>
      </c>
      <c r="B46" s="73">
        <f t="shared" si="3"/>
        <v>9.6666666666666572</v>
      </c>
      <c r="C46" s="24">
        <v>39</v>
      </c>
      <c r="D46" s="75" t="str">
        <f t="shared" si="4"/>
        <v>Insignificant</v>
      </c>
      <c r="E46" s="57" t="s">
        <v>173</v>
      </c>
      <c r="F46" s="73">
        <f t="shared" si="5"/>
        <v>13.266666666666666</v>
      </c>
      <c r="G46" s="24">
        <v>39</v>
      </c>
      <c r="H46" s="75" t="str">
        <f t="shared" si="6"/>
        <v>Insignificant</v>
      </c>
      <c r="I46" s="57" t="s">
        <v>204</v>
      </c>
      <c r="J46" s="73">
        <f>ABS($I$8-I9)</f>
        <v>30.133333333333312</v>
      </c>
      <c r="K46" s="24">
        <v>39</v>
      </c>
      <c r="L46" s="75" t="str">
        <f t="shared" si="8"/>
        <v>Insignificant</v>
      </c>
      <c r="M46" s="57" t="s">
        <v>235</v>
      </c>
      <c r="N46" s="73">
        <f t="shared" ref="N46:N52" si="14">ABS($I$11-I13)</f>
        <v>20.399999999999991</v>
      </c>
      <c r="O46" s="24">
        <v>39</v>
      </c>
      <c r="P46" s="75" t="str">
        <f t="shared" si="10"/>
        <v>Insignificant</v>
      </c>
      <c r="Q46" s="57" t="s">
        <v>266</v>
      </c>
      <c r="R46" s="73">
        <f t="shared" si="13"/>
        <v>23.866666666666674</v>
      </c>
      <c r="S46" s="24">
        <v>39</v>
      </c>
      <c r="T46" s="75" t="str">
        <f t="shared" si="11"/>
        <v>Insignificant</v>
      </c>
    </row>
    <row r="47" spans="1:20" x14ac:dyDescent="0.25">
      <c r="A47" s="57" t="s">
        <v>143</v>
      </c>
      <c r="B47" s="73">
        <f t="shared" si="3"/>
        <v>0.79999999999999716</v>
      </c>
      <c r="C47" s="24">
        <v>39</v>
      </c>
      <c r="D47" s="75" t="str">
        <f t="shared" si="4"/>
        <v>Insignificant</v>
      </c>
      <c r="E47" s="57" t="s">
        <v>174</v>
      </c>
      <c r="F47" s="73">
        <f t="shared" si="5"/>
        <v>17</v>
      </c>
      <c r="G47" s="24">
        <v>39</v>
      </c>
      <c r="H47" s="75" t="str">
        <f t="shared" si="6"/>
        <v>Insignificant</v>
      </c>
      <c r="I47" s="57" t="s">
        <v>205</v>
      </c>
      <c r="J47" s="73">
        <f t="shared" ref="J47:J56" si="15">ABS($I$8-I10)</f>
        <v>30.866666666666646</v>
      </c>
      <c r="K47" s="24">
        <v>39</v>
      </c>
      <c r="L47" s="75" t="str">
        <f t="shared" si="8"/>
        <v>Insignificant</v>
      </c>
      <c r="M47" s="57" t="s">
        <v>236</v>
      </c>
      <c r="N47" s="73">
        <f t="shared" si="14"/>
        <v>43.266666666666666</v>
      </c>
      <c r="O47" s="24">
        <v>39</v>
      </c>
      <c r="P47" s="75" t="str">
        <f t="shared" si="10"/>
        <v>Significant</v>
      </c>
      <c r="Q47" s="57" t="s">
        <v>267</v>
      </c>
      <c r="R47" s="73">
        <f>ABS($I$17-I18)</f>
        <v>15.200000000000003</v>
      </c>
      <c r="S47" s="24">
        <v>39</v>
      </c>
      <c r="T47" s="75" t="str">
        <f t="shared" si="11"/>
        <v>Insignificant</v>
      </c>
    </row>
    <row r="48" spans="1:20" x14ac:dyDescent="0.25">
      <c r="A48" s="57" t="s">
        <v>144</v>
      </c>
      <c r="B48" s="73">
        <f t="shared" si="3"/>
        <v>23.666666666666671</v>
      </c>
      <c r="C48" s="24">
        <v>39</v>
      </c>
      <c r="D48" s="75" t="str">
        <f t="shared" si="4"/>
        <v>Insignificant</v>
      </c>
      <c r="E48" s="57" t="s">
        <v>175</v>
      </c>
      <c r="F48" s="73">
        <f t="shared" si="5"/>
        <v>11.666666666666671</v>
      </c>
      <c r="G48" s="24">
        <v>39</v>
      </c>
      <c r="H48" s="75" t="str">
        <f t="shared" si="6"/>
        <v>Insignificant</v>
      </c>
      <c r="I48" s="57" t="s">
        <v>206</v>
      </c>
      <c r="J48" s="73">
        <f t="shared" si="15"/>
        <v>12.533333333333317</v>
      </c>
      <c r="K48" s="24">
        <v>39</v>
      </c>
      <c r="L48" s="75" t="str">
        <f t="shared" si="8"/>
        <v>Insignificant</v>
      </c>
      <c r="M48" s="57" t="s">
        <v>237</v>
      </c>
      <c r="N48" s="73">
        <f t="shared" si="14"/>
        <v>13</v>
      </c>
      <c r="O48" s="24">
        <v>39</v>
      </c>
      <c r="P48" s="75" t="str">
        <f t="shared" si="10"/>
        <v>Insignificant</v>
      </c>
      <c r="Q48" s="57" t="s">
        <v>268</v>
      </c>
      <c r="R48" s="73">
        <f>ABS($I$17-I19)</f>
        <v>39.866666666666674</v>
      </c>
      <c r="S48" s="24">
        <v>39</v>
      </c>
      <c r="T48" s="75" t="str">
        <f t="shared" si="11"/>
        <v>Significant</v>
      </c>
    </row>
    <row r="49" spans="1:20" x14ac:dyDescent="0.25">
      <c r="A49" s="57" t="s">
        <v>145</v>
      </c>
      <c r="B49" s="73">
        <f t="shared" si="3"/>
        <v>6.5999999999999943</v>
      </c>
      <c r="C49" s="24">
        <v>39</v>
      </c>
      <c r="D49" s="75" t="str">
        <f t="shared" si="4"/>
        <v>Insignificant</v>
      </c>
      <c r="E49" s="57" t="s">
        <v>176</v>
      </c>
      <c r="F49" s="73">
        <f t="shared" si="5"/>
        <v>27.666666666666671</v>
      </c>
      <c r="G49" s="24">
        <v>39</v>
      </c>
      <c r="H49" s="75" t="str">
        <f t="shared" si="6"/>
        <v>Insignificant</v>
      </c>
      <c r="I49" s="57" t="s">
        <v>207</v>
      </c>
      <c r="J49" s="73">
        <f t="shared" si="15"/>
        <v>22.466666666666654</v>
      </c>
      <c r="K49" s="24">
        <v>39</v>
      </c>
      <c r="L49" s="75" t="str">
        <f t="shared" si="8"/>
        <v>Insignificant</v>
      </c>
      <c r="M49" s="57" t="s">
        <v>238</v>
      </c>
      <c r="N49" s="73">
        <f t="shared" si="14"/>
        <v>18.333333333333329</v>
      </c>
      <c r="O49" s="24">
        <v>39</v>
      </c>
      <c r="P49" s="75" t="str">
        <f t="shared" si="10"/>
        <v>Insignificant</v>
      </c>
      <c r="Q49" s="57" t="s">
        <v>269</v>
      </c>
      <c r="R49" s="73">
        <f>ABS($I$18-I19)</f>
        <v>24.666666666666671</v>
      </c>
      <c r="S49" s="24">
        <v>39</v>
      </c>
      <c r="T49" s="75" t="str">
        <f t="shared" si="11"/>
        <v>Insignificant</v>
      </c>
    </row>
    <row r="50" spans="1:20" x14ac:dyDescent="0.25">
      <c r="A50" s="57" t="s">
        <v>146</v>
      </c>
      <c r="B50" s="73">
        <f t="shared" si="3"/>
        <v>1.2666666666666657</v>
      </c>
      <c r="C50" s="24">
        <v>39</v>
      </c>
      <c r="D50" s="75" t="str">
        <f t="shared" si="4"/>
        <v>Insignificant</v>
      </c>
      <c r="E50" s="57" t="s">
        <v>177</v>
      </c>
      <c r="F50" s="73">
        <f t="shared" si="5"/>
        <v>12.466666666666669</v>
      </c>
      <c r="G50" s="24">
        <v>39</v>
      </c>
      <c r="H50" s="75" t="str">
        <f t="shared" si="6"/>
        <v>Insignificant</v>
      </c>
      <c r="I50" s="57" t="s">
        <v>208</v>
      </c>
      <c r="J50" s="73">
        <f t="shared" si="15"/>
        <v>32.933333333333309</v>
      </c>
      <c r="K50" s="24">
        <v>39</v>
      </c>
      <c r="L50" s="75" t="str">
        <f t="shared" si="8"/>
        <v>Insignificant</v>
      </c>
      <c r="M50" s="57" t="s">
        <v>239</v>
      </c>
      <c r="N50" s="73">
        <f t="shared" si="14"/>
        <v>2.3333333333333286</v>
      </c>
      <c r="O50" s="24">
        <v>39</v>
      </c>
      <c r="P50" s="75" t="str">
        <f t="shared" si="10"/>
        <v>Insignificant</v>
      </c>
    </row>
    <row r="51" spans="1:20" x14ac:dyDescent="0.25">
      <c r="A51" s="57" t="s">
        <v>147</v>
      </c>
      <c r="B51" s="73">
        <f t="shared" si="3"/>
        <v>17.266666666666666</v>
      </c>
      <c r="C51" s="24">
        <v>39</v>
      </c>
      <c r="D51" s="75" t="str">
        <f t="shared" si="4"/>
        <v>Insignificant</v>
      </c>
      <c r="E51" s="57" t="s">
        <v>178</v>
      </c>
      <c r="F51" s="73">
        <f t="shared" si="5"/>
        <v>12.200000000000003</v>
      </c>
      <c r="G51" s="24">
        <v>39</v>
      </c>
      <c r="H51" s="75" t="str">
        <f t="shared" si="6"/>
        <v>Insignificant</v>
      </c>
      <c r="I51" s="57" t="s">
        <v>209</v>
      </c>
      <c r="J51" s="73">
        <f t="shared" si="15"/>
        <v>55.799999999999983</v>
      </c>
      <c r="K51" s="24">
        <v>39</v>
      </c>
      <c r="L51" s="75" t="str">
        <f t="shared" si="8"/>
        <v>Significant</v>
      </c>
      <c r="M51" s="57" t="s">
        <v>240</v>
      </c>
      <c r="N51" s="73">
        <f t="shared" si="14"/>
        <v>17.533333333333331</v>
      </c>
      <c r="O51" s="24">
        <v>39</v>
      </c>
      <c r="P51" s="75" t="str">
        <f t="shared" si="10"/>
        <v>Insignificant</v>
      </c>
    </row>
    <row r="52" spans="1:20" x14ac:dyDescent="0.25">
      <c r="A52" s="57" t="s">
        <v>148</v>
      </c>
      <c r="B52" s="73">
        <f t="shared" si="3"/>
        <v>2.0666666666666629</v>
      </c>
      <c r="C52" s="24">
        <v>39</v>
      </c>
      <c r="D52" s="75" t="str">
        <f t="shared" si="4"/>
        <v>Insignificant</v>
      </c>
      <c r="E52" s="57" t="s">
        <v>179</v>
      </c>
      <c r="F52" s="73">
        <f>ABS($I$6-I7)</f>
        <v>0</v>
      </c>
      <c r="G52" s="24">
        <v>39</v>
      </c>
      <c r="H52" s="75" t="str">
        <f t="shared" si="6"/>
        <v>Insignificant</v>
      </c>
      <c r="I52" s="57" t="s">
        <v>210</v>
      </c>
      <c r="J52" s="73">
        <f t="shared" si="15"/>
        <v>25.533333333333317</v>
      </c>
      <c r="K52" s="24">
        <v>39</v>
      </c>
      <c r="L52" s="75" t="str">
        <f t="shared" si="8"/>
        <v>Insignificant</v>
      </c>
      <c r="M52" s="57" t="s">
        <v>241</v>
      </c>
      <c r="N52" s="73">
        <f t="shared" si="14"/>
        <v>42.2</v>
      </c>
      <c r="O52" s="24">
        <v>39</v>
      </c>
      <c r="P52" s="75" t="str">
        <f t="shared" si="10"/>
        <v>Significant</v>
      </c>
    </row>
    <row r="53" spans="1:20" x14ac:dyDescent="0.25">
      <c r="A53" s="57" t="s">
        <v>149</v>
      </c>
      <c r="B53" s="73">
        <f t="shared" si="3"/>
        <v>22.600000000000009</v>
      </c>
      <c r="C53" s="24">
        <v>39</v>
      </c>
      <c r="D53" s="75" t="str">
        <f t="shared" si="4"/>
        <v>Insignificant</v>
      </c>
      <c r="E53" s="57" t="s">
        <v>180</v>
      </c>
      <c r="F53" s="73">
        <f t="shared" ref="F53:F64" si="16">ABS($I$6-I8)</f>
        <v>22.533333333333317</v>
      </c>
      <c r="G53" s="24">
        <v>39</v>
      </c>
      <c r="H53" s="75" t="str">
        <f t="shared" si="6"/>
        <v>Insignificant</v>
      </c>
      <c r="I53" s="57" t="s">
        <v>211</v>
      </c>
      <c r="J53" s="73">
        <f t="shared" si="15"/>
        <v>30.866666666666646</v>
      </c>
      <c r="K53" s="24">
        <v>39</v>
      </c>
      <c r="L53" s="75" t="str">
        <f t="shared" si="8"/>
        <v>Insignificant</v>
      </c>
      <c r="M53" s="57" t="s">
        <v>242</v>
      </c>
      <c r="N53" s="73">
        <f>ABS($I$12-I13)</f>
        <v>10.466666666666654</v>
      </c>
      <c r="O53" s="24">
        <v>39</v>
      </c>
      <c r="P53" s="75" t="str">
        <f t="shared" si="10"/>
        <v>Insignificant</v>
      </c>
    </row>
    <row r="54" spans="1:20" x14ac:dyDescent="0.25">
      <c r="A54" s="57" t="s">
        <v>150</v>
      </c>
      <c r="B54" s="73">
        <f>ABS($I$4-I5)</f>
        <v>3.3333333333333428</v>
      </c>
      <c r="C54" s="24">
        <v>39</v>
      </c>
      <c r="D54" s="75" t="str">
        <f t="shared" si="4"/>
        <v>Insignificant</v>
      </c>
      <c r="E54" s="57" t="s">
        <v>181</v>
      </c>
      <c r="F54" s="73">
        <f t="shared" si="16"/>
        <v>7.5999999999999943</v>
      </c>
      <c r="G54" s="24">
        <v>39</v>
      </c>
      <c r="H54" s="75" t="str">
        <f t="shared" si="6"/>
        <v>Insignificant</v>
      </c>
      <c r="I54" s="57" t="s">
        <v>212</v>
      </c>
      <c r="J54" s="73">
        <f t="shared" si="15"/>
        <v>14.866666666666646</v>
      </c>
      <c r="K54" s="24">
        <v>39</v>
      </c>
      <c r="L54" s="75" t="str">
        <f t="shared" si="8"/>
        <v>Insignificant</v>
      </c>
      <c r="M54" s="57" t="s">
        <v>243</v>
      </c>
      <c r="N54" s="73">
        <f t="shared" ref="N54:N59" si="17">ABS($I$12-I14)</f>
        <v>33.333333333333329</v>
      </c>
      <c r="O54" s="24">
        <v>39</v>
      </c>
      <c r="P54" s="75" t="str">
        <f t="shared" si="10"/>
        <v>Insignificant</v>
      </c>
    </row>
    <row r="55" spans="1:20" x14ac:dyDescent="0.25">
      <c r="A55" s="57" t="s">
        <v>151</v>
      </c>
      <c r="B55" s="73">
        <f t="shared" ref="B55:B68" si="18">ABS($I$4-I6)</f>
        <v>23.333333333333343</v>
      </c>
      <c r="C55" s="24">
        <v>39</v>
      </c>
      <c r="D55" s="75" t="str">
        <f t="shared" si="4"/>
        <v>Insignificant</v>
      </c>
      <c r="E55" s="57" t="s">
        <v>182</v>
      </c>
      <c r="F55" s="73">
        <f t="shared" si="16"/>
        <v>8.3333333333333286</v>
      </c>
      <c r="G55" s="24">
        <v>39</v>
      </c>
      <c r="H55" s="75" t="str">
        <f t="shared" si="6"/>
        <v>Insignificant</v>
      </c>
      <c r="I55" s="57" t="s">
        <v>213</v>
      </c>
      <c r="J55" s="73">
        <f t="shared" si="15"/>
        <v>30.066666666666649</v>
      </c>
      <c r="K55" s="24">
        <v>39</v>
      </c>
      <c r="L55" s="75" t="str">
        <f t="shared" si="8"/>
        <v>Insignificant</v>
      </c>
      <c r="M55" s="57" t="s">
        <v>244</v>
      </c>
      <c r="N55" s="73">
        <f t="shared" si="17"/>
        <v>3.0666666666666629</v>
      </c>
      <c r="O55" s="24">
        <v>39</v>
      </c>
      <c r="P55" s="75" t="str">
        <f t="shared" si="10"/>
        <v>Insignificant</v>
      </c>
    </row>
    <row r="56" spans="1:20" x14ac:dyDescent="0.25">
      <c r="A56" s="57" t="s">
        <v>152</v>
      </c>
      <c r="B56" s="73">
        <f t="shared" si="18"/>
        <v>23.333333333333343</v>
      </c>
      <c r="C56" s="24">
        <v>39</v>
      </c>
      <c r="D56" s="75" t="str">
        <f t="shared" si="4"/>
        <v>Insignificant</v>
      </c>
      <c r="E56" s="57" t="s">
        <v>183</v>
      </c>
      <c r="F56" s="73">
        <f t="shared" si="16"/>
        <v>10</v>
      </c>
      <c r="G56" s="24">
        <v>39</v>
      </c>
      <c r="H56" s="75" t="str">
        <f t="shared" si="6"/>
        <v>Insignificant</v>
      </c>
      <c r="I56" s="57" t="s">
        <v>214</v>
      </c>
      <c r="J56" s="73">
        <f t="shared" si="15"/>
        <v>54.73333333333332</v>
      </c>
      <c r="K56" s="24">
        <v>39</v>
      </c>
      <c r="L56" s="75" t="str">
        <f t="shared" si="8"/>
        <v>Significant</v>
      </c>
      <c r="M56" s="57" t="s">
        <v>245</v>
      </c>
      <c r="N56" s="73">
        <f t="shared" si="17"/>
        <v>8.3999999999999915</v>
      </c>
      <c r="O56" s="24">
        <v>39</v>
      </c>
      <c r="P56" s="75" t="str">
        <f t="shared" si="10"/>
        <v>Insignificant</v>
      </c>
    </row>
    <row r="57" spans="1:20" x14ac:dyDescent="0.25">
      <c r="A57" s="57" t="s">
        <v>153</v>
      </c>
      <c r="B57" s="73">
        <f t="shared" si="18"/>
        <v>45.86666666666666</v>
      </c>
      <c r="C57" s="24">
        <v>39</v>
      </c>
      <c r="D57" s="75" t="str">
        <f t="shared" si="4"/>
        <v>Significant</v>
      </c>
      <c r="E57" s="57" t="s">
        <v>184</v>
      </c>
      <c r="F57" s="73">
        <f t="shared" si="16"/>
        <v>6.6666666666662877E-2</v>
      </c>
      <c r="G57" s="24">
        <v>39</v>
      </c>
      <c r="H57" s="75" t="str">
        <f t="shared" si="6"/>
        <v>Insignificant</v>
      </c>
      <c r="I57" s="57" t="s">
        <v>215</v>
      </c>
      <c r="J57" s="73">
        <f>ABS($I$9-I10)</f>
        <v>0.73333333333333428</v>
      </c>
      <c r="K57" s="24">
        <v>39</v>
      </c>
      <c r="L57" s="75" t="str">
        <f t="shared" si="8"/>
        <v>Insignificant</v>
      </c>
      <c r="M57" s="57" t="s">
        <v>246</v>
      </c>
      <c r="N57" s="73">
        <f t="shared" si="17"/>
        <v>7.6000000000000085</v>
      </c>
      <c r="O57" s="24">
        <v>39</v>
      </c>
      <c r="P57" s="75" t="str">
        <f t="shared" si="10"/>
        <v>Insignificant</v>
      </c>
    </row>
    <row r="58" spans="1:20" x14ac:dyDescent="0.25">
      <c r="A58" s="57" t="s">
        <v>154</v>
      </c>
      <c r="B58" s="73">
        <f t="shared" si="18"/>
        <v>15.733333333333348</v>
      </c>
      <c r="C58" s="24">
        <v>39</v>
      </c>
      <c r="D58" s="75" t="str">
        <f t="shared" si="4"/>
        <v>Insignificant</v>
      </c>
      <c r="E58" s="57" t="s">
        <v>185</v>
      </c>
      <c r="F58" s="73">
        <f t="shared" si="16"/>
        <v>10.399999999999991</v>
      </c>
      <c r="G58" s="24">
        <v>39</v>
      </c>
      <c r="H58" s="75" t="str">
        <f t="shared" si="6"/>
        <v>Insignificant</v>
      </c>
      <c r="I58" s="57" t="s">
        <v>216</v>
      </c>
      <c r="J58" s="73">
        <f t="shared" ref="J58:J66" si="19">ABS($I$9-I11)</f>
        <v>17.599999999999994</v>
      </c>
      <c r="K58" s="24">
        <v>39</v>
      </c>
      <c r="L58" s="75" t="str">
        <f t="shared" si="8"/>
        <v>Insignificant</v>
      </c>
      <c r="M58" s="57" t="s">
        <v>247</v>
      </c>
      <c r="N58" s="73">
        <f t="shared" si="17"/>
        <v>7.5999999999999943</v>
      </c>
      <c r="O58" s="24">
        <v>39</v>
      </c>
      <c r="P58" s="75" t="str">
        <f t="shared" si="10"/>
        <v>Insignificant</v>
      </c>
    </row>
    <row r="59" spans="1:20" x14ac:dyDescent="0.25">
      <c r="A59" s="57" t="s">
        <v>155</v>
      </c>
      <c r="B59" s="73">
        <f t="shared" si="18"/>
        <v>15.000000000000014</v>
      </c>
      <c r="C59" s="24">
        <v>39</v>
      </c>
      <c r="D59" s="75" t="str">
        <f t="shared" si="4"/>
        <v>Insignificant</v>
      </c>
      <c r="E59" s="57" t="s">
        <v>186</v>
      </c>
      <c r="F59" s="73">
        <f t="shared" si="16"/>
        <v>33.266666666666666</v>
      </c>
      <c r="G59" s="24">
        <v>39</v>
      </c>
      <c r="H59" s="75" t="str">
        <f t="shared" si="6"/>
        <v>Insignificant</v>
      </c>
      <c r="I59" s="57" t="s">
        <v>217</v>
      </c>
      <c r="J59" s="73">
        <f t="shared" si="19"/>
        <v>7.6666666666666572</v>
      </c>
      <c r="K59" s="24">
        <v>39</v>
      </c>
      <c r="L59" s="75" t="str">
        <f t="shared" si="8"/>
        <v>Insignificant</v>
      </c>
      <c r="M59" s="57" t="s">
        <v>248</v>
      </c>
      <c r="N59" s="73">
        <f t="shared" si="17"/>
        <v>32.266666666666666</v>
      </c>
      <c r="O59" s="24">
        <v>39</v>
      </c>
      <c r="P59" s="75" t="str">
        <f t="shared" si="10"/>
        <v>Insignificant</v>
      </c>
    </row>
    <row r="60" spans="1:20" x14ac:dyDescent="0.25">
      <c r="A60" s="57" t="s">
        <v>156</v>
      </c>
      <c r="B60" s="73">
        <f t="shared" si="18"/>
        <v>33.333333333333343</v>
      </c>
      <c r="C60" s="24">
        <v>39</v>
      </c>
      <c r="D60" s="75" t="str">
        <f t="shared" si="4"/>
        <v>Insignificant</v>
      </c>
      <c r="E60" s="57" t="s">
        <v>187</v>
      </c>
      <c r="F60" s="73">
        <f t="shared" si="16"/>
        <v>3</v>
      </c>
      <c r="G60" s="24">
        <v>39</v>
      </c>
      <c r="H60" s="75" t="str">
        <f t="shared" si="6"/>
        <v>Insignificant</v>
      </c>
      <c r="I60" s="57" t="s">
        <v>218</v>
      </c>
      <c r="J60" s="73">
        <f t="shared" si="19"/>
        <v>2.7999999999999972</v>
      </c>
      <c r="K60" s="24">
        <v>39</v>
      </c>
      <c r="L60" s="75" t="str">
        <f t="shared" si="8"/>
        <v>Insignificant</v>
      </c>
      <c r="M60" s="57" t="s">
        <v>249</v>
      </c>
      <c r="N60" s="73">
        <f>ABS($I$13-I14)</f>
        <v>22.866666666666674</v>
      </c>
      <c r="O60" s="24">
        <v>39</v>
      </c>
      <c r="P60" s="75" t="str">
        <f t="shared" si="10"/>
        <v>Insignificant</v>
      </c>
    </row>
    <row r="61" spans="1:20" x14ac:dyDescent="0.25">
      <c r="A61" s="57" t="s">
        <v>157</v>
      </c>
      <c r="B61" s="73">
        <f t="shared" si="18"/>
        <v>23.400000000000006</v>
      </c>
      <c r="C61" s="24">
        <v>39</v>
      </c>
      <c r="D61" s="75" t="str">
        <f t="shared" si="4"/>
        <v>Insignificant</v>
      </c>
      <c r="E61" s="57" t="s">
        <v>188</v>
      </c>
      <c r="F61" s="73">
        <f t="shared" si="16"/>
        <v>8.3333333333333286</v>
      </c>
      <c r="G61" s="24">
        <v>39</v>
      </c>
      <c r="H61" s="75" t="str">
        <f t="shared" si="6"/>
        <v>Insignificant</v>
      </c>
      <c r="I61" s="57" t="s">
        <v>219</v>
      </c>
      <c r="J61" s="73">
        <f t="shared" si="19"/>
        <v>25.666666666666671</v>
      </c>
      <c r="K61" s="24">
        <v>39</v>
      </c>
      <c r="L61" s="75" t="str">
        <f t="shared" si="8"/>
        <v>Insignificant</v>
      </c>
      <c r="M61" s="57" t="s">
        <v>250</v>
      </c>
      <c r="N61" s="73">
        <f t="shared" ref="N61:N65" si="20">ABS($I$13-I15)</f>
        <v>7.3999999999999915</v>
      </c>
      <c r="O61" s="24">
        <v>39</v>
      </c>
      <c r="P61" s="75" t="str">
        <f t="shared" si="10"/>
        <v>Insignificant</v>
      </c>
    </row>
    <row r="62" spans="1:20" x14ac:dyDescent="0.25">
      <c r="A62" s="57" t="s">
        <v>158</v>
      </c>
      <c r="B62" s="73">
        <f t="shared" si="18"/>
        <v>12.933333333333351</v>
      </c>
      <c r="C62" s="24">
        <v>39</v>
      </c>
      <c r="D62" s="75" t="str">
        <f t="shared" si="4"/>
        <v>Insignificant</v>
      </c>
      <c r="E62" s="57" t="s">
        <v>189</v>
      </c>
      <c r="F62" s="73">
        <f t="shared" si="16"/>
        <v>7.6666666666666714</v>
      </c>
      <c r="G62" s="24">
        <v>39</v>
      </c>
      <c r="H62" s="75" t="str">
        <f t="shared" si="6"/>
        <v>Insignificant</v>
      </c>
      <c r="I62" s="57" t="s">
        <v>220</v>
      </c>
      <c r="J62" s="73">
        <f t="shared" si="19"/>
        <v>4.5999999999999943</v>
      </c>
      <c r="K62" s="24">
        <v>39</v>
      </c>
      <c r="L62" s="75" t="str">
        <f t="shared" si="8"/>
        <v>Insignificant</v>
      </c>
      <c r="M62" s="57" t="s">
        <v>251</v>
      </c>
      <c r="N62" s="73">
        <f t="shared" si="20"/>
        <v>2.0666666666666629</v>
      </c>
      <c r="O62" s="24">
        <v>39</v>
      </c>
      <c r="P62" s="75" t="str">
        <f t="shared" si="10"/>
        <v>Insignificant</v>
      </c>
    </row>
    <row r="63" spans="1:20" x14ac:dyDescent="0.25">
      <c r="A63" s="57" t="s">
        <v>159</v>
      </c>
      <c r="B63" s="73">
        <f t="shared" si="18"/>
        <v>9.9333333333333229</v>
      </c>
      <c r="C63" s="24">
        <v>39</v>
      </c>
      <c r="D63" s="75" t="str">
        <f t="shared" si="4"/>
        <v>Insignificant</v>
      </c>
      <c r="E63" s="57" t="s">
        <v>190</v>
      </c>
      <c r="F63" s="73">
        <f t="shared" si="16"/>
        <v>7.5333333333333314</v>
      </c>
      <c r="G63" s="24">
        <v>39</v>
      </c>
      <c r="H63" s="75" t="str">
        <f t="shared" si="6"/>
        <v>Insignificant</v>
      </c>
      <c r="I63" s="57" t="s">
        <v>221</v>
      </c>
      <c r="J63" s="73">
        <f t="shared" si="19"/>
        <v>0.73333333333333428</v>
      </c>
      <c r="K63" s="24">
        <v>39</v>
      </c>
      <c r="L63" s="75" t="str">
        <f t="shared" si="8"/>
        <v>Insignificant</v>
      </c>
      <c r="M63" s="57" t="s">
        <v>252</v>
      </c>
      <c r="N63" s="73">
        <f t="shared" si="20"/>
        <v>18.066666666666663</v>
      </c>
      <c r="O63" s="24">
        <v>39</v>
      </c>
      <c r="P63" s="75" t="str">
        <f t="shared" si="10"/>
        <v>Insignificant</v>
      </c>
    </row>
    <row r="64" spans="1:20" x14ac:dyDescent="0.25">
      <c r="A64" s="57" t="s">
        <v>160</v>
      </c>
      <c r="B64" s="73">
        <f t="shared" si="18"/>
        <v>20.333333333333343</v>
      </c>
      <c r="C64" s="24">
        <v>39</v>
      </c>
      <c r="D64" s="75" t="str">
        <f t="shared" si="4"/>
        <v>Insignificant</v>
      </c>
      <c r="E64" s="57" t="s">
        <v>191</v>
      </c>
      <c r="F64" s="73">
        <f t="shared" si="16"/>
        <v>32.200000000000003</v>
      </c>
      <c r="G64" s="24">
        <v>39</v>
      </c>
      <c r="H64" s="75" t="str">
        <f t="shared" si="6"/>
        <v>Insignificant</v>
      </c>
      <c r="I64" s="57" t="s">
        <v>222</v>
      </c>
      <c r="J64" s="73">
        <f t="shared" si="19"/>
        <v>15.266666666666666</v>
      </c>
      <c r="K64" s="24">
        <v>39</v>
      </c>
      <c r="L64" s="75" t="str">
        <f t="shared" si="8"/>
        <v>Insignificant</v>
      </c>
      <c r="M64" s="57" t="s">
        <v>253</v>
      </c>
      <c r="N64" s="73">
        <f t="shared" si="20"/>
        <v>2.86666666666666</v>
      </c>
      <c r="O64" s="24">
        <v>39</v>
      </c>
      <c r="P64" s="75" t="str">
        <f t="shared" si="10"/>
        <v>Insignificant</v>
      </c>
    </row>
    <row r="65" spans="1:16" x14ac:dyDescent="0.25">
      <c r="A65" s="57" t="s">
        <v>161</v>
      </c>
      <c r="B65" s="73">
        <f t="shared" si="18"/>
        <v>15.000000000000014</v>
      </c>
      <c r="C65" s="24">
        <v>39</v>
      </c>
      <c r="D65" s="75" t="str">
        <f t="shared" si="4"/>
        <v>Insignificant</v>
      </c>
      <c r="E65" s="57" t="s">
        <v>192</v>
      </c>
      <c r="F65" s="73">
        <f>ABS($I$7-I8)</f>
        <v>22.533333333333317</v>
      </c>
      <c r="G65" s="24">
        <v>39</v>
      </c>
      <c r="H65" s="75" t="str">
        <f t="shared" si="6"/>
        <v>Insignificant</v>
      </c>
      <c r="I65" s="57" t="s">
        <v>223</v>
      </c>
      <c r="J65" s="73">
        <f t="shared" si="19"/>
        <v>6.6666666666662877E-2</v>
      </c>
      <c r="K65" s="24">
        <v>39</v>
      </c>
      <c r="L65" s="75" t="str">
        <f t="shared" si="8"/>
        <v>Insignificant</v>
      </c>
      <c r="M65" s="57" t="s">
        <v>254</v>
      </c>
      <c r="N65" s="73">
        <f t="shared" si="20"/>
        <v>21.800000000000011</v>
      </c>
      <c r="O65" s="24">
        <v>39</v>
      </c>
      <c r="P65" s="75" t="str">
        <f t="shared" si="10"/>
        <v>Insignificant</v>
      </c>
    </row>
    <row r="66" spans="1:16" x14ac:dyDescent="0.25">
      <c r="A66" s="57" t="s">
        <v>162</v>
      </c>
      <c r="B66" s="73">
        <f t="shared" si="18"/>
        <v>31.000000000000014</v>
      </c>
      <c r="C66" s="24">
        <v>39</v>
      </c>
      <c r="D66" s="75" t="str">
        <f t="shared" si="4"/>
        <v>Insignificant</v>
      </c>
      <c r="E66" s="57" t="s">
        <v>193</v>
      </c>
      <c r="F66" s="73">
        <f t="shared" ref="F66:F68" si="21">ABS($I$7-I9)</f>
        <v>7.5999999999999943</v>
      </c>
      <c r="G66" s="24">
        <v>39</v>
      </c>
      <c r="H66" s="75" t="str">
        <f t="shared" si="6"/>
        <v>Insignificant</v>
      </c>
      <c r="I66" s="57" t="s">
        <v>224</v>
      </c>
      <c r="J66" s="73">
        <f t="shared" si="19"/>
        <v>24.600000000000009</v>
      </c>
      <c r="K66" s="24">
        <v>39</v>
      </c>
      <c r="L66" s="75" t="str">
        <f t="shared" si="8"/>
        <v>Insignificant</v>
      </c>
      <c r="M66" s="57" t="s">
        <v>255</v>
      </c>
      <c r="N66" s="73">
        <f>ABS($I$14-I15)</f>
        <v>30.266666666666666</v>
      </c>
      <c r="O66" s="24">
        <v>39</v>
      </c>
      <c r="P66" s="75" t="str">
        <f t="shared" si="10"/>
        <v>Insignificant</v>
      </c>
    </row>
    <row r="67" spans="1:16" x14ac:dyDescent="0.25">
      <c r="A67" s="57" t="s">
        <v>163</v>
      </c>
      <c r="B67" s="73">
        <f t="shared" si="18"/>
        <v>15.800000000000011</v>
      </c>
      <c r="C67" s="24">
        <v>39</v>
      </c>
      <c r="D67" s="75" t="str">
        <f t="shared" si="4"/>
        <v>Insignificant</v>
      </c>
      <c r="E67" s="57" t="s">
        <v>194</v>
      </c>
      <c r="F67" s="73">
        <f t="shared" si="21"/>
        <v>8.3333333333333286</v>
      </c>
      <c r="G67" s="24">
        <v>39</v>
      </c>
      <c r="H67" s="75" t="str">
        <f t="shared" si="6"/>
        <v>Insignificant</v>
      </c>
      <c r="I67" s="57" t="s">
        <v>225</v>
      </c>
      <c r="J67" s="73">
        <f>ABS($I$10-I11)</f>
        <v>18.333333333333329</v>
      </c>
      <c r="K67" s="24">
        <v>39</v>
      </c>
      <c r="L67" s="75" t="str">
        <f t="shared" si="8"/>
        <v>Insignificant</v>
      </c>
      <c r="M67" s="57" t="s">
        <v>256</v>
      </c>
      <c r="N67" s="73">
        <f t="shared" ref="N67:N68" si="22">ABS($I$14-I16)</f>
        <v>24.933333333333337</v>
      </c>
      <c r="O67" s="24">
        <v>39</v>
      </c>
      <c r="P67" s="75" t="str">
        <f t="shared" si="10"/>
        <v>Insignificant</v>
      </c>
    </row>
    <row r="68" spans="1:16" x14ac:dyDescent="0.25">
      <c r="A68" s="57" t="s">
        <v>164</v>
      </c>
      <c r="B68" s="73">
        <f t="shared" si="18"/>
        <v>8.86666666666666</v>
      </c>
      <c r="C68" s="24">
        <v>39</v>
      </c>
      <c r="D68" s="75" t="str">
        <f t="shared" si="4"/>
        <v>Insignificant</v>
      </c>
      <c r="E68" s="57" t="s">
        <v>195</v>
      </c>
      <c r="F68" s="73">
        <f t="shared" si="21"/>
        <v>10</v>
      </c>
      <c r="G68" s="24">
        <v>39</v>
      </c>
      <c r="H68" s="75" t="str">
        <f t="shared" si="6"/>
        <v>Insignificant</v>
      </c>
      <c r="I68" s="57" t="s">
        <v>226</v>
      </c>
      <c r="J68" s="73">
        <f>ABS($I$10-I12)</f>
        <v>8.3999999999999915</v>
      </c>
      <c r="K68" s="24">
        <v>39</v>
      </c>
      <c r="L68" s="75" t="str">
        <f t="shared" si="8"/>
        <v>Insignificant</v>
      </c>
      <c r="M68" s="57" t="s">
        <v>257</v>
      </c>
      <c r="N68" s="73">
        <f t="shared" si="22"/>
        <v>40.933333333333337</v>
      </c>
      <c r="O68" s="24">
        <v>39</v>
      </c>
      <c r="P68" s="75" t="str">
        <f t="shared" si="10"/>
        <v>Significant</v>
      </c>
    </row>
    <row r="72" spans="1:16" x14ac:dyDescent="0.25">
      <c r="D72" s="61" t="s">
        <v>278</v>
      </c>
    </row>
    <row r="73" spans="1:16" x14ac:dyDescent="0.25">
      <c r="D73" s="57" t="s">
        <v>153</v>
      </c>
      <c r="F73" s="57" t="s">
        <v>290</v>
      </c>
      <c r="G73" s="66">
        <f>SUMPRODUCT(LEN($D$73:$D$80)-LEN(SUBSTITUTE($D$73:$D$80, "F", "")))</f>
        <v>4</v>
      </c>
    </row>
    <row r="74" spans="1:16" x14ac:dyDescent="0.25">
      <c r="D74" s="57" t="s">
        <v>167</v>
      </c>
      <c r="F74" s="57" t="s">
        <v>297</v>
      </c>
      <c r="G74" s="66">
        <f>SUMPRODUCT(LEN($D$73:$D$80)-LEN(SUBSTITUTE($D$73:$D$80, "L", "")))</f>
        <v>3</v>
      </c>
      <c r="I74" s="61" t="s">
        <v>277</v>
      </c>
    </row>
    <row r="75" spans="1:16" x14ac:dyDescent="0.25">
      <c r="D75" s="57" t="s">
        <v>209</v>
      </c>
      <c r="F75" s="57" t="s">
        <v>276</v>
      </c>
      <c r="G75" s="66">
        <f>SUMPRODUCT(LEN($D$73:$D$80)-LEN(SUBSTITUTE($D$73:$D$80, "Q", "")))</f>
        <v>3</v>
      </c>
      <c r="I75" s="57" t="s">
        <v>299</v>
      </c>
    </row>
    <row r="76" spans="1:16" x14ac:dyDescent="0.25">
      <c r="D76" s="57" t="s">
        <v>214</v>
      </c>
      <c r="F76" s="57" t="s">
        <v>298</v>
      </c>
      <c r="G76" s="66">
        <f>SUMPRODUCT(LEN($D$73:$D$80)-LEN(SUBSTITUTE($D$73:$D$80, "O", "")))</f>
        <v>2</v>
      </c>
      <c r="I76" s="57" t="s">
        <v>300</v>
      </c>
    </row>
    <row r="77" spans="1:16" x14ac:dyDescent="0.25">
      <c r="D77" s="57" t="s">
        <v>236</v>
      </c>
      <c r="F77" s="57" t="s">
        <v>273</v>
      </c>
      <c r="G77" s="66">
        <f>SUMPRODUCT(LEN($D$73:$D$80)-LEN(SUBSTITUTE($D$73:$D$80, "I", "")))</f>
        <v>2</v>
      </c>
    </row>
    <row r="78" spans="1:16" x14ac:dyDescent="0.25">
      <c r="D78" s="57" t="s">
        <v>241</v>
      </c>
      <c r="G78" s="66"/>
    </row>
    <row r="79" spans="1:16" x14ac:dyDescent="0.25">
      <c r="D79" s="57" t="s">
        <v>257</v>
      </c>
    </row>
    <row r="80" spans="1:16" x14ac:dyDescent="0.25">
      <c r="D80" s="57" t="s">
        <v>268</v>
      </c>
    </row>
  </sheetData>
  <mergeCells count="9">
    <mergeCell ref="I1:I2"/>
    <mergeCell ref="A20:D20"/>
    <mergeCell ref="H29:I29"/>
    <mergeCell ref="A1:A2"/>
    <mergeCell ref="C1:C2"/>
    <mergeCell ref="D1:D2"/>
    <mergeCell ref="E1:G1"/>
    <mergeCell ref="B1:B2"/>
    <mergeCell ref="H1:H2"/>
  </mergeCells>
  <conditionalFormatting sqref="D38:D68">
    <cfRule type="cellIs" dxfId="15" priority="5" operator="equal">
      <formula>"Significant"</formula>
    </cfRule>
  </conditionalFormatting>
  <conditionalFormatting sqref="H38:H68">
    <cfRule type="cellIs" dxfId="14" priority="4" operator="equal">
      <formula>"Significant"</formula>
    </cfRule>
  </conditionalFormatting>
  <conditionalFormatting sqref="L38:L68">
    <cfRule type="cellIs" dxfId="13" priority="3" operator="equal">
      <formula>"Significant"</formula>
    </cfRule>
  </conditionalFormatting>
  <conditionalFormatting sqref="P38:P68">
    <cfRule type="cellIs" dxfId="12" priority="2" operator="equal">
      <formula>"Significant"</formula>
    </cfRule>
  </conditionalFormatting>
  <conditionalFormatting sqref="T38:T49">
    <cfRule type="cellIs" dxfId="11" priority="1" operator="equal">
      <formula>"Significant"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166F-5874-48D4-9B97-69B263399856}">
  <dimension ref="A1:V85"/>
  <sheetViews>
    <sheetView topLeftCell="A67" workbookViewId="0">
      <selection activeCell="J84" sqref="J84"/>
    </sheetView>
  </sheetViews>
  <sheetFormatPr defaultRowHeight="14.4" x14ac:dyDescent="0.3"/>
  <cols>
    <col min="1" max="1" width="17.33203125" bestFit="1" customWidth="1"/>
    <col min="2" max="2" width="17.44140625" customWidth="1"/>
    <col min="3" max="3" width="28.21875" customWidth="1"/>
    <col min="4" max="4" width="13.5546875" customWidth="1"/>
    <col min="6" max="6" width="16.21875" bestFit="1" customWidth="1"/>
    <col min="7" max="7" width="12" bestFit="1" customWidth="1"/>
    <col min="10" max="10" width="16.21875" customWidth="1"/>
    <col min="11" max="11" width="28.21875" bestFit="1" customWidth="1"/>
    <col min="14" max="14" width="16.44140625" customWidth="1"/>
    <col min="15" max="15" width="8.88671875" customWidth="1"/>
    <col min="18" max="18" width="17.109375" customWidth="1"/>
  </cols>
  <sheetData>
    <row r="1" spans="1:9" x14ac:dyDescent="0.3">
      <c r="A1" s="105" t="s">
        <v>75</v>
      </c>
      <c r="B1" s="105" t="s">
        <v>107</v>
      </c>
      <c r="C1" s="105" t="s">
        <v>43</v>
      </c>
      <c r="D1" s="105" t="s">
        <v>79</v>
      </c>
      <c r="E1" s="112" t="s">
        <v>6</v>
      </c>
      <c r="F1" s="113"/>
      <c r="G1" s="114"/>
      <c r="H1" s="137" t="s">
        <v>94</v>
      </c>
      <c r="I1" s="137" t="s">
        <v>95</v>
      </c>
    </row>
    <row r="2" spans="1:9" x14ac:dyDescent="0.3">
      <c r="A2" s="106"/>
      <c r="B2" s="106"/>
      <c r="C2" s="106"/>
      <c r="D2" s="106"/>
      <c r="E2" s="33" t="s">
        <v>15</v>
      </c>
      <c r="F2" s="33" t="s">
        <v>16</v>
      </c>
      <c r="G2" s="33" t="s">
        <v>17</v>
      </c>
      <c r="H2" s="137"/>
      <c r="I2" s="137"/>
    </row>
    <row r="3" spans="1:9" x14ac:dyDescent="0.3">
      <c r="A3" s="28">
        <v>1</v>
      </c>
      <c r="B3" s="28" t="s">
        <v>114</v>
      </c>
      <c r="C3" s="28" t="s">
        <v>44</v>
      </c>
      <c r="D3" s="28" t="s">
        <v>29</v>
      </c>
      <c r="E3" s="34">
        <v>42.4</v>
      </c>
      <c r="F3" s="34">
        <v>46</v>
      </c>
      <c r="G3" s="34">
        <v>47</v>
      </c>
      <c r="H3" s="56">
        <f>SUM(E3:G3)</f>
        <v>135.4</v>
      </c>
      <c r="I3" s="56">
        <f>AVERAGE(E3:G3)</f>
        <v>45.133333333333333</v>
      </c>
    </row>
    <row r="4" spans="1:9" x14ac:dyDescent="0.3">
      <c r="A4" s="28">
        <v>2</v>
      </c>
      <c r="B4" s="28" t="s">
        <v>115</v>
      </c>
      <c r="C4" s="28" t="s">
        <v>46</v>
      </c>
      <c r="D4" s="28" t="s">
        <v>32</v>
      </c>
      <c r="E4" s="34">
        <v>44.4</v>
      </c>
      <c r="F4" s="34">
        <v>46</v>
      </c>
      <c r="G4" s="34">
        <v>43</v>
      </c>
      <c r="H4" s="56">
        <f t="shared" ref="H4:H19" si="0">SUM(E4:G4)</f>
        <v>133.4</v>
      </c>
      <c r="I4" s="56">
        <f>AVERAGE(E4:G4)</f>
        <v>44.466666666666669</v>
      </c>
    </row>
    <row r="5" spans="1:9" x14ac:dyDescent="0.3">
      <c r="A5" s="28">
        <v>3</v>
      </c>
      <c r="B5" s="28" t="s">
        <v>116</v>
      </c>
      <c r="C5" s="28" t="s">
        <v>48</v>
      </c>
      <c r="D5" s="28" t="s">
        <v>31</v>
      </c>
      <c r="E5" s="34">
        <v>39.4</v>
      </c>
      <c r="F5" s="34">
        <v>46</v>
      </c>
      <c r="G5" s="34">
        <v>43</v>
      </c>
      <c r="H5" s="56">
        <f t="shared" si="0"/>
        <v>128.4</v>
      </c>
      <c r="I5" s="56">
        <f t="shared" ref="I5:I19" si="1">AVERAGE(E5:G5)</f>
        <v>42.800000000000004</v>
      </c>
    </row>
    <row r="6" spans="1:9" x14ac:dyDescent="0.3">
      <c r="A6" s="28">
        <v>4</v>
      </c>
      <c r="B6" s="28" t="s">
        <v>117</v>
      </c>
      <c r="C6" s="28" t="s">
        <v>50</v>
      </c>
      <c r="D6" s="28" t="s">
        <v>23</v>
      </c>
      <c r="E6" s="34">
        <v>34</v>
      </c>
      <c r="F6" s="34">
        <v>45</v>
      </c>
      <c r="G6" s="34">
        <v>46</v>
      </c>
      <c r="H6" s="56">
        <f t="shared" si="0"/>
        <v>125</v>
      </c>
      <c r="I6" s="56">
        <f t="shared" si="1"/>
        <v>41.666666666666664</v>
      </c>
    </row>
    <row r="7" spans="1:9" x14ac:dyDescent="0.3">
      <c r="A7" s="28">
        <v>5</v>
      </c>
      <c r="B7" s="28" t="s">
        <v>118</v>
      </c>
      <c r="C7" s="28" t="s">
        <v>52</v>
      </c>
      <c r="D7" s="28" t="s">
        <v>22</v>
      </c>
      <c r="E7" s="34">
        <v>49</v>
      </c>
      <c r="F7" s="34">
        <v>45</v>
      </c>
      <c r="G7" s="34">
        <v>44</v>
      </c>
      <c r="H7" s="56">
        <f t="shared" si="0"/>
        <v>138</v>
      </c>
      <c r="I7" s="56">
        <f t="shared" si="1"/>
        <v>46</v>
      </c>
    </row>
    <row r="8" spans="1:9" x14ac:dyDescent="0.3">
      <c r="A8" s="28">
        <v>6</v>
      </c>
      <c r="B8" s="28" t="s">
        <v>119</v>
      </c>
      <c r="C8" s="28" t="s">
        <v>54</v>
      </c>
      <c r="D8" s="28" t="s">
        <v>18</v>
      </c>
      <c r="E8" s="34">
        <v>46</v>
      </c>
      <c r="F8" s="34">
        <v>48</v>
      </c>
      <c r="G8" s="34">
        <v>45</v>
      </c>
      <c r="H8" s="56">
        <f t="shared" si="0"/>
        <v>139</v>
      </c>
      <c r="I8" s="56">
        <f t="shared" si="1"/>
        <v>46.333333333333336</v>
      </c>
    </row>
    <row r="9" spans="1:9" x14ac:dyDescent="0.3">
      <c r="A9" s="28">
        <v>7</v>
      </c>
      <c r="B9" s="28" t="s">
        <v>120</v>
      </c>
      <c r="C9" s="28" t="s">
        <v>56</v>
      </c>
      <c r="D9" s="28" t="s">
        <v>26</v>
      </c>
      <c r="E9" s="34">
        <v>32.4</v>
      </c>
      <c r="F9" s="34">
        <v>42</v>
      </c>
      <c r="G9" s="34">
        <v>42</v>
      </c>
      <c r="H9" s="56">
        <f t="shared" si="0"/>
        <v>116.4</v>
      </c>
      <c r="I9" s="56">
        <f t="shared" si="1"/>
        <v>38.800000000000004</v>
      </c>
    </row>
    <row r="10" spans="1:9" x14ac:dyDescent="0.3">
      <c r="A10" s="28">
        <v>8</v>
      </c>
      <c r="B10" s="28" t="s">
        <v>121</v>
      </c>
      <c r="C10" s="28" t="s">
        <v>58</v>
      </c>
      <c r="D10" s="28" t="s">
        <v>28</v>
      </c>
      <c r="E10" s="34">
        <v>40</v>
      </c>
      <c r="F10" s="34">
        <v>47</v>
      </c>
      <c r="G10" s="34">
        <v>43</v>
      </c>
      <c r="H10" s="56">
        <f t="shared" si="0"/>
        <v>130</v>
      </c>
      <c r="I10" s="56">
        <f t="shared" si="1"/>
        <v>43.333333333333336</v>
      </c>
    </row>
    <row r="11" spans="1:9" x14ac:dyDescent="0.3">
      <c r="A11" s="28">
        <v>9</v>
      </c>
      <c r="B11" s="28" t="s">
        <v>122</v>
      </c>
      <c r="C11" s="28" t="s">
        <v>60</v>
      </c>
      <c r="D11" s="28" t="s">
        <v>19</v>
      </c>
      <c r="E11" s="34">
        <v>46</v>
      </c>
      <c r="F11" s="34">
        <v>47</v>
      </c>
      <c r="G11" s="34">
        <v>46</v>
      </c>
      <c r="H11" s="56">
        <f t="shared" si="0"/>
        <v>139</v>
      </c>
      <c r="I11" s="56">
        <f t="shared" si="1"/>
        <v>46.333333333333336</v>
      </c>
    </row>
    <row r="12" spans="1:9" x14ac:dyDescent="0.3">
      <c r="A12" s="28">
        <v>10</v>
      </c>
      <c r="B12" s="28" t="s">
        <v>123</v>
      </c>
      <c r="C12" s="28" t="s">
        <v>62</v>
      </c>
      <c r="D12" s="28" t="s">
        <v>21</v>
      </c>
      <c r="E12" s="34">
        <v>29</v>
      </c>
      <c r="F12" s="34">
        <v>41</v>
      </c>
      <c r="G12" s="34">
        <v>46</v>
      </c>
      <c r="H12" s="56">
        <f t="shared" si="0"/>
        <v>116</v>
      </c>
      <c r="I12" s="56">
        <f t="shared" si="1"/>
        <v>38.666666666666664</v>
      </c>
    </row>
    <row r="13" spans="1:9" x14ac:dyDescent="0.3">
      <c r="A13" s="28">
        <v>11</v>
      </c>
      <c r="B13" s="28" t="s">
        <v>124</v>
      </c>
      <c r="C13" s="28" t="s">
        <v>64</v>
      </c>
      <c r="D13" s="28" t="s">
        <v>30</v>
      </c>
      <c r="E13" s="34">
        <v>38</v>
      </c>
      <c r="F13" s="34">
        <v>48</v>
      </c>
      <c r="G13" s="34">
        <v>41</v>
      </c>
      <c r="H13" s="56">
        <f t="shared" si="0"/>
        <v>127</v>
      </c>
      <c r="I13" s="56">
        <f t="shared" si="1"/>
        <v>42.333333333333336</v>
      </c>
    </row>
    <row r="14" spans="1:9" x14ac:dyDescent="0.3">
      <c r="A14" s="28">
        <v>12</v>
      </c>
      <c r="B14" s="28" t="s">
        <v>125</v>
      </c>
      <c r="C14" s="28" t="s">
        <v>66</v>
      </c>
      <c r="D14" s="28" t="s">
        <v>34</v>
      </c>
      <c r="E14" s="34">
        <v>40</v>
      </c>
      <c r="F14" s="34">
        <v>48</v>
      </c>
      <c r="G14" s="34">
        <v>45</v>
      </c>
      <c r="H14" s="56">
        <f t="shared" si="0"/>
        <v>133</v>
      </c>
      <c r="I14" s="56">
        <f t="shared" si="1"/>
        <v>44.333333333333336</v>
      </c>
    </row>
    <row r="15" spans="1:9" x14ac:dyDescent="0.3">
      <c r="A15" s="28">
        <v>13</v>
      </c>
      <c r="B15" s="28" t="s">
        <v>126</v>
      </c>
      <c r="C15" s="28" t="s">
        <v>67</v>
      </c>
      <c r="D15" s="28" t="s">
        <v>24</v>
      </c>
      <c r="E15" s="34">
        <v>38</v>
      </c>
      <c r="F15" s="34">
        <v>49</v>
      </c>
      <c r="G15" s="34">
        <v>45</v>
      </c>
      <c r="H15" s="56">
        <f t="shared" si="0"/>
        <v>132</v>
      </c>
      <c r="I15" s="56">
        <f t="shared" si="1"/>
        <v>44</v>
      </c>
    </row>
    <row r="16" spans="1:9" x14ac:dyDescent="0.3">
      <c r="A16" s="28">
        <v>14</v>
      </c>
      <c r="B16" s="28" t="s">
        <v>127</v>
      </c>
      <c r="C16" s="28" t="s">
        <v>68</v>
      </c>
      <c r="D16" s="28" t="s">
        <v>27</v>
      </c>
      <c r="E16" s="34">
        <v>45</v>
      </c>
      <c r="F16" s="34">
        <v>50</v>
      </c>
      <c r="G16" s="34">
        <v>46</v>
      </c>
      <c r="H16" s="56">
        <f t="shared" si="0"/>
        <v>141</v>
      </c>
      <c r="I16" s="56">
        <f t="shared" si="1"/>
        <v>47</v>
      </c>
    </row>
    <row r="17" spans="1:19" x14ac:dyDescent="0.3">
      <c r="A17" s="28">
        <v>15</v>
      </c>
      <c r="B17" s="28" t="s">
        <v>128</v>
      </c>
      <c r="C17" s="28" t="s">
        <v>69</v>
      </c>
      <c r="D17" s="28" t="s">
        <v>20</v>
      </c>
      <c r="E17" s="34">
        <v>33</v>
      </c>
      <c r="F17" s="34">
        <v>45</v>
      </c>
      <c r="G17" s="34">
        <v>45</v>
      </c>
      <c r="H17" s="56">
        <f t="shared" si="0"/>
        <v>123</v>
      </c>
      <c r="I17" s="56">
        <f t="shared" si="1"/>
        <v>41</v>
      </c>
    </row>
    <row r="18" spans="1:19" x14ac:dyDescent="0.3">
      <c r="A18" s="28">
        <v>16</v>
      </c>
      <c r="B18" s="28" t="s">
        <v>129</v>
      </c>
      <c r="C18" s="28" t="s">
        <v>70</v>
      </c>
      <c r="D18" s="28" t="s">
        <v>25</v>
      </c>
      <c r="E18" s="34">
        <v>29</v>
      </c>
      <c r="F18" s="34">
        <v>46</v>
      </c>
      <c r="G18" s="34">
        <v>43</v>
      </c>
      <c r="H18" s="56">
        <f t="shared" si="0"/>
        <v>118</v>
      </c>
      <c r="I18" s="56">
        <f t="shared" si="1"/>
        <v>39.333333333333336</v>
      </c>
    </row>
    <row r="19" spans="1:19" x14ac:dyDescent="0.3">
      <c r="A19" s="28">
        <v>17</v>
      </c>
      <c r="B19" s="28" t="s">
        <v>130</v>
      </c>
      <c r="C19" s="28" t="s">
        <v>74</v>
      </c>
      <c r="D19" s="28" t="s">
        <v>33</v>
      </c>
      <c r="E19" s="34">
        <v>40</v>
      </c>
      <c r="F19" s="34">
        <v>45</v>
      </c>
      <c r="G19" s="34">
        <v>42</v>
      </c>
      <c r="H19" s="56">
        <f t="shared" si="0"/>
        <v>127</v>
      </c>
      <c r="I19" s="56">
        <f t="shared" si="1"/>
        <v>42.333333333333336</v>
      </c>
    </row>
    <row r="20" spans="1:19" x14ac:dyDescent="0.3">
      <c r="A20" s="145" t="s">
        <v>94</v>
      </c>
      <c r="B20" s="145"/>
      <c r="C20" s="145"/>
      <c r="D20" s="145"/>
      <c r="E20" s="76">
        <f>SUM(E3:E19)</f>
        <v>665.59999999999991</v>
      </c>
      <c r="F20" s="76">
        <f t="shared" ref="F20:G20" si="2">SUM(F3:F19)</f>
        <v>784</v>
      </c>
      <c r="G20" s="76">
        <f t="shared" si="2"/>
        <v>752</v>
      </c>
      <c r="H20" s="76">
        <f>SUM(H3:H19)</f>
        <v>2201.6</v>
      </c>
      <c r="I20" s="76"/>
    </row>
    <row r="22" spans="1:19" x14ac:dyDescent="0.3">
      <c r="D22" s="24" t="s">
        <v>96</v>
      </c>
      <c r="E22" s="57">
        <f>H20^2/51</f>
        <v>95040.050196078417</v>
      </c>
    </row>
    <row r="23" spans="1:19" x14ac:dyDescent="0.3">
      <c r="D23" s="24" t="s">
        <v>281</v>
      </c>
      <c r="E23" s="57">
        <f>SUMSQ(E3:G19)</f>
        <v>96198.239999999991</v>
      </c>
    </row>
    <row r="24" spans="1:19" x14ac:dyDescent="0.3">
      <c r="D24" s="24" t="s">
        <v>97</v>
      </c>
      <c r="E24" s="57">
        <f>E23-E22</f>
        <v>1158.1898039215739</v>
      </c>
    </row>
    <row r="25" spans="1:19" x14ac:dyDescent="0.3">
      <c r="D25" s="24" t="s">
        <v>98</v>
      </c>
      <c r="E25" s="57">
        <f>(SUMSQ(E20:G20)/17)-E22</f>
        <v>441.32392156863352</v>
      </c>
    </row>
    <row r="26" spans="1:19" x14ac:dyDescent="0.3">
      <c r="D26" s="24" t="s">
        <v>99</v>
      </c>
      <c r="E26" s="57">
        <f>(SUMSQ(H3:H19)/3)-E22</f>
        <v>338.69647058824194</v>
      </c>
    </row>
    <row r="27" spans="1:19" x14ac:dyDescent="0.3">
      <c r="D27" s="24" t="s">
        <v>100</v>
      </c>
      <c r="E27" s="57">
        <f>E24-E25-E26</f>
        <v>378.16941176469845</v>
      </c>
    </row>
    <row r="29" spans="1:19" x14ac:dyDescent="0.3">
      <c r="D29" s="57"/>
      <c r="E29" s="57"/>
      <c r="F29" s="57"/>
      <c r="G29" s="66"/>
      <c r="H29" s="139" t="s">
        <v>105</v>
      </c>
      <c r="I29" s="139"/>
      <c r="L29" s="57"/>
      <c r="M29" s="66"/>
      <c r="N29" s="64" t="s">
        <v>111</v>
      </c>
      <c r="O29" s="57">
        <f>SQRT((2*G33)/3)</f>
        <v>2.8068718196178022</v>
      </c>
      <c r="P29" s="57"/>
      <c r="Q29" s="66"/>
      <c r="R29" s="57"/>
      <c r="S29" s="57"/>
    </row>
    <row r="30" spans="1:19" x14ac:dyDescent="0.3">
      <c r="D30" s="62" t="s">
        <v>101</v>
      </c>
      <c r="E30" s="63" t="s">
        <v>102</v>
      </c>
      <c r="F30" s="63" t="s">
        <v>103</v>
      </c>
      <c r="G30" s="70" t="s">
        <v>104</v>
      </c>
      <c r="H30" s="63" t="s">
        <v>109</v>
      </c>
      <c r="I30" s="63" t="s">
        <v>110</v>
      </c>
      <c r="L30" s="57"/>
      <c r="M30" s="66"/>
      <c r="N30" s="57" t="s">
        <v>112</v>
      </c>
      <c r="O30" s="57"/>
      <c r="P30" s="57"/>
      <c r="Q30" s="66"/>
      <c r="R30" s="57"/>
      <c r="S30" s="57"/>
    </row>
    <row r="31" spans="1:19" x14ac:dyDescent="0.3">
      <c r="D31" s="57" t="s">
        <v>106</v>
      </c>
      <c r="E31">
        <f>3-1</f>
        <v>2</v>
      </c>
      <c r="F31" s="56">
        <v>441.32392156863352</v>
      </c>
      <c r="G31">
        <f>F31/E31</f>
        <v>220.66196078431676</v>
      </c>
      <c r="H31">
        <f>G31/G33</f>
        <v>18.672009225039304</v>
      </c>
      <c r="I31">
        <v>3.294</v>
      </c>
      <c r="L31" s="61"/>
      <c r="M31" s="71"/>
      <c r="N31" s="4" t="s">
        <v>113</v>
      </c>
      <c r="O31" s="59">
        <f>2.037*O29</f>
        <v>5.7175978965614629</v>
      </c>
      <c r="P31" s="61" t="s">
        <v>313</v>
      </c>
      <c r="Q31" s="71"/>
      <c r="R31" s="61"/>
      <c r="S31" s="61"/>
    </row>
    <row r="32" spans="1:19" x14ac:dyDescent="0.3">
      <c r="D32" s="57" t="s">
        <v>107</v>
      </c>
      <c r="E32">
        <f>17-1</f>
        <v>16</v>
      </c>
      <c r="F32" s="56">
        <v>338.69647058824194</v>
      </c>
      <c r="G32">
        <f t="shared" ref="G32:G34" si="3">F32/E32</f>
        <v>21.168529411765121</v>
      </c>
      <c r="H32">
        <f>G32/G33</f>
        <v>1.7912420203830919</v>
      </c>
      <c r="I32">
        <v>1.97</v>
      </c>
      <c r="L32" s="57"/>
      <c r="M32" s="71" t="s">
        <v>284</v>
      </c>
      <c r="N32" s="57" t="s">
        <v>285</v>
      </c>
      <c r="O32" s="57"/>
      <c r="P32" s="57"/>
      <c r="Q32" s="71" t="s">
        <v>286</v>
      </c>
      <c r="R32" s="57" t="s">
        <v>287</v>
      </c>
      <c r="S32" s="57"/>
    </row>
    <row r="33" spans="1:22" x14ac:dyDescent="0.3">
      <c r="D33" s="57" t="s">
        <v>108</v>
      </c>
      <c r="E33">
        <f>(17-1)*(3-1)</f>
        <v>32</v>
      </c>
      <c r="F33" s="56">
        <v>378.16941176469845</v>
      </c>
      <c r="G33">
        <f t="shared" si="3"/>
        <v>11.817794117646827</v>
      </c>
      <c r="L33" s="57"/>
      <c r="M33" s="66"/>
      <c r="N33" s="57"/>
      <c r="O33" s="66" t="s">
        <v>283</v>
      </c>
      <c r="P33" s="57"/>
      <c r="Q33" s="66"/>
      <c r="R33" s="57"/>
      <c r="S33" s="57"/>
    </row>
    <row r="34" spans="1:22" x14ac:dyDescent="0.3">
      <c r="D34" s="64" t="s">
        <v>94</v>
      </c>
      <c r="E34" s="77">
        <f>17*3-1</f>
        <v>50</v>
      </c>
      <c r="F34" s="76">
        <v>1158.1898039215739</v>
      </c>
      <c r="G34" s="77">
        <f t="shared" si="3"/>
        <v>23.163796078431478</v>
      </c>
    </row>
    <row r="36" spans="1:22" s="7" customFormat="1" ht="60" customHeight="1" x14ac:dyDescent="0.3">
      <c r="A36" s="61" t="s">
        <v>132</v>
      </c>
      <c r="B36" s="78" t="s">
        <v>288</v>
      </c>
      <c r="C36" s="26" t="s">
        <v>80</v>
      </c>
      <c r="D36" s="61" t="s">
        <v>133</v>
      </c>
      <c r="E36" s="61" t="s">
        <v>132</v>
      </c>
      <c r="F36" s="78" t="s">
        <v>288</v>
      </c>
      <c r="G36" s="26" t="s">
        <v>80</v>
      </c>
      <c r="H36" s="61" t="s">
        <v>133</v>
      </c>
      <c r="I36" s="61" t="s">
        <v>132</v>
      </c>
      <c r="J36" s="78" t="s">
        <v>288</v>
      </c>
      <c r="K36" s="26" t="s">
        <v>80</v>
      </c>
      <c r="L36" s="61" t="s">
        <v>133</v>
      </c>
      <c r="M36" s="61" t="s">
        <v>132</v>
      </c>
      <c r="N36" s="78" t="s">
        <v>288</v>
      </c>
      <c r="O36" s="26" t="s">
        <v>80</v>
      </c>
      <c r="P36" s="61" t="s">
        <v>133</v>
      </c>
      <c r="Q36" s="61" t="s">
        <v>132</v>
      </c>
      <c r="R36" s="78" t="s">
        <v>288</v>
      </c>
      <c r="S36" s="26" t="s">
        <v>80</v>
      </c>
      <c r="T36" s="61" t="s">
        <v>133</v>
      </c>
      <c r="U36" s="61"/>
      <c r="V36" s="61"/>
    </row>
    <row r="37" spans="1:22" x14ac:dyDescent="0.3">
      <c r="A37" s="57" t="s">
        <v>134</v>
      </c>
      <c r="B37" s="73">
        <f>ABS($I$3-I4)</f>
        <v>0.6666666666666643</v>
      </c>
      <c r="C37" s="24">
        <v>6</v>
      </c>
      <c r="D37" s="75" t="str">
        <f>IF(B37&gt;C37,"Significant", "Insignificant")</f>
        <v>Insignificant</v>
      </c>
      <c r="E37" s="57" t="s">
        <v>165</v>
      </c>
      <c r="F37" s="73">
        <f>ABS($I$5-I6)</f>
        <v>1.13333333333334</v>
      </c>
      <c r="G37" s="24">
        <v>6</v>
      </c>
      <c r="H37" s="75" t="str">
        <f>IF(F37&gt;G37,"Significant", "Insignificant")</f>
        <v>Insignificant</v>
      </c>
      <c r="I37" s="57" t="s">
        <v>196</v>
      </c>
      <c r="J37" s="73">
        <f>ABS($I$7-I12)</f>
        <v>7.3333333333333357</v>
      </c>
      <c r="K37" s="24">
        <v>6</v>
      </c>
      <c r="L37" s="75" t="str">
        <f>IF(J37&gt;K37,"Significant", "Insignificant")</f>
        <v>Significant</v>
      </c>
      <c r="M37" s="57" t="s">
        <v>227</v>
      </c>
      <c r="N37" s="73">
        <f>ABS($I$10-I13)</f>
        <v>1</v>
      </c>
      <c r="O37" s="24">
        <v>6</v>
      </c>
      <c r="P37" s="75" t="str">
        <f>IF(N37&gt;O37,"Significant", "Insignificant")</f>
        <v>Insignificant</v>
      </c>
      <c r="Q37" s="57" t="s">
        <v>258</v>
      </c>
      <c r="R37" s="73">
        <f>ABS($I$14-I18)</f>
        <v>5</v>
      </c>
      <c r="S37" s="24">
        <v>6</v>
      </c>
      <c r="T37" s="75" t="str">
        <f>IF(R37&gt;S37,"Significant", "Insignificant")</f>
        <v>Insignificant</v>
      </c>
      <c r="U37" s="57"/>
      <c r="V37" s="57"/>
    </row>
    <row r="38" spans="1:22" x14ac:dyDescent="0.3">
      <c r="A38" s="57" t="s">
        <v>135</v>
      </c>
      <c r="B38" s="73">
        <f t="shared" ref="B38:B52" si="4">ABS($I$3-I5)</f>
        <v>2.3333333333333286</v>
      </c>
      <c r="C38" s="24">
        <v>6</v>
      </c>
      <c r="D38" s="75" t="str">
        <f t="shared" ref="D38:D67" si="5">IF(B38&gt;C38,"Significant", "Insignificant")</f>
        <v>Insignificant</v>
      </c>
      <c r="E38" s="57" t="s">
        <v>166</v>
      </c>
      <c r="F38" s="73">
        <f t="shared" ref="F38:F50" si="6">ABS($I$5-I7)</f>
        <v>3.1999999999999957</v>
      </c>
      <c r="G38" s="24">
        <v>6</v>
      </c>
      <c r="H38" s="75" t="str">
        <f t="shared" ref="H38:H67" si="7">IF(F38&gt;G38,"Significant", "Insignificant")</f>
        <v>Insignificant</v>
      </c>
      <c r="I38" s="57" t="s">
        <v>197</v>
      </c>
      <c r="J38" s="73">
        <f t="shared" ref="J38:J44" si="8">ABS($I$7-I13)</f>
        <v>3.6666666666666643</v>
      </c>
      <c r="K38" s="24">
        <v>6</v>
      </c>
      <c r="L38" s="75" t="str">
        <f t="shared" ref="L38:L67" si="9">IF(J38&gt;K38,"Significant", "Insignificant")</f>
        <v>Insignificant</v>
      </c>
      <c r="M38" s="57" t="s">
        <v>228</v>
      </c>
      <c r="N38" s="73">
        <f t="shared" ref="N38:N43" si="10">ABS($I$10-I14)</f>
        <v>1</v>
      </c>
      <c r="O38" s="24">
        <v>6</v>
      </c>
      <c r="P38" s="75" t="str">
        <f t="shared" ref="P38:P67" si="11">IF(N38&gt;O38,"Significant", "Insignificant")</f>
        <v>Insignificant</v>
      </c>
      <c r="Q38" s="57" t="s">
        <v>259</v>
      </c>
      <c r="R38" s="73">
        <f>ABS($I$14-I19)</f>
        <v>2</v>
      </c>
      <c r="S38" s="24">
        <v>6</v>
      </c>
      <c r="T38" s="75" t="str">
        <f t="shared" ref="T38:T48" si="12">IF(R38&gt;S38,"Significant", "Insignificant")</f>
        <v>Insignificant</v>
      </c>
      <c r="U38" s="57"/>
      <c r="V38" s="57"/>
    </row>
    <row r="39" spans="1:22" x14ac:dyDescent="0.3">
      <c r="A39" s="57" t="s">
        <v>136</v>
      </c>
      <c r="B39" s="73">
        <f t="shared" si="4"/>
        <v>3.4666666666666686</v>
      </c>
      <c r="C39" s="24">
        <v>6</v>
      </c>
      <c r="D39" s="75" t="str">
        <f t="shared" si="5"/>
        <v>Insignificant</v>
      </c>
      <c r="E39" s="57" t="s">
        <v>167</v>
      </c>
      <c r="F39" s="73">
        <f t="shared" si="6"/>
        <v>3.5333333333333314</v>
      </c>
      <c r="G39" s="24">
        <v>6</v>
      </c>
      <c r="H39" s="75" t="str">
        <f t="shared" si="7"/>
        <v>Insignificant</v>
      </c>
      <c r="I39" s="57" t="s">
        <v>198</v>
      </c>
      <c r="J39" s="73">
        <f t="shared" si="8"/>
        <v>1.6666666666666643</v>
      </c>
      <c r="K39" s="24">
        <v>6</v>
      </c>
      <c r="L39" s="75" t="str">
        <f t="shared" si="9"/>
        <v>Insignificant</v>
      </c>
      <c r="M39" s="57" t="s">
        <v>229</v>
      </c>
      <c r="N39" s="73">
        <f t="shared" si="10"/>
        <v>0.6666666666666643</v>
      </c>
      <c r="O39" s="24">
        <v>6</v>
      </c>
      <c r="P39" s="75" t="str">
        <f t="shared" si="11"/>
        <v>Insignificant</v>
      </c>
      <c r="Q39" s="57" t="s">
        <v>260</v>
      </c>
      <c r="R39" s="73">
        <f>ABS($I$15-I16)</f>
        <v>3</v>
      </c>
      <c r="S39" s="24">
        <v>6</v>
      </c>
      <c r="T39" s="75" t="str">
        <f t="shared" si="12"/>
        <v>Insignificant</v>
      </c>
      <c r="U39" s="57"/>
      <c r="V39" s="57"/>
    </row>
    <row r="40" spans="1:22" x14ac:dyDescent="0.3">
      <c r="A40" s="57" t="s">
        <v>137</v>
      </c>
      <c r="B40" s="73">
        <f t="shared" si="4"/>
        <v>0.86666666666666714</v>
      </c>
      <c r="C40" s="24">
        <v>6</v>
      </c>
      <c r="D40" s="75" t="str">
        <f t="shared" si="5"/>
        <v>Insignificant</v>
      </c>
      <c r="E40" s="57" t="s">
        <v>168</v>
      </c>
      <c r="F40" s="73">
        <f t="shared" si="6"/>
        <v>4</v>
      </c>
      <c r="G40" s="24">
        <v>6</v>
      </c>
      <c r="H40" s="75" t="str">
        <f t="shared" si="7"/>
        <v>Insignificant</v>
      </c>
      <c r="I40" s="57" t="s">
        <v>199</v>
      </c>
      <c r="J40" s="73">
        <f t="shared" si="8"/>
        <v>2</v>
      </c>
      <c r="K40" s="24">
        <v>6</v>
      </c>
      <c r="L40" s="75" t="str">
        <f t="shared" si="9"/>
        <v>Insignificant</v>
      </c>
      <c r="M40" s="57" t="s">
        <v>230</v>
      </c>
      <c r="N40" s="73">
        <f t="shared" si="10"/>
        <v>3.6666666666666643</v>
      </c>
      <c r="O40" s="24">
        <v>6</v>
      </c>
      <c r="P40" s="75" t="str">
        <f t="shared" si="11"/>
        <v>Insignificant</v>
      </c>
      <c r="Q40" s="57" t="s">
        <v>261</v>
      </c>
      <c r="R40" s="73">
        <f t="shared" ref="R40:R42" si="13">ABS($I$15-I17)</f>
        <v>3</v>
      </c>
      <c r="S40" s="24">
        <v>6</v>
      </c>
      <c r="T40" s="75" t="str">
        <f t="shared" si="12"/>
        <v>Insignificant</v>
      </c>
      <c r="U40" s="57"/>
      <c r="V40" s="57"/>
    </row>
    <row r="41" spans="1:22" x14ac:dyDescent="0.3">
      <c r="A41" s="57" t="s">
        <v>138</v>
      </c>
      <c r="B41" s="73">
        <f t="shared" si="4"/>
        <v>1.2000000000000028</v>
      </c>
      <c r="C41" s="24">
        <v>6</v>
      </c>
      <c r="D41" s="75" t="str">
        <f t="shared" si="5"/>
        <v>Insignificant</v>
      </c>
      <c r="E41" s="57" t="s">
        <v>169</v>
      </c>
      <c r="F41" s="73">
        <f t="shared" si="6"/>
        <v>0.53333333333333144</v>
      </c>
      <c r="G41" s="24">
        <v>6</v>
      </c>
      <c r="H41" s="75" t="str">
        <f t="shared" si="7"/>
        <v>Insignificant</v>
      </c>
      <c r="I41" s="57" t="s">
        <v>200</v>
      </c>
      <c r="J41" s="73">
        <f t="shared" si="8"/>
        <v>1</v>
      </c>
      <c r="K41" s="24">
        <v>6</v>
      </c>
      <c r="L41" s="75" t="str">
        <f t="shared" si="9"/>
        <v>Insignificant</v>
      </c>
      <c r="M41" s="57" t="s">
        <v>231</v>
      </c>
      <c r="N41" s="73">
        <f t="shared" si="10"/>
        <v>2.3333333333333357</v>
      </c>
      <c r="O41" s="24">
        <v>6</v>
      </c>
      <c r="P41" s="75" t="str">
        <f t="shared" si="11"/>
        <v>Insignificant</v>
      </c>
      <c r="Q41" s="57" t="s">
        <v>262</v>
      </c>
      <c r="R41" s="73">
        <f t="shared" si="13"/>
        <v>4.6666666666666643</v>
      </c>
      <c r="S41" s="24">
        <v>6</v>
      </c>
      <c r="T41" s="75" t="str">
        <f t="shared" si="12"/>
        <v>Insignificant</v>
      </c>
      <c r="U41" s="57"/>
      <c r="V41" s="57"/>
    </row>
    <row r="42" spans="1:22" x14ac:dyDescent="0.3">
      <c r="A42" s="57" t="s">
        <v>139</v>
      </c>
      <c r="B42" s="73">
        <f t="shared" si="4"/>
        <v>6.3333333333333286</v>
      </c>
      <c r="C42" s="24">
        <v>6</v>
      </c>
      <c r="D42" s="75" t="str">
        <f t="shared" si="5"/>
        <v>Significant</v>
      </c>
      <c r="E42" s="57" t="s">
        <v>170</v>
      </c>
      <c r="F42" s="73">
        <f t="shared" si="6"/>
        <v>3.5333333333333314</v>
      </c>
      <c r="G42" s="24">
        <v>6</v>
      </c>
      <c r="H42" s="75" t="str">
        <f t="shared" si="7"/>
        <v>Insignificant</v>
      </c>
      <c r="I42" s="57" t="s">
        <v>201</v>
      </c>
      <c r="J42" s="73">
        <f t="shared" si="8"/>
        <v>5</v>
      </c>
      <c r="K42" s="24">
        <v>6</v>
      </c>
      <c r="L42" s="75" t="str">
        <f t="shared" si="9"/>
        <v>Insignificant</v>
      </c>
      <c r="M42" s="57" t="s">
        <v>232</v>
      </c>
      <c r="N42" s="73">
        <f t="shared" si="10"/>
        <v>4</v>
      </c>
      <c r="O42" s="24">
        <v>6</v>
      </c>
      <c r="P42" s="75" t="str">
        <f t="shared" si="11"/>
        <v>Insignificant</v>
      </c>
      <c r="Q42" s="57" t="s">
        <v>263</v>
      </c>
      <c r="R42" s="73">
        <f t="shared" si="13"/>
        <v>1.6666666666666643</v>
      </c>
      <c r="S42" s="24">
        <v>6</v>
      </c>
      <c r="T42" s="75" t="str">
        <f t="shared" si="12"/>
        <v>Insignificant</v>
      </c>
      <c r="U42" s="57"/>
      <c r="V42" s="57"/>
    </row>
    <row r="43" spans="1:22" x14ac:dyDescent="0.3">
      <c r="A43" s="57" t="s">
        <v>140</v>
      </c>
      <c r="B43" s="73">
        <f t="shared" si="4"/>
        <v>1.7999999999999972</v>
      </c>
      <c r="C43" s="24">
        <v>6</v>
      </c>
      <c r="D43" s="75" t="str">
        <f t="shared" si="5"/>
        <v>Insignificant</v>
      </c>
      <c r="E43" s="57" t="s">
        <v>171</v>
      </c>
      <c r="F43" s="73">
        <f t="shared" si="6"/>
        <v>4.13333333333334</v>
      </c>
      <c r="G43" s="24">
        <v>6</v>
      </c>
      <c r="H43" s="75" t="str">
        <f t="shared" si="7"/>
        <v>Insignificant</v>
      </c>
      <c r="I43" s="57" t="s">
        <v>202</v>
      </c>
      <c r="J43" s="73">
        <f t="shared" si="8"/>
        <v>6.6666666666666643</v>
      </c>
      <c r="K43" s="24">
        <v>6</v>
      </c>
      <c r="L43" s="75" t="str">
        <f t="shared" si="9"/>
        <v>Significant</v>
      </c>
      <c r="M43" s="57" t="s">
        <v>233</v>
      </c>
      <c r="N43" s="73">
        <f t="shared" si="10"/>
        <v>1</v>
      </c>
      <c r="O43" s="24">
        <v>6</v>
      </c>
      <c r="P43" s="75" t="str">
        <f t="shared" si="11"/>
        <v>Insignificant</v>
      </c>
      <c r="Q43" s="57" t="s">
        <v>264</v>
      </c>
      <c r="R43" s="73">
        <f>ABS($I$16-I17)</f>
        <v>6</v>
      </c>
      <c r="S43" s="24">
        <v>6</v>
      </c>
      <c r="T43" s="75" t="str">
        <f t="shared" si="12"/>
        <v>Insignificant</v>
      </c>
      <c r="U43" s="57"/>
      <c r="V43" s="57"/>
    </row>
    <row r="44" spans="1:22" x14ac:dyDescent="0.3">
      <c r="A44" s="57" t="s">
        <v>141</v>
      </c>
      <c r="B44" s="73">
        <f t="shared" si="4"/>
        <v>1.2000000000000028</v>
      </c>
      <c r="C44" s="24">
        <v>6</v>
      </c>
      <c r="D44" s="75" t="str">
        <f t="shared" si="5"/>
        <v>Insignificant</v>
      </c>
      <c r="E44" s="57" t="s">
        <v>172</v>
      </c>
      <c r="F44" s="73">
        <f t="shared" si="6"/>
        <v>0.46666666666666856</v>
      </c>
      <c r="G44" s="24">
        <v>6</v>
      </c>
      <c r="H44" s="75" t="str">
        <f t="shared" si="7"/>
        <v>Insignificant</v>
      </c>
      <c r="I44" s="57" t="s">
        <v>203</v>
      </c>
      <c r="J44" s="73">
        <f t="shared" si="8"/>
        <v>3.6666666666666643</v>
      </c>
      <c r="K44" s="24">
        <v>6</v>
      </c>
      <c r="L44" s="75" t="str">
        <f t="shared" si="9"/>
        <v>Insignificant</v>
      </c>
      <c r="M44" s="57" t="s">
        <v>234</v>
      </c>
      <c r="N44" s="73">
        <f>ABS($I$11-I12)</f>
        <v>7.6666666666666714</v>
      </c>
      <c r="O44" s="24">
        <v>6</v>
      </c>
      <c r="P44" s="75" t="str">
        <f t="shared" si="11"/>
        <v>Significant</v>
      </c>
      <c r="Q44" s="57" t="s">
        <v>265</v>
      </c>
      <c r="R44" s="73">
        <f t="shared" ref="R44:R45" si="14">ABS($I$16-I18)</f>
        <v>7.6666666666666643</v>
      </c>
      <c r="S44" s="24">
        <v>6</v>
      </c>
      <c r="T44" s="75" t="str">
        <f>IF(R44&gt;S44,"Significant", "Insignificant")</f>
        <v>Significant</v>
      </c>
      <c r="U44" s="57"/>
      <c r="V44" s="57"/>
    </row>
    <row r="45" spans="1:22" x14ac:dyDescent="0.3">
      <c r="A45" s="57" t="s">
        <v>142</v>
      </c>
      <c r="B45" s="73">
        <f t="shared" si="4"/>
        <v>6.4666666666666686</v>
      </c>
      <c r="C45" s="24">
        <v>6</v>
      </c>
      <c r="D45" s="75" t="str">
        <f t="shared" si="5"/>
        <v>Significant</v>
      </c>
      <c r="E45" s="57" t="s">
        <v>173</v>
      </c>
      <c r="F45" s="73">
        <f t="shared" si="6"/>
        <v>1.5333333333333314</v>
      </c>
      <c r="G45" s="24">
        <v>6</v>
      </c>
      <c r="H45" s="75" t="str">
        <f t="shared" si="7"/>
        <v>Insignificant</v>
      </c>
      <c r="I45" s="57" t="s">
        <v>204</v>
      </c>
      <c r="J45" s="73">
        <f>ABS($I$8-I9)</f>
        <v>7.5333333333333314</v>
      </c>
      <c r="K45" s="24">
        <v>6</v>
      </c>
      <c r="L45" s="75" t="str">
        <f t="shared" si="9"/>
        <v>Significant</v>
      </c>
      <c r="M45" s="57" t="s">
        <v>235</v>
      </c>
      <c r="N45" s="73">
        <f t="shared" ref="N45:N51" si="15">ABS($I$11-I13)</f>
        <v>4</v>
      </c>
      <c r="O45" s="24">
        <v>6</v>
      </c>
      <c r="P45" s="75" t="str">
        <f t="shared" si="11"/>
        <v>Insignificant</v>
      </c>
      <c r="Q45" s="57" t="s">
        <v>266</v>
      </c>
      <c r="R45" s="73">
        <f t="shared" si="14"/>
        <v>4.6666666666666643</v>
      </c>
      <c r="S45" s="24">
        <v>6</v>
      </c>
      <c r="T45" s="75" t="str">
        <f t="shared" si="12"/>
        <v>Insignificant</v>
      </c>
      <c r="U45" s="57"/>
      <c r="V45" s="57"/>
    </row>
    <row r="46" spans="1:22" x14ac:dyDescent="0.3">
      <c r="A46" s="57" t="s">
        <v>143</v>
      </c>
      <c r="B46" s="73">
        <f t="shared" si="4"/>
        <v>2.7999999999999972</v>
      </c>
      <c r="C46" s="24">
        <v>6</v>
      </c>
      <c r="D46" s="75" t="str">
        <f t="shared" si="5"/>
        <v>Insignificant</v>
      </c>
      <c r="E46" s="57" t="s">
        <v>174</v>
      </c>
      <c r="F46" s="73">
        <f t="shared" si="6"/>
        <v>1.1999999999999957</v>
      </c>
      <c r="G46" s="24">
        <v>6</v>
      </c>
      <c r="H46" s="75" t="str">
        <f t="shared" si="7"/>
        <v>Insignificant</v>
      </c>
      <c r="I46" s="57" t="s">
        <v>205</v>
      </c>
      <c r="J46" s="73">
        <f t="shared" ref="J46:J55" si="16">ABS($I$8-I10)</f>
        <v>3</v>
      </c>
      <c r="K46" s="24">
        <v>6</v>
      </c>
      <c r="L46" s="75" t="str">
        <f t="shared" si="9"/>
        <v>Insignificant</v>
      </c>
      <c r="M46" s="57" t="s">
        <v>236</v>
      </c>
      <c r="N46" s="73">
        <f t="shared" si="15"/>
        <v>2</v>
      </c>
      <c r="O46" s="24">
        <v>6</v>
      </c>
      <c r="P46" s="75" t="str">
        <f t="shared" si="11"/>
        <v>Insignificant</v>
      </c>
      <c r="Q46" s="57" t="s">
        <v>267</v>
      </c>
      <c r="R46" s="73">
        <f>ABS($I$17-I18)</f>
        <v>1.6666666666666643</v>
      </c>
      <c r="S46" s="24">
        <v>6</v>
      </c>
      <c r="T46" s="75" t="str">
        <f t="shared" si="12"/>
        <v>Insignificant</v>
      </c>
      <c r="U46" s="57"/>
      <c r="V46" s="57"/>
    </row>
    <row r="47" spans="1:22" x14ac:dyDescent="0.3">
      <c r="A47" s="57" t="s">
        <v>144</v>
      </c>
      <c r="B47" s="73">
        <f t="shared" si="4"/>
        <v>0.79999999999999716</v>
      </c>
      <c r="C47" s="24">
        <v>6</v>
      </c>
      <c r="D47" s="75" t="str">
        <f t="shared" si="5"/>
        <v>Insignificant</v>
      </c>
      <c r="E47" s="57" t="s">
        <v>175</v>
      </c>
      <c r="F47" s="73">
        <f t="shared" si="6"/>
        <v>4.1999999999999957</v>
      </c>
      <c r="G47" s="24">
        <v>6</v>
      </c>
      <c r="H47" s="75" t="str">
        <f t="shared" si="7"/>
        <v>Insignificant</v>
      </c>
      <c r="I47" s="57" t="s">
        <v>206</v>
      </c>
      <c r="J47" s="73">
        <f t="shared" si="16"/>
        <v>0</v>
      </c>
      <c r="K47" s="24">
        <v>6</v>
      </c>
      <c r="L47" s="75" t="str">
        <f t="shared" si="9"/>
        <v>Insignificant</v>
      </c>
      <c r="M47" s="57" t="s">
        <v>237</v>
      </c>
      <c r="N47" s="73">
        <f t="shared" si="15"/>
        <v>2.3333333333333357</v>
      </c>
      <c r="O47" s="24">
        <v>6</v>
      </c>
      <c r="P47" s="75" t="str">
        <f t="shared" si="11"/>
        <v>Insignificant</v>
      </c>
      <c r="Q47" s="57" t="s">
        <v>268</v>
      </c>
      <c r="R47" s="73">
        <f>ABS($I$17-I19)</f>
        <v>1.3333333333333357</v>
      </c>
      <c r="S47" s="24">
        <v>6</v>
      </c>
      <c r="T47" s="75" t="str">
        <f t="shared" si="12"/>
        <v>Insignificant</v>
      </c>
      <c r="U47" s="57"/>
      <c r="V47" s="57"/>
    </row>
    <row r="48" spans="1:22" x14ac:dyDescent="0.3">
      <c r="A48" s="57" t="s">
        <v>145</v>
      </c>
      <c r="B48" s="73">
        <f t="shared" si="4"/>
        <v>1.1333333333333329</v>
      </c>
      <c r="C48" s="24">
        <v>6</v>
      </c>
      <c r="D48" s="75" t="str">
        <f t="shared" si="5"/>
        <v>Insignificant</v>
      </c>
      <c r="E48" s="57" t="s">
        <v>176</v>
      </c>
      <c r="F48" s="73">
        <f t="shared" si="6"/>
        <v>1.8000000000000043</v>
      </c>
      <c r="G48" s="24">
        <v>6</v>
      </c>
      <c r="H48" s="75" t="str">
        <f t="shared" si="7"/>
        <v>Insignificant</v>
      </c>
      <c r="I48" s="57" t="s">
        <v>207</v>
      </c>
      <c r="J48" s="73">
        <f t="shared" si="16"/>
        <v>7.6666666666666714</v>
      </c>
      <c r="K48" s="24">
        <v>6</v>
      </c>
      <c r="L48" s="75" t="str">
        <f t="shared" si="9"/>
        <v>Significant</v>
      </c>
      <c r="M48" s="57" t="s">
        <v>238</v>
      </c>
      <c r="N48" s="73">
        <f t="shared" si="15"/>
        <v>0.6666666666666643</v>
      </c>
      <c r="O48" s="24">
        <v>6</v>
      </c>
      <c r="P48" s="75" t="str">
        <f t="shared" si="11"/>
        <v>Insignificant</v>
      </c>
      <c r="Q48" s="57" t="s">
        <v>269</v>
      </c>
      <c r="R48" s="73">
        <f>ABS($I$18-I19)</f>
        <v>3</v>
      </c>
      <c r="S48" s="24">
        <v>6</v>
      </c>
      <c r="T48" s="75" t="str">
        <f t="shared" si="12"/>
        <v>Insignificant</v>
      </c>
      <c r="U48" s="57"/>
      <c r="V48" s="57"/>
    </row>
    <row r="49" spans="1:22" x14ac:dyDescent="0.3">
      <c r="A49" s="57" t="s">
        <v>146</v>
      </c>
      <c r="B49" s="73">
        <f t="shared" si="4"/>
        <v>1.8666666666666671</v>
      </c>
      <c r="C49" s="24">
        <v>6</v>
      </c>
      <c r="D49" s="75" t="str">
        <f t="shared" si="5"/>
        <v>Insignificant</v>
      </c>
      <c r="E49" s="57" t="s">
        <v>177</v>
      </c>
      <c r="F49" s="73">
        <f t="shared" si="6"/>
        <v>3.4666666666666686</v>
      </c>
      <c r="G49" s="24">
        <v>6</v>
      </c>
      <c r="H49" s="75" t="str">
        <f t="shared" si="7"/>
        <v>Insignificant</v>
      </c>
      <c r="I49" s="57" t="s">
        <v>208</v>
      </c>
      <c r="J49" s="73">
        <f t="shared" si="16"/>
        <v>4</v>
      </c>
      <c r="K49" s="24">
        <v>6</v>
      </c>
      <c r="L49" s="75" t="str">
        <f t="shared" si="9"/>
        <v>Insignificant</v>
      </c>
      <c r="M49" s="57" t="s">
        <v>239</v>
      </c>
      <c r="N49" s="73">
        <f t="shared" si="15"/>
        <v>5.3333333333333357</v>
      </c>
      <c r="O49" s="24">
        <v>6</v>
      </c>
      <c r="P49" s="75" t="str">
        <f t="shared" si="11"/>
        <v>Insignificant</v>
      </c>
      <c r="Q49" s="57"/>
      <c r="R49" s="57"/>
      <c r="S49" s="57"/>
      <c r="T49" s="57"/>
      <c r="U49" s="57"/>
      <c r="V49" s="57"/>
    </row>
    <row r="50" spans="1:22" x14ac:dyDescent="0.3">
      <c r="A50" s="57" t="s">
        <v>147</v>
      </c>
      <c r="B50" s="73">
        <f t="shared" si="4"/>
        <v>4.1333333333333329</v>
      </c>
      <c r="C50" s="24">
        <v>6</v>
      </c>
      <c r="D50" s="75" t="str">
        <f t="shared" si="5"/>
        <v>Insignificant</v>
      </c>
      <c r="E50" s="57" t="s">
        <v>178</v>
      </c>
      <c r="F50" s="73">
        <f t="shared" si="6"/>
        <v>0.46666666666666856</v>
      </c>
      <c r="G50" s="24">
        <v>6</v>
      </c>
      <c r="H50" s="75" t="str">
        <f t="shared" si="7"/>
        <v>Insignificant</v>
      </c>
      <c r="I50" s="57" t="s">
        <v>209</v>
      </c>
      <c r="J50" s="73">
        <f t="shared" si="16"/>
        <v>2</v>
      </c>
      <c r="K50" s="24">
        <v>6</v>
      </c>
      <c r="L50" s="75" t="str">
        <f t="shared" si="9"/>
        <v>Insignificant</v>
      </c>
      <c r="M50" s="57" t="s">
        <v>240</v>
      </c>
      <c r="N50" s="73">
        <f t="shared" si="15"/>
        <v>7</v>
      </c>
      <c r="O50" s="24">
        <v>6</v>
      </c>
      <c r="P50" s="75" t="str">
        <f t="shared" si="11"/>
        <v>Significant</v>
      </c>
      <c r="Q50" s="57"/>
      <c r="R50" s="57"/>
      <c r="S50" s="57"/>
      <c r="T50" s="57"/>
      <c r="U50" s="57"/>
      <c r="V50" s="57"/>
    </row>
    <row r="51" spans="1:22" x14ac:dyDescent="0.3">
      <c r="A51" s="57" t="s">
        <v>148</v>
      </c>
      <c r="B51" s="73">
        <f t="shared" si="4"/>
        <v>5.7999999999999972</v>
      </c>
      <c r="C51" s="24">
        <v>6</v>
      </c>
      <c r="D51" s="75" t="str">
        <f t="shared" si="5"/>
        <v>Insignificant</v>
      </c>
      <c r="E51" s="57" t="s">
        <v>179</v>
      </c>
      <c r="F51" s="73">
        <f>ABS($I$6-I7)</f>
        <v>4.3333333333333357</v>
      </c>
      <c r="G51" s="24">
        <v>6</v>
      </c>
      <c r="H51" s="75" t="str">
        <f t="shared" si="7"/>
        <v>Insignificant</v>
      </c>
      <c r="I51" s="57" t="s">
        <v>210</v>
      </c>
      <c r="J51" s="73">
        <f t="shared" si="16"/>
        <v>2.3333333333333357</v>
      </c>
      <c r="K51" s="24">
        <v>6</v>
      </c>
      <c r="L51" s="75" t="str">
        <f t="shared" si="9"/>
        <v>Insignificant</v>
      </c>
      <c r="M51" s="57" t="s">
        <v>241</v>
      </c>
      <c r="N51" s="73">
        <f t="shared" si="15"/>
        <v>4</v>
      </c>
      <c r="O51" s="24">
        <v>6</v>
      </c>
      <c r="P51" s="75" t="str">
        <f t="shared" si="11"/>
        <v>Insignificant</v>
      </c>
      <c r="Q51" s="57"/>
      <c r="R51" s="57"/>
      <c r="S51" s="57"/>
      <c r="T51" s="57"/>
      <c r="U51" s="57"/>
      <c r="V51" s="57"/>
    </row>
    <row r="52" spans="1:22" x14ac:dyDescent="0.3">
      <c r="A52" s="57" t="s">
        <v>149</v>
      </c>
      <c r="B52" s="73">
        <f t="shared" si="4"/>
        <v>2.7999999999999972</v>
      </c>
      <c r="C52" s="24">
        <v>6</v>
      </c>
      <c r="D52" s="75" t="str">
        <f t="shared" si="5"/>
        <v>Insignificant</v>
      </c>
      <c r="E52" s="57" t="s">
        <v>180</v>
      </c>
      <c r="F52" s="73">
        <f t="shared" ref="F52:F63" si="17">ABS($I$6-I8)</f>
        <v>4.6666666666666714</v>
      </c>
      <c r="G52" s="24">
        <v>6</v>
      </c>
      <c r="H52" s="75" t="str">
        <f t="shared" si="7"/>
        <v>Insignificant</v>
      </c>
      <c r="I52" s="57" t="s">
        <v>211</v>
      </c>
      <c r="J52" s="73">
        <f t="shared" si="16"/>
        <v>0.6666666666666643</v>
      </c>
      <c r="K52" s="24">
        <v>6</v>
      </c>
      <c r="L52" s="75" t="str">
        <f t="shared" si="9"/>
        <v>Insignificant</v>
      </c>
      <c r="M52" s="57" t="s">
        <v>242</v>
      </c>
      <c r="N52" s="73">
        <f>ABS($I$12-I13)</f>
        <v>3.6666666666666714</v>
      </c>
      <c r="O52" s="24">
        <v>6</v>
      </c>
      <c r="P52" s="75" t="str">
        <f t="shared" si="11"/>
        <v>Insignificant</v>
      </c>
      <c r="Q52" s="57"/>
      <c r="R52" s="57"/>
      <c r="S52" s="57"/>
      <c r="T52" s="57"/>
      <c r="U52" s="57"/>
      <c r="V52" s="57"/>
    </row>
    <row r="53" spans="1:22" x14ac:dyDescent="0.3">
      <c r="A53" s="57" t="s">
        <v>150</v>
      </c>
      <c r="B53" s="73">
        <f>ABS($I$4-I5)</f>
        <v>1.6666666666666643</v>
      </c>
      <c r="C53" s="24">
        <v>6</v>
      </c>
      <c r="D53" s="75" t="str">
        <f t="shared" si="5"/>
        <v>Insignificant</v>
      </c>
      <c r="E53" s="57" t="s">
        <v>181</v>
      </c>
      <c r="F53" s="73">
        <f t="shared" si="17"/>
        <v>2.86666666666666</v>
      </c>
      <c r="G53" s="24">
        <v>6</v>
      </c>
      <c r="H53" s="75" t="str">
        <f t="shared" si="7"/>
        <v>Insignificant</v>
      </c>
      <c r="I53" s="57" t="s">
        <v>212</v>
      </c>
      <c r="J53" s="73">
        <f t="shared" si="16"/>
        <v>5.3333333333333357</v>
      </c>
      <c r="K53" s="24">
        <v>6</v>
      </c>
      <c r="L53" s="75" t="str">
        <f t="shared" si="9"/>
        <v>Insignificant</v>
      </c>
      <c r="M53" s="57" t="s">
        <v>243</v>
      </c>
      <c r="N53" s="73">
        <f t="shared" ref="N53:N58" si="18">ABS($I$12-I14)</f>
        <v>5.6666666666666714</v>
      </c>
      <c r="O53" s="24">
        <v>6</v>
      </c>
      <c r="P53" s="75" t="str">
        <f t="shared" si="11"/>
        <v>Insignificant</v>
      </c>
      <c r="Q53" s="57"/>
      <c r="R53" s="57"/>
      <c r="S53" s="57"/>
      <c r="T53" s="57"/>
      <c r="U53" s="57"/>
      <c r="V53" s="57"/>
    </row>
    <row r="54" spans="1:22" x14ac:dyDescent="0.3">
      <c r="A54" s="57" t="s">
        <v>151</v>
      </c>
      <c r="B54" s="73">
        <f t="shared" ref="B54:B66" si="19">ABS($I$4-I6)</f>
        <v>2.8000000000000043</v>
      </c>
      <c r="C54" s="24">
        <v>6</v>
      </c>
      <c r="D54" s="75" t="str">
        <f t="shared" si="5"/>
        <v>Insignificant</v>
      </c>
      <c r="E54" s="57" t="s">
        <v>182</v>
      </c>
      <c r="F54" s="73">
        <f t="shared" si="17"/>
        <v>1.6666666666666714</v>
      </c>
      <c r="G54" s="24">
        <v>6</v>
      </c>
      <c r="H54" s="75" t="str">
        <f t="shared" si="7"/>
        <v>Insignificant</v>
      </c>
      <c r="I54" s="57" t="s">
        <v>213</v>
      </c>
      <c r="J54" s="73">
        <f t="shared" si="16"/>
        <v>7</v>
      </c>
      <c r="K54" s="24">
        <v>6</v>
      </c>
      <c r="L54" s="75" t="str">
        <f t="shared" si="9"/>
        <v>Significant</v>
      </c>
      <c r="M54" s="57" t="s">
        <v>244</v>
      </c>
      <c r="N54" s="73">
        <f t="shared" si="18"/>
        <v>5.3333333333333357</v>
      </c>
      <c r="O54" s="24">
        <v>6</v>
      </c>
      <c r="P54" s="75" t="str">
        <f t="shared" si="11"/>
        <v>Insignificant</v>
      </c>
      <c r="Q54" s="57"/>
      <c r="R54" s="57"/>
      <c r="S54" s="57"/>
      <c r="T54" s="57"/>
      <c r="U54" s="57"/>
      <c r="V54" s="57"/>
    </row>
    <row r="55" spans="1:22" x14ac:dyDescent="0.3">
      <c r="A55" s="57" t="s">
        <v>152</v>
      </c>
      <c r="B55" s="73">
        <f t="shared" si="19"/>
        <v>1.5333333333333314</v>
      </c>
      <c r="C55" s="24">
        <v>6</v>
      </c>
      <c r="D55" s="75" t="str">
        <f t="shared" si="5"/>
        <v>Insignificant</v>
      </c>
      <c r="E55" s="57" t="s">
        <v>183</v>
      </c>
      <c r="F55" s="73">
        <f t="shared" si="17"/>
        <v>4.6666666666666714</v>
      </c>
      <c r="G55" s="24">
        <v>6</v>
      </c>
      <c r="H55" s="75" t="str">
        <f t="shared" si="7"/>
        <v>Insignificant</v>
      </c>
      <c r="I55" s="57" t="s">
        <v>214</v>
      </c>
      <c r="J55" s="73">
        <f t="shared" si="16"/>
        <v>4</v>
      </c>
      <c r="K55" s="24">
        <v>6</v>
      </c>
      <c r="L55" s="75" t="str">
        <f t="shared" si="9"/>
        <v>Insignificant</v>
      </c>
      <c r="M55" s="57" t="s">
        <v>245</v>
      </c>
      <c r="N55" s="73">
        <f t="shared" si="18"/>
        <v>8.3333333333333357</v>
      </c>
      <c r="O55" s="24">
        <v>6</v>
      </c>
      <c r="P55" s="75" t="str">
        <f t="shared" si="11"/>
        <v>Significant</v>
      </c>
      <c r="Q55" s="57"/>
      <c r="R55" s="57"/>
      <c r="S55" s="57"/>
      <c r="T55" s="57"/>
      <c r="U55" s="57"/>
      <c r="V55" s="57"/>
    </row>
    <row r="56" spans="1:22" x14ac:dyDescent="0.3">
      <c r="A56" s="57" t="s">
        <v>153</v>
      </c>
      <c r="B56" s="73">
        <f t="shared" si="19"/>
        <v>1.8666666666666671</v>
      </c>
      <c r="C56" s="24">
        <v>6</v>
      </c>
      <c r="D56" s="75" t="str">
        <f t="shared" si="5"/>
        <v>Insignificant</v>
      </c>
      <c r="E56" s="57" t="s">
        <v>184</v>
      </c>
      <c r="F56" s="73">
        <f t="shared" si="17"/>
        <v>3</v>
      </c>
      <c r="G56" s="24">
        <v>6</v>
      </c>
      <c r="H56" s="75" t="str">
        <f t="shared" si="7"/>
        <v>Insignificant</v>
      </c>
      <c r="I56" s="57" t="s">
        <v>215</v>
      </c>
      <c r="J56" s="73">
        <f>ABS($I$9-I10)</f>
        <v>4.5333333333333314</v>
      </c>
      <c r="K56" s="24">
        <v>6</v>
      </c>
      <c r="L56" s="75" t="str">
        <f t="shared" si="9"/>
        <v>Insignificant</v>
      </c>
      <c r="M56" s="57" t="s">
        <v>246</v>
      </c>
      <c r="N56" s="73">
        <f t="shared" si="18"/>
        <v>2.3333333333333357</v>
      </c>
      <c r="O56" s="24">
        <v>6</v>
      </c>
      <c r="P56" s="75" t="str">
        <f t="shared" si="11"/>
        <v>Insignificant</v>
      </c>
      <c r="Q56" s="57"/>
      <c r="R56" s="57"/>
      <c r="S56" s="57"/>
      <c r="T56" s="57"/>
      <c r="U56" s="57"/>
      <c r="V56" s="57"/>
    </row>
    <row r="57" spans="1:22" x14ac:dyDescent="0.3">
      <c r="A57" s="57" t="s">
        <v>154</v>
      </c>
      <c r="B57" s="73">
        <f t="shared" si="19"/>
        <v>5.6666666666666643</v>
      </c>
      <c r="C57" s="24">
        <v>6</v>
      </c>
      <c r="D57" s="75" t="str">
        <f t="shared" si="5"/>
        <v>Insignificant</v>
      </c>
      <c r="E57" s="57" t="s">
        <v>185</v>
      </c>
      <c r="F57" s="73">
        <f t="shared" si="17"/>
        <v>0.6666666666666714</v>
      </c>
      <c r="G57" s="24">
        <v>6</v>
      </c>
      <c r="H57" s="75" t="str">
        <f t="shared" si="7"/>
        <v>Insignificant</v>
      </c>
      <c r="I57" s="57" t="s">
        <v>216</v>
      </c>
      <c r="J57" s="73">
        <f t="shared" ref="J57:J65" si="20">ABS($I$9-I11)</f>
        <v>7.5333333333333314</v>
      </c>
      <c r="K57" s="24">
        <v>6</v>
      </c>
      <c r="L57" s="75" t="str">
        <f t="shared" si="9"/>
        <v>Significant</v>
      </c>
      <c r="M57" s="57" t="s">
        <v>247</v>
      </c>
      <c r="N57" s="73">
        <f t="shared" si="18"/>
        <v>0.6666666666666714</v>
      </c>
      <c r="O57" s="24">
        <v>6</v>
      </c>
      <c r="P57" s="75" t="str">
        <f t="shared" si="11"/>
        <v>Insignificant</v>
      </c>
      <c r="Q57" s="57"/>
      <c r="R57" s="57"/>
      <c r="S57" s="57"/>
      <c r="T57" s="57"/>
      <c r="U57" s="57"/>
      <c r="V57" s="57"/>
    </row>
    <row r="58" spans="1:22" x14ac:dyDescent="0.3">
      <c r="A58" s="57" t="s">
        <v>155</v>
      </c>
      <c r="B58" s="73">
        <f t="shared" si="19"/>
        <v>1.1333333333333329</v>
      </c>
      <c r="C58" s="24">
        <v>6</v>
      </c>
      <c r="D58" s="75" t="str">
        <f t="shared" si="5"/>
        <v>Insignificant</v>
      </c>
      <c r="E58" s="57" t="s">
        <v>186</v>
      </c>
      <c r="F58" s="73">
        <f t="shared" si="17"/>
        <v>2.6666666666666714</v>
      </c>
      <c r="G58" s="24">
        <v>6</v>
      </c>
      <c r="H58" s="75" t="str">
        <f t="shared" si="7"/>
        <v>Insignificant</v>
      </c>
      <c r="I58" s="57" t="s">
        <v>217</v>
      </c>
      <c r="J58" s="73">
        <f t="shared" si="20"/>
        <v>0.13333333333333997</v>
      </c>
      <c r="K58" s="24">
        <v>6</v>
      </c>
      <c r="L58" s="75" t="str">
        <f t="shared" si="9"/>
        <v>Insignificant</v>
      </c>
      <c r="M58" s="57" t="s">
        <v>248</v>
      </c>
      <c r="N58" s="73">
        <f t="shared" si="18"/>
        <v>3.6666666666666714</v>
      </c>
      <c r="O58" s="24">
        <v>6</v>
      </c>
      <c r="P58" s="75" t="str">
        <f t="shared" si="11"/>
        <v>Insignificant</v>
      </c>
      <c r="Q58" s="57"/>
      <c r="R58" s="57"/>
      <c r="S58" s="57"/>
      <c r="T58" s="57"/>
      <c r="U58" s="57"/>
      <c r="V58" s="57"/>
    </row>
    <row r="59" spans="1:22" x14ac:dyDescent="0.3">
      <c r="A59" s="57" t="s">
        <v>156</v>
      </c>
      <c r="B59" s="73">
        <f t="shared" si="19"/>
        <v>1.8666666666666671</v>
      </c>
      <c r="C59" s="24">
        <v>6</v>
      </c>
      <c r="D59" s="75" t="str">
        <f t="shared" si="5"/>
        <v>Insignificant</v>
      </c>
      <c r="E59" s="57" t="s">
        <v>187</v>
      </c>
      <c r="F59" s="73">
        <f t="shared" si="17"/>
        <v>2.3333333333333357</v>
      </c>
      <c r="G59" s="24">
        <v>6</v>
      </c>
      <c r="H59" s="75" t="str">
        <f t="shared" si="7"/>
        <v>Insignificant</v>
      </c>
      <c r="I59" s="57" t="s">
        <v>218</v>
      </c>
      <c r="J59" s="73">
        <f t="shared" si="20"/>
        <v>3.5333333333333314</v>
      </c>
      <c r="K59" s="24">
        <v>6</v>
      </c>
      <c r="L59" s="75" t="str">
        <f t="shared" si="9"/>
        <v>Insignificant</v>
      </c>
      <c r="M59" s="57" t="s">
        <v>249</v>
      </c>
      <c r="N59" s="73">
        <f>ABS($I$13-I14)</f>
        <v>2</v>
      </c>
      <c r="O59" s="24">
        <v>6</v>
      </c>
      <c r="P59" s="75" t="str">
        <f t="shared" si="11"/>
        <v>Insignificant</v>
      </c>
      <c r="Q59" s="57"/>
      <c r="R59" s="57"/>
      <c r="S59" s="57"/>
      <c r="T59" s="57"/>
      <c r="U59" s="57"/>
      <c r="V59" s="57"/>
    </row>
    <row r="60" spans="1:22" x14ac:dyDescent="0.3">
      <c r="A60" s="57" t="s">
        <v>157</v>
      </c>
      <c r="B60" s="73">
        <f t="shared" si="19"/>
        <v>5.8000000000000043</v>
      </c>
      <c r="C60" s="24">
        <v>6</v>
      </c>
      <c r="D60" s="75" t="str">
        <f t="shared" si="5"/>
        <v>Insignificant</v>
      </c>
      <c r="E60" s="57" t="s">
        <v>188</v>
      </c>
      <c r="F60" s="73">
        <f t="shared" si="17"/>
        <v>5.3333333333333357</v>
      </c>
      <c r="G60" s="24">
        <v>6</v>
      </c>
      <c r="H60" s="75" t="str">
        <f t="shared" si="7"/>
        <v>Insignificant</v>
      </c>
      <c r="I60" s="57" t="s">
        <v>219</v>
      </c>
      <c r="J60" s="73">
        <f t="shared" si="20"/>
        <v>5.5333333333333314</v>
      </c>
      <c r="K60" s="24">
        <v>6</v>
      </c>
      <c r="L60" s="75" t="str">
        <f t="shared" si="9"/>
        <v>Insignificant</v>
      </c>
      <c r="M60" s="57" t="s">
        <v>250</v>
      </c>
      <c r="N60" s="73">
        <f t="shared" ref="N60:N64" si="21">ABS($I$13-I15)</f>
        <v>1.6666666666666643</v>
      </c>
      <c r="O60" s="24">
        <v>6</v>
      </c>
      <c r="P60" s="75" t="str">
        <f t="shared" si="11"/>
        <v>Insignificant</v>
      </c>
      <c r="Q60" s="57"/>
      <c r="R60" s="57"/>
      <c r="S60" s="57"/>
      <c r="T60" s="57"/>
      <c r="U60" s="57"/>
      <c r="V60" s="57"/>
    </row>
    <row r="61" spans="1:22" x14ac:dyDescent="0.3">
      <c r="A61" s="57" t="s">
        <v>158</v>
      </c>
      <c r="B61" s="73">
        <f t="shared" si="19"/>
        <v>2.1333333333333329</v>
      </c>
      <c r="C61" s="24">
        <v>6</v>
      </c>
      <c r="D61" s="75" t="str">
        <f t="shared" si="5"/>
        <v>Insignificant</v>
      </c>
      <c r="E61" s="57" t="s">
        <v>189</v>
      </c>
      <c r="F61" s="73">
        <f t="shared" si="17"/>
        <v>0.6666666666666643</v>
      </c>
      <c r="G61" s="24">
        <v>6</v>
      </c>
      <c r="H61" s="75" t="str">
        <f t="shared" si="7"/>
        <v>Insignificant</v>
      </c>
      <c r="I61" s="57" t="s">
        <v>220</v>
      </c>
      <c r="J61" s="73">
        <f t="shared" si="20"/>
        <v>5.1999999999999957</v>
      </c>
      <c r="K61" s="24">
        <v>6</v>
      </c>
      <c r="L61" s="75" t="str">
        <f t="shared" si="9"/>
        <v>Insignificant</v>
      </c>
      <c r="M61" s="57" t="s">
        <v>251</v>
      </c>
      <c r="N61" s="73">
        <f t="shared" si="21"/>
        <v>4.6666666666666643</v>
      </c>
      <c r="O61" s="24">
        <v>6</v>
      </c>
      <c r="P61" s="75" t="str">
        <f t="shared" si="11"/>
        <v>Insignificant</v>
      </c>
      <c r="Q61" s="57"/>
      <c r="R61" s="57"/>
      <c r="S61" s="57"/>
      <c r="T61" s="57"/>
      <c r="U61" s="57"/>
      <c r="V61" s="57"/>
    </row>
    <row r="62" spans="1:22" x14ac:dyDescent="0.3">
      <c r="A62" s="57" t="s">
        <v>159</v>
      </c>
      <c r="B62" s="73">
        <f t="shared" si="19"/>
        <v>0.13333333333333286</v>
      </c>
      <c r="C62" s="24">
        <v>6</v>
      </c>
      <c r="D62" s="75" t="str">
        <f t="shared" si="5"/>
        <v>Insignificant</v>
      </c>
      <c r="E62" s="57" t="s">
        <v>190</v>
      </c>
      <c r="F62" s="73">
        <f t="shared" si="17"/>
        <v>2.3333333333333286</v>
      </c>
      <c r="G62" s="24">
        <v>6</v>
      </c>
      <c r="H62" s="75" t="str">
        <f t="shared" si="7"/>
        <v>Insignificant</v>
      </c>
      <c r="I62" s="57" t="s">
        <v>221</v>
      </c>
      <c r="J62" s="73">
        <f t="shared" si="20"/>
        <v>8.1999999999999957</v>
      </c>
      <c r="K62" s="24">
        <v>6</v>
      </c>
      <c r="L62" s="75" t="str">
        <f t="shared" si="9"/>
        <v>Significant</v>
      </c>
      <c r="M62" s="57" t="s">
        <v>252</v>
      </c>
      <c r="N62" s="73">
        <f t="shared" si="21"/>
        <v>1.3333333333333357</v>
      </c>
      <c r="O62" s="24">
        <v>6</v>
      </c>
      <c r="P62" s="75" t="str">
        <f t="shared" si="11"/>
        <v>Insignificant</v>
      </c>
      <c r="Q62" s="57"/>
      <c r="R62" s="57"/>
      <c r="S62" s="57"/>
      <c r="T62" s="57"/>
      <c r="U62" s="57"/>
      <c r="V62" s="57"/>
    </row>
    <row r="63" spans="1:22" x14ac:dyDescent="0.3">
      <c r="A63" s="57" t="s">
        <v>160</v>
      </c>
      <c r="B63" s="73">
        <f t="shared" si="19"/>
        <v>0.46666666666666856</v>
      </c>
      <c r="C63" s="24">
        <v>6</v>
      </c>
      <c r="D63" s="75" t="str">
        <f t="shared" si="5"/>
        <v>Insignificant</v>
      </c>
      <c r="E63" s="57" t="s">
        <v>191</v>
      </c>
      <c r="F63" s="73">
        <f t="shared" si="17"/>
        <v>0.6666666666666714</v>
      </c>
      <c r="G63" s="24">
        <v>6</v>
      </c>
      <c r="H63" s="75" t="str">
        <f t="shared" si="7"/>
        <v>Insignificant</v>
      </c>
      <c r="I63" s="57" t="s">
        <v>222</v>
      </c>
      <c r="J63" s="73">
        <f t="shared" si="20"/>
        <v>2.1999999999999957</v>
      </c>
      <c r="K63" s="24">
        <v>6</v>
      </c>
      <c r="L63" s="75" t="str">
        <f t="shared" si="9"/>
        <v>Insignificant</v>
      </c>
      <c r="M63" s="57" t="s">
        <v>253</v>
      </c>
      <c r="N63" s="73">
        <f t="shared" si="21"/>
        <v>3</v>
      </c>
      <c r="O63" s="24">
        <v>6</v>
      </c>
      <c r="P63" s="75" t="str">
        <f t="shared" si="11"/>
        <v>Insignificant</v>
      </c>
      <c r="Q63" s="57"/>
      <c r="R63" s="57"/>
      <c r="S63" s="57"/>
      <c r="T63" s="57"/>
      <c r="U63" s="57"/>
      <c r="V63" s="57"/>
    </row>
    <row r="64" spans="1:22" x14ac:dyDescent="0.3">
      <c r="A64" s="57" t="s">
        <v>161</v>
      </c>
      <c r="B64" s="73">
        <f t="shared" si="19"/>
        <v>2.5333333333333314</v>
      </c>
      <c r="C64" s="24">
        <v>6</v>
      </c>
      <c r="D64" s="75" t="str">
        <f t="shared" si="5"/>
        <v>Insignificant</v>
      </c>
      <c r="E64" s="57" t="s">
        <v>192</v>
      </c>
      <c r="F64" s="73">
        <f>ABS($I$7-I8)</f>
        <v>0.3333333333333357</v>
      </c>
      <c r="G64" s="24">
        <v>6</v>
      </c>
      <c r="H64" s="75" t="str">
        <f t="shared" si="7"/>
        <v>Insignificant</v>
      </c>
      <c r="I64" s="57" t="s">
        <v>223</v>
      </c>
      <c r="J64" s="73">
        <f t="shared" si="20"/>
        <v>0.53333333333333144</v>
      </c>
      <c r="K64" s="24">
        <v>6</v>
      </c>
      <c r="L64" s="75" t="str">
        <f t="shared" si="9"/>
        <v>Insignificant</v>
      </c>
      <c r="M64" s="57" t="s">
        <v>254</v>
      </c>
      <c r="N64" s="73">
        <f t="shared" si="21"/>
        <v>0</v>
      </c>
      <c r="O64" s="24">
        <v>6</v>
      </c>
      <c r="P64" s="75" t="str">
        <f t="shared" si="11"/>
        <v>Insignificant</v>
      </c>
      <c r="Q64" s="57"/>
      <c r="R64" s="57"/>
      <c r="S64" s="57"/>
      <c r="T64" s="57"/>
      <c r="U64" s="57"/>
      <c r="V64" s="57"/>
    </row>
    <row r="65" spans="1:22" x14ac:dyDescent="0.3">
      <c r="A65" s="57" t="s">
        <v>162</v>
      </c>
      <c r="B65" s="73">
        <f t="shared" si="19"/>
        <v>3.4666666666666686</v>
      </c>
      <c r="C65" s="24">
        <v>6</v>
      </c>
      <c r="D65" s="75" t="str">
        <f t="shared" si="5"/>
        <v>Insignificant</v>
      </c>
      <c r="E65" s="57" t="s">
        <v>193</v>
      </c>
      <c r="F65" s="73">
        <f t="shared" ref="F65:F67" si="22">ABS($I$7-I9)</f>
        <v>7.1999999999999957</v>
      </c>
      <c r="G65" s="24">
        <v>6</v>
      </c>
      <c r="H65" s="75" t="str">
        <f t="shared" si="7"/>
        <v>Significant</v>
      </c>
      <c r="I65" s="57" t="s">
        <v>224</v>
      </c>
      <c r="J65" s="73">
        <f t="shared" si="20"/>
        <v>3.5333333333333314</v>
      </c>
      <c r="K65" s="24">
        <v>6</v>
      </c>
      <c r="L65" s="75" t="str">
        <f t="shared" si="9"/>
        <v>Insignificant</v>
      </c>
      <c r="M65" s="57" t="s">
        <v>255</v>
      </c>
      <c r="N65" s="73">
        <f>ABS($I$14-I15)</f>
        <v>0.3333333333333357</v>
      </c>
      <c r="O65" s="24">
        <v>6</v>
      </c>
      <c r="P65" s="75" t="str">
        <f t="shared" si="11"/>
        <v>Insignificant</v>
      </c>
      <c r="Q65" s="57"/>
      <c r="R65" s="57"/>
      <c r="S65" s="57"/>
      <c r="T65" s="57"/>
      <c r="U65" s="57"/>
      <c r="V65" s="57"/>
    </row>
    <row r="66" spans="1:22" x14ac:dyDescent="0.3">
      <c r="A66" s="57" t="s">
        <v>163</v>
      </c>
      <c r="B66" s="73">
        <f t="shared" si="19"/>
        <v>5.1333333333333329</v>
      </c>
      <c r="C66" s="24">
        <v>6</v>
      </c>
      <c r="D66" s="75" t="str">
        <f t="shared" si="5"/>
        <v>Insignificant</v>
      </c>
      <c r="E66" s="57" t="s">
        <v>194</v>
      </c>
      <c r="F66" s="73">
        <f t="shared" si="22"/>
        <v>2.6666666666666643</v>
      </c>
      <c r="G66" s="24">
        <v>6</v>
      </c>
      <c r="H66" s="75" t="str">
        <f t="shared" si="7"/>
        <v>Insignificant</v>
      </c>
      <c r="I66" s="57" t="s">
        <v>225</v>
      </c>
      <c r="J66" s="73">
        <f>ABS($I$10-I11)</f>
        <v>3</v>
      </c>
      <c r="K66" s="24">
        <v>6</v>
      </c>
      <c r="L66" s="75" t="str">
        <f t="shared" si="9"/>
        <v>Insignificant</v>
      </c>
      <c r="M66" s="57" t="s">
        <v>256</v>
      </c>
      <c r="N66" s="73">
        <f t="shared" ref="N66:N67" si="23">ABS($I$14-I16)</f>
        <v>2.6666666666666643</v>
      </c>
      <c r="O66" s="24">
        <v>6</v>
      </c>
      <c r="P66" s="75" t="str">
        <f t="shared" si="11"/>
        <v>Insignificant</v>
      </c>
      <c r="Q66" s="57"/>
      <c r="R66" s="57"/>
      <c r="S66" s="57"/>
      <c r="T66" s="57"/>
      <c r="U66" s="57"/>
      <c r="V66" s="57"/>
    </row>
    <row r="67" spans="1:22" x14ac:dyDescent="0.3">
      <c r="A67" s="57" t="s">
        <v>164</v>
      </c>
      <c r="B67" s="73">
        <f>ABS($I$4-I19)</f>
        <v>2.1333333333333329</v>
      </c>
      <c r="C67" s="24">
        <v>6</v>
      </c>
      <c r="D67" s="75" t="str">
        <f t="shared" si="5"/>
        <v>Insignificant</v>
      </c>
      <c r="E67" s="57" t="s">
        <v>195</v>
      </c>
      <c r="F67" s="73">
        <f t="shared" si="22"/>
        <v>0.3333333333333357</v>
      </c>
      <c r="G67" s="24">
        <v>6</v>
      </c>
      <c r="H67" s="75" t="str">
        <f t="shared" si="7"/>
        <v>Insignificant</v>
      </c>
      <c r="I67" s="57" t="s">
        <v>226</v>
      </c>
      <c r="J67" s="73">
        <f>ABS($I$10-I12)</f>
        <v>4.6666666666666714</v>
      </c>
      <c r="K67" s="24">
        <v>6</v>
      </c>
      <c r="L67" s="75" t="str">
        <f t="shared" si="9"/>
        <v>Insignificant</v>
      </c>
      <c r="M67" s="57" t="s">
        <v>257</v>
      </c>
      <c r="N67" s="73">
        <f t="shared" si="23"/>
        <v>3.3333333333333357</v>
      </c>
      <c r="O67" s="24">
        <v>6</v>
      </c>
      <c r="P67" s="75" t="str">
        <f t="shared" si="11"/>
        <v>Insignificant</v>
      </c>
      <c r="Q67" s="57"/>
      <c r="R67" s="57"/>
      <c r="S67" s="57"/>
      <c r="T67" s="57"/>
      <c r="U67" s="57"/>
      <c r="V67" s="57"/>
    </row>
    <row r="68" spans="1:22" x14ac:dyDescent="0.3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</row>
    <row r="69" spans="1:22" x14ac:dyDescent="0.3">
      <c r="F69" s="61" t="s">
        <v>278</v>
      </c>
    </row>
    <row r="70" spans="1:22" x14ac:dyDescent="0.3">
      <c r="F70" s="57" t="s">
        <v>139</v>
      </c>
      <c r="G70" t="s">
        <v>289</v>
      </c>
      <c r="H70" s="66">
        <f>SUMPRODUCT(LEN($F$70:$F$83)-LEN(SUBSTITUTE($F$70:$F$83, "A", "")))</f>
        <v>2</v>
      </c>
    </row>
    <row r="71" spans="1:22" x14ac:dyDescent="0.3">
      <c r="F71" s="57" t="s">
        <v>142</v>
      </c>
      <c r="G71" t="s">
        <v>275</v>
      </c>
      <c r="H71" s="66">
        <f>SUMPRODUCT(LEN($F$70:$F$83)-LEN(SUBSTITUTE($F$70:$F$83, "E", "")))</f>
        <v>3</v>
      </c>
    </row>
    <row r="72" spans="1:22" x14ac:dyDescent="0.3">
      <c r="F72" s="57" t="s">
        <v>193</v>
      </c>
      <c r="G72" t="s">
        <v>290</v>
      </c>
      <c r="H72" s="66">
        <f>SUMPRODUCT(LEN($F$70:$F$83)-LEN(SUBSTITUTE($F$70:$F$83, "F", "")))</f>
        <v>3</v>
      </c>
    </row>
    <row r="73" spans="1:22" x14ac:dyDescent="0.3">
      <c r="F73" s="57" t="s">
        <v>196</v>
      </c>
      <c r="G73" t="s">
        <v>272</v>
      </c>
      <c r="H73" s="66">
        <f>SUMPRODUCT(LEN($F$70:$F$83)-LEN(SUBSTITUTE($F$70:$F$83, "G", "")))</f>
        <v>5</v>
      </c>
    </row>
    <row r="74" spans="1:22" x14ac:dyDescent="0.3">
      <c r="F74" s="57" t="s">
        <v>202</v>
      </c>
      <c r="G74" t="s">
        <v>273</v>
      </c>
      <c r="H74" s="66">
        <f>SUMPRODUCT(LEN($F$70:$F$83)-LEN(SUBSTITUTE($F$70:$F$83, "I", "")))</f>
        <v>3</v>
      </c>
    </row>
    <row r="75" spans="1:22" x14ac:dyDescent="0.3">
      <c r="F75" s="57" t="s">
        <v>204</v>
      </c>
      <c r="G75" t="s">
        <v>291</v>
      </c>
      <c r="H75" s="66">
        <f>SUMPRODUCT(LEN($F$70:$F$83)-LEN(SUBSTITUTE($F$70:$F$83, "J", "")))</f>
        <v>5</v>
      </c>
      <c r="J75" s="61" t="s">
        <v>277</v>
      </c>
      <c r="K75" s="57"/>
    </row>
    <row r="76" spans="1:22" x14ac:dyDescent="0.3">
      <c r="F76" s="57" t="s">
        <v>207</v>
      </c>
      <c r="G76" t="s">
        <v>274</v>
      </c>
      <c r="H76" s="66">
        <f>SUMPRODUCT(LEN($F$70:$F$83)-LEN(SUBSTITUTE($F$70:$F$83, "P", "")))</f>
        <v>4</v>
      </c>
      <c r="J76" s="57" t="s">
        <v>293</v>
      </c>
      <c r="K76" s="57"/>
    </row>
    <row r="77" spans="1:22" x14ac:dyDescent="0.3">
      <c r="F77" s="57" t="s">
        <v>213</v>
      </c>
      <c r="G77" t="s">
        <v>292</v>
      </c>
      <c r="H77" s="66">
        <f>SUMPRODUCT(LEN($F$70:$F$83)-LEN(SUBSTITUTE($F$70:$F$83, "N", "")))</f>
        <v>3</v>
      </c>
      <c r="J77" s="57" t="s">
        <v>294</v>
      </c>
      <c r="K77" s="57"/>
    </row>
    <row r="78" spans="1:22" x14ac:dyDescent="0.3">
      <c r="F78" s="57" t="s">
        <v>216</v>
      </c>
    </row>
    <row r="79" spans="1:22" x14ac:dyDescent="0.3">
      <c r="F79" s="57" t="s">
        <v>221</v>
      </c>
    </row>
    <row r="80" spans="1:22" x14ac:dyDescent="0.3">
      <c r="F80" s="57" t="s">
        <v>234</v>
      </c>
      <c r="I80" s="57" t="s">
        <v>216</v>
      </c>
      <c r="J80" t="s">
        <v>317</v>
      </c>
    </row>
    <row r="81" spans="6:11" x14ac:dyDescent="0.3">
      <c r="F81" s="57" t="s">
        <v>240</v>
      </c>
      <c r="I81" s="57" t="s">
        <v>221</v>
      </c>
      <c r="J81" t="s">
        <v>122</v>
      </c>
      <c r="K81" s="28" t="s">
        <v>60</v>
      </c>
    </row>
    <row r="82" spans="6:11" x14ac:dyDescent="0.3">
      <c r="F82" s="57" t="s">
        <v>245</v>
      </c>
      <c r="I82" s="57" t="s">
        <v>139</v>
      </c>
      <c r="J82" t="s">
        <v>127</v>
      </c>
      <c r="K82" s="28" t="s">
        <v>68</v>
      </c>
    </row>
    <row r="83" spans="6:11" x14ac:dyDescent="0.3">
      <c r="F83" s="57" t="s">
        <v>265</v>
      </c>
      <c r="I83" s="57" t="s">
        <v>193</v>
      </c>
      <c r="J83" t="s">
        <v>114</v>
      </c>
      <c r="K83" s="28" t="s">
        <v>44</v>
      </c>
    </row>
    <row r="84" spans="6:11" x14ac:dyDescent="0.3">
      <c r="I84" s="57" t="s">
        <v>204</v>
      </c>
      <c r="J84" t="s">
        <v>118</v>
      </c>
      <c r="K84" s="28" t="s">
        <v>52</v>
      </c>
    </row>
    <row r="85" spans="6:11" x14ac:dyDescent="0.3">
      <c r="J85" t="s">
        <v>119</v>
      </c>
      <c r="K85" s="28" t="s">
        <v>54</v>
      </c>
    </row>
  </sheetData>
  <mergeCells count="9">
    <mergeCell ref="I1:I2"/>
    <mergeCell ref="A20:D20"/>
    <mergeCell ref="H29:I29"/>
    <mergeCell ref="A1:A2"/>
    <mergeCell ref="C1:C2"/>
    <mergeCell ref="D1:D2"/>
    <mergeCell ref="E1:G1"/>
    <mergeCell ref="B1:B2"/>
    <mergeCell ref="H1:H2"/>
  </mergeCells>
  <conditionalFormatting sqref="D37:D67">
    <cfRule type="cellIs" dxfId="10" priority="5" operator="equal">
      <formula>"Significant"</formula>
    </cfRule>
  </conditionalFormatting>
  <conditionalFormatting sqref="H37:H67">
    <cfRule type="cellIs" dxfId="9" priority="4" operator="equal">
      <formula>"Significant"</formula>
    </cfRule>
  </conditionalFormatting>
  <conditionalFormatting sqref="L37:L67">
    <cfRule type="cellIs" dxfId="8" priority="3" operator="equal">
      <formula>"Significant"</formula>
    </cfRule>
  </conditionalFormatting>
  <conditionalFormatting sqref="P37:P67">
    <cfRule type="cellIs" dxfId="7" priority="2" operator="equal">
      <formula>"Significant"</formula>
    </cfRule>
  </conditionalFormatting>
  <conditionalFormatting sqref="T37:T48">
    <cfRule type="cellIs" dxfId="6" priority="1" operator="equal">
      <formula>"Significant"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AC39-D469-4505-9405-AFE5CF33E108}">
  <dimension ref="A1:T73"/>
  <sheetViews>
    <sheetView topLeftCell="A58" workbookViewId="0">
      <selection activeCell="Q31" sqref="Q31"/>
    </sheetView>
  </sheetViews>
  <sheetFormatPr defaultRowHeight="14.4" x14ac:dyDescent="0.3"/>
  <cols>
    <col min="1" max="1" width="16.5546875" bestFit="1" customWidth="1"/>
    <col min="2" max="2" width="17.77734375" bestFit="1" customWidth="1"/>
    <col min="3" max="3" width="19.5546875" customWidth="1"/>
    <col min="4" max="4" width="9.88671875" bestFit="1" customWidth="1"/>
    <col min="6" max="6" width="17.77734375" bestFit="1" customWidth="1"/>
    <col min="7" max="7" width="22.44140625" customWidth="1"/>
    <col min="10" max="10" width="17.77734375" bestFit="1" customWidth="1"/>
    <col min="11" max="11" width="19" customWidth="1"/>
    <col min="14" max="14" width="17.77734375" bestFit="1" customWidth="1"/>
    <col min="15" max="15" width="18.6640625" customWidth="1"/>
    <col min="18" max="18" width="19.88671875" bestFit="1" customWidth="1"/>
    <col min="19" max="19" width="20" customWidth="1"/>
  </cols>
  <sheetData>
    <row r="1" spans="1:9" x14ac:dyDescent="0.3">
      <c r="A1" s="105" t="s">
        <v>75</v>
      </c>
      <c r="B1" s="105" t="s">
        <v>107</v>
      </c>
      <c r="C1" s="140" t="s">
        <v>43</v>
      </c>
      <c r="D1" s="140" t="s">
        <v>79</v>
      </c>
      <c r="E1" s="147" t="s">
        <v>7</v>
      </c>
      <c r="F1" s="147"/>
      <c r="G1" s="147"/>
      <c r="H1" s="137" t="s">
        <v>94</v>
      </c>
      <c r="I1" s="137" t="s">
        <v>95</v>
      </c>
    </row>
    <row r="2" spans="1:9" x14ac:dyDescent="0.3">
      <c r="A2" s="106"/>
      <c r="B2" s="106"/>
      <c r="C2" s="140"/>
      <c r="D2" s="140"/>
      <c r="E2" s="41" t="s">
        <v>15</v>
      </c>
      <c r="F2" s="41" t="s">
        <v>16</v>
      </c>
      <c r="G2" s="41" t="s">
        <v>17</v>
      </c>
      <c r="H2" s="137"/>
      <c r="I2" s="137"/>
    </row>
    <row r="3" spans="1:9" x14ac:dyDescent="0.3">
      <c r="A3" s="28">
        <v>1</v>
      </c>
      <c r="B3" s="28" t="s">
        <v>114</v>
      </c>
      <c r="C3" s="28" t="s">
        <v>44</v>
      </c>
      <c r="D3" s="28" t="s">
        <v>29</v>
      </c>
      <c r="E3" s="42">
        <v>5.8</v>
      </c>
      <c r="F3" s="42">
        <v>8.6</v>
      </c>
      <c r="G3" s="42">
        <v>8.6</v>
      </c>
      <c r="H3" s="81">
        <f>SUM(E3:G3)</f>
        <v>23</v>
      </c>
      <c r="I3" s="81">
        <f>AVERAGE(E3:G3)</f>
        <v>7.666666666666667</v>
      </c>
    </row>
    <row r="4" spans="1:9" x14ac:dyDescent="0.3">
      <c r="A4" s="28">
        <v>2</v>
      </c>
      <c r="B4" s="28" t="s">
        <v>115</v>
      </c>
      <c r="C4" s="28" t="s">
        <v>46</v>
      </c>
      <c r="D4" s="28" t="s">
        <v>32</v>
      </c>
      <c r="E4" s="42">
        <v>4.5999999999999996</v>
      </c>
      <c r="F4" s="42">
        <v>8</v>
      </c>
      <c r="G4" s="42">
        <v>7.8</v>
      </c>
      <c r="H4" s="81">
        <f t="shared" ref="H4:H19" si="0">SUM(E4:G4)</f>
        <v>20.399999999999999</v>
      </c>
      <c r="I4" s="81">
        <f t="shared" ref="I4:I19" si="1">AVERAGE(E4:G4)</f>
        <v>6.8</v>
      </c>
    </row>
    <row r="5" spans="1:9" x14ac:dyDescent="0.3">
      <c r="A5" s="28">
        <v>3</v>
      </c>
      <c r="B5" s="28" t="s">
        <v>116</v>
      </c>
      <c r="C5" s="28" t="s">
        <v>48</v>
      </c>
      <c r="D5" s="28" t="s">
        <v>31</v>
      </c>
      <c r="E5" s="42">
        <v>6</v>
      </c>
      <c r="F5" s="42">
        <v>7.8</v>
      </c>
      <c r="G5" s="42">
        <v>7.8</v>
      </c>
      <c r="H5" s="81">
        <f t="shared" si="0"/>
        <v>21.6</v>
      </c>
      <c r="I5" s="81">
        <f t="shared" si="1"/>
        <v>7.2</v>
      </c>
    </row>
    <row r="6" spans="1:9" x14ac:dyDescent="0.3">
      <c r="A6" s="28">
        <v>4</v>
      </c>
      <c r="B6" s="28" t="s">
        <v>117</v>
      </c>
      <c r="C6" s="28" t="s">
        <v>50</v>
      </c>
      <c r="D6" s="28" t="s">
        <v>23</v>
      </c>
      <c r="E6" s="42">
        <v>5.2</v>
      </c>
      <c r="F6" s="42">
        <v>8</v>
      </c>
      <c r="G6" s="42">
        <v>8.8000000000000007</v>
      </c>
      <c r="H6" s="81">
        <f t="shared" si="0"/>
        <v>22</v>
      </c>
      <c r="I6" s="81">
        <f t="shared" si="1"/>
        <v>7.333333333333333</v>
      </c>
    </row>
    <row r="7" spans="1:9" x14ac:dyDescent="0.3">
      <c r="A7" s="28">
        <v>5</v>
      </c>
      <c r="B7" s="28" t="s">
        <v>118</v>
      </c>
      <c r="C7" s="28" t="s">
        <v>52</v>
      </c>
      <c r="D7" s="28" t="s">
        <v>22</v>
      </c>
      <c r="E7" s="42">
        <v>6</v>
      </c>
      <c r="F7" s="42">
        <v>7.2</v>
      </c>
      <c r="G7" s="42">
        <v>7.2</v>
      </c>
      <c r="H7" s="81">
        <f t="shared" si="0"/>
        <v>20.399999999999999</v>
      </c>
      <c r="I7" s="81">
        <f t="shared" si="1"/>
        <v>6.8</v>
      </c>
    </row>
    <row r="8" spans="1:9" x14ac:dyDescent="0.3">
      <c r="A8" s="28">
        <v>6</v>
      </c>
      <c r="B8" s="28" t="s">
        <v>119</v>
      </c>
      <c r="C8" s="28" t="s">
        <v>54</v>
      </c>
      <c r="D8" s="28" t="s">
        <v>18</v>
      </c>
      <c r="E8" s="42">
        <v>7.2</v>
      </c>
      <c r="F8" s="42">
        <v>9.8000000000000007</v>
      </c>
      <c r="G8" s="42">
        <v>8.4</v>
      </c>
      <c r="H8" s="81">
        <f t="shared" si="0"/>
        <v>25.4</v>
      </c>
      <c r="I8" s="81">
        <f t="shared" si="1"/>
        <v>8.4666666666666668</v>
      </c>
    </row>
    <row r="9" spans="1:9" x14ac:dyDescent="0.3">
      <c r="A9" s="28">
        <v>7</v>
      </c>
      <c r="B9" s="28" t="s">
        <v>120</v>
      </c>
      <c r="C9" s="28" t="s">
        <v>56</v>
      </c>
      <c r="D9" s="28" t="s">
        <v>26</v>
      </c>
      <c r="E9" s="42">
        <v>4.8</v>
      </c>
      <c r="F9" s="42">
        <v>8</v>
      </c>
      <c r="G9" s="42">
        <v>6.2</v>
      </c>
      <c r="H9" s="81">
        <f t="shared" si="0"/>
        <v>19</v>
      </c>
      <c r="I9" s="81">
        <f t="shared" si="1"/>
        <v>6.333333333333333</v>
      </c>
    </row>
    <row r="10" spans="1:9" x14ac:dyDescent="0.3">
      <c r="A10" s="28">
        <v>8</v>
      </c>
      <c r="B10" s="28" t="s">
        <v>121</v>
      </c>
      <c r="C10" s="28" t="s">
        <v>58</v>
      </c>
      <c r="D10" s="28" t="s">
        <v>28</v>
      </c>
      <c r="E10" s="42">
        <v>5.6</v>
      </c>
      <c r="F10" s="42">
        <v>8.1999999999999993</v>
      </c>
      <c r="G10" s="42">
        <v>8</v>
      </c>
      <c r="H10" s="81">
        <f t="shared" si="0"/>
        <v>21.799999999999997</v>
      </c>
      <c r="I10" s="81">
        <f t="shared" si="1"/>
        <v>7.2666666666666657</v>
      </c>
    </row>
    <row r="11" spans="1:9" x14ac:dyDescent="0.3">
      <c r="A11" s="28">
        <v>9</v>
      </c>
      <c r="B11" s="28" t="s">
        <v>122</v>
      </c>
      <c r="C11" s="28" t="s">
        <v>60</v>
      </c>
      <c r="D11" s="28" t="s">
        <v>19</v>
      </c>
      <c r="E11" s="42">
        <v>9.1999999999999993</v>
      </c>
      <c r="F11" s="42">
        <v>6.8</v>
      </c>
      <c r="G11" s="42">
        <v>7.2</v>
      </c>
      <c r="H11" s="81">
        <f t="shared" si="0"/>
        <v>23.2</v>
      </c>
      <c r="I11" s="81">
        <f t="shared" si="1"/>
        <v>7.7333333333333334</v>
      </c>
    </row>
    <row r="12" spans="1:9" x14ac:dyDescent="0.3">
      <c r="A12" s="28">
        <v>10</v>
      </c>
      <c r="B12" s="28" t="s">
        <v>123</v>
      </c>
      <c r="C12" s="28" t="s">
        <v>62</v>
      </c>
      <c r="D12" s="28" t="s">
        <v>21</v>
      </c>
      <c r="E12" s="42">
        <v>4.8</v>
      </c>
      <c r="F12" s="42">
        <v>9.1999999999999993</v>
      </c>
      <c r="G12" s="42">
        <v>7</v>
      </c>
      <c r="H12" s="81">
        <f t="shared" si="0"/>
        <v>21</v>
      </c>
      <c r="I12" s="81">
        <f t="shared" si="1"/>
        <v>7</v>
      </c>
    </row>
    <row r="13" spans="1:9" x14ac:dyDescent="0.3">
      <c r="A13" s="28">
        <v>11</v>
      </c>
      <c r="B13" s="28" t="s">
        <v>124</v>
      </c>
      <c r="C13" s="28" t="s">
        <v>64</v>
      </c>
      <c r="D13" s="28" t="s">
        <v>30</v>
      </c>
      <c r="E13" s="42">
        <v>5.2</v>
      </c>
      <c r="F13" s="42">
        <v>9.1999999999999993</v>
      </c>
      <c r="G13" s="42">
        <v>8.6</v>
      </c>
      <c r="H13" s="81">
        <f t="shared" si="0"/>
        <v>23</v>
      </c>
      <c r="I13" s="81">
        <f t="shared" si="1"/>
        <v>7.666666666666667</v>
      </c>
    </row>
    <row r="14" spans="1:9" x14ac:dyDescent="0.3">
      <c r="A14" s="28">
        <v>12</v>
      </c>
      <c r="B14" s="28" t="s">
        <v>125</v>
      </c>
      <c r="C14" s="28" t="s">
        <v>66</v>
      </c>
      <c r="D14" s="28" t="s">
        <v>34</v>
      </c>
      <c r="E14" s="42">
        <v>7.6</v>
      </c>
      <c r="F14" s="42">
        <v>7.8</v>
      </c>
      <c r="G14" s="42">
        <v>6.2</v>
      </c>
      <c r="H14" s="81">
        <f t="shared" si="0"/>
        <v>21.599999999999998</v>
      </c>
      <c r="I14" s="81">
        <f t="shared" si="1"/>
        <v>7.1999999999999993</v>
      </c>
    </row>
    <row r="15" spans="1:9" x14ac:dyDescent="0.3">
      <c r="A15" s="28">
        <v>13</v>
      </c>
      <c r="B15" s="28" t="s">
        <v>126</v>
      </c>
      <c r="C15" s="28" t="s">
        <v>67</v>
      </c>
      <c r="D15" s="28" t="s">
        <v>24</v>
      </c>
      <c r="E15" s="42">
        <v>6.2</v>
      </c>
      <c r="F15" s="42">
        <v>8.6</v>
      </c>
      <c r="G15" s="42">
        <v>8.4</v>
      </c>
      <c r="H15" s="81">
        <f t="shared" si="0"/>
        <v>23.200000000000003</v>
      </c>
      <c r="I15" s="81">
        <f t="shared" si="1"/>
        <v>7.7333333333333343</v>
      </c>
    </row>
    <row r="16" spans="1:9" x14ac:dyDescent="0.3">
      <c r="A16" s="28">
        <v>14</v>
      </c>
      <c r="B16" s="28" t="s">
        <v>127</v>
      </c>
      <c r="C16" s="28" t="s">
        <v>68</v>
      </c>
      <c r="D16" s="28" t="s">
        <v>27</v>
      </c>
      <c r="E16" s="42">
        <v>7.8</v>
      </c>
      <c r="F16" s="42">
        <v>9</v>
      </c>
      <c r="G16" s="42">
        <v>7.8</v>
      </c>
      <c r="H16" s="81">
        <f t="shared" si="0"/>
        <v>24.6</v>
      </c>
      <c r="I16" s="81">
        <f t="shared" si="1"/>
        <v>8.2000000000000011</v>
      </c>
    </row>
    <row r="17" spans="1:19" x14ac:dyDescent="0.3">
      <c r="A17" s="28">
        <v>15</v>
      </c>
      <c r="B17" s="28" t="s">
        <v>128</v>
      </c>
      <c r="C17" s="28" t="s">
        <v>69</v>
      </c>
      <c r="D17" s="28" t="s">
        <v>20</v>
      </c>
      <c r="E17" s="42">
        <v>5.6</v>
      </c>
      <c r="F17" s="42">
        <v>9.1999999999999993</v>
      </c>
      <c r="G17" s="42">
        <v>8.4</v>
      </c>
      <c r="H17" s="81">
        <f t="shared" si="0"/>
        <v>23.2</v>
      </c>
      <c r="I17" s="81">
        <f t="shared" si="1"/>
        <v>7.7333333333333334</v>
      </c>
    </row>
    <row r="18" spans="1:19" x14ac:dyDescent="0.3">
      <c r="A18" s="28">
        <v>16</v>
      </c>
      <c r="B18" s="28" t="s">
        <v>129</v>
      </c>
      <c r="C18" s="28" t="s">
        <v>70</v>
      </c>
      <c r="D18" s="28" t="s">
        <v>25</v>
      </c>
      <c r="E18" s="42">
        <v>6.2</v>
      </c>
      <c r="F18" s="42">
        <v>8.8000000000000007</v>
      </c>
      <c r="G18" s="42">
        <v>8.4</v>
      </c>
      <c r="H18" s="81">
        <f t="shared" si="0"/>
        <v>23.4</v>
      </c>
      <c r="I18" s="81">
        <f t="shared" si="1"/>
        <v>7.8</v>
      </c>
    </row>
    <row r="19" spans="1:19" x14ac:dyDescent="0.3">
      <c r="A19" s="79">
        <v>17</v>
      </c>
      <c r="B19" s="28" t="s">
        <v>130</v>
      </c>
      <c r="C19" s="28" t="s">
        <v>74</v>
      </c>
      <c r="D19" s="28" t="s">
        <v>33</v>
      </c>
      <c r="E19" s="42">
        <v>6.2</v>
      </c>
      <c r="F19" s="42">
        <v>8.6</v>
      </c>
      <c r="G19" s="42">
        <v>8.4</v>
      </c>
      <c r="H19" s="81">
        <f t="shared" si="0"/>
        <v>23.200000000000003</v>
      </c>
      <c r="I19" s="81">
        <f t="shared" si="1"/>
        <v>7.7333333333333343</v>
      </c>
    </row>
    <row r="20" spans="1:19" x14ac:dyDescent="0.3">
      <c r="A20" s="146" t="s">
        <v>94</v>
      </c>
      <c r="B20" s="146"/>
      <c r="C20" s="146"/>
      <c r="D20" s="146"/>
      <c r="E20" s="80">
        <f>SUM(E3:E19)</f>
        <v>103.99999999999999</v>
      </c>
      <c r="F20" s="80">
        <f t="shared" ref="F20:G20" si="2">SUM(F3:F19)</f>
        <v>142.80000000000001</v>
      </c>
      <c r="G20" s="80">
        <f t="shared" si="2"/>
        <v>133.20000000000002</v>
      </c>
      <c r="H20" s="80">
        <f>SUM(H3:H19)</f>
        <v>380</v>
      </c>
      <c r="I20" s="80">
        <f>SUM(I3:I19)</f>
        <v>126.66666666666667</v>
      </c>
    </row>
    <row r="22" spans="1:19" x14ac:dyDescent="0.3">
      <c r="D22" s="24" t="s">
        <v>96</v>
      </c>
      <c r="E22">
        <f>(H20^2)/51</f>
        <v>2831.372549019608</v>
      </c>
    </row>
    <row r="23" spans="1:19" x14ac:dyDescent="0.3">
      <c r="D23" s="24" t="s">
        <v>281</v>
      </c>
      <c r="E23">
        <f>SUMSQ(E3:G19)</f>
        <v>2923.6</v>
      </c>
    </row>
    <row r="24" spans="1:19" x14ac:dyDescent="0.3">
      <c r="D24" s="24" t="s">
        <v>295</v>
      </c>
      <c r="E24">
        <f>E23-E22</f>
        <v>92.22745098039195</v>
      </c>
    </row>
    <row r="25" spans="1:19" x14ac:dyDescent="0.3">
      <c r="D25" s="24" t="s">
        <v>98</v>
      </c>
      <c r="E25">
        <f>(SUMSQ(E20:G20)/17)-E22</f>
        <v>48.043921568627411</v>
      </c>
    </row>
    <row r="26" spans="1:19" x14ac:dyDescent="0.3">
      <c r="D26" s="24" t="s">
        <v>99</v>
      </c>
      <c r="E26">
        <f>(SUMSQ(H3:H19)/3)-E22</f>
        <v>13.800784313724762</v>
      </c>
    </row>
    <row r="27" spans="1:19" x14ac:dyDescent="0.3">
      <c r="D27" s="24" t="s">
        <v>100</v>
      </c>
      <c r="E27">
        <f>E24-E25-E26</f>
        <v>30.382745098039777</v>
      </c>
    </row>
    <row r="28" spans="1:19" x14ac:dyDescent="0.3">
      <c r="E28" s="57"/>
      <c r="F28" s="57"/>
      <c r="G28" s="57"/>
      <c r="H28" s="66"/>
      <c r="I28" s="139" t="s">
        <v>105</v>
      </c>
      <c r="J28" s="139"/>
    </row>
    <row r="29" spans="1:19" x14ac:dyDescent="0.3">
      <c r="E29" s="62" t="s">
        <v>101</v>
      </c>
      <c r="F29" s="63" t="s">
        <v>102</v>
      </c>
      <c r="G29" s="63" t="s">
        <v>103</v>
      </c>
      <c r="H29" s="70" t="s">
        <v>104</v>
      </c>
      <c r="I29" s="63" t="s">
        <v>109</v>
      </c>
      <c r="J29" s="63" t="s">
        <v>110</v>
      </c>
      <c r="M29" s="57"/>
      <c r="N29" s="66"/>
      <c r="O29" s="64" t="s">
        <v>111</v>
      </c>
      <c r="P29" s="57">
        <f>SQRT((2*H32)/3)</f>
        <v>0.7955965410992949</v>
      </c>
      <c r="Q29" s="57"/>
      <c r="R29" s="66"/>
    </row>
    <row r="30" spans="1:19" x14ac:dyDescent="0.3">
      <c r="E30" s="57" t="s">
        <v>106</v>
      </c>
      <c r="F30">
        <f>3-1</f>
        <v>2</v>
      </c>
      <c r="G30">
        <v>48.043921568627411</v>
      </c>
      <c r="H30">
        <f>G30/F30</f>
        <v>24.021960784313706</v>
      </c>
      <c r="I30">
        <f>H30/H32</f>
        <v>25.300635035365303</v>
      </c>
      <c r="J30" s="57">
        <v>3.294</v>
      </c>
      <c r="M30" s="57"/>
      <c r="N30" s="66"/>
      <c r="O30" s="57" t="s">
        <v>112</v>
      </c>
      <c r="P30" s="57"/>
      <c r="Q30" s="57"/>
      <c r="R30" s="66"/>
    </row>
    <row r="31" spans="1:19" x14ac:dyDescent="0.3">
      <c r="E31" s="57" t="s">
        <v>107</v>
      </c>
      <c r="F31">
        <f>17-1</f>
        <v>16</v>
      </c>
      <c r="G31">
        <v>13.800784313724762</v>
      </c>
      <c r="H31">
        <f>G31/F31</f>
        <v>0.86254901960779762</v>
      </c>
      <c r="I31">
        <f>H31/H32</f>
        <v>0.90846197532132511</v>
      </c>
      <c r="J31" s="57">
        <v>1.97</v>
      </c>
      <c r="M31" s="61"/>
      <c r="N31" s="71"/>
      <c r="O31" s="4" t="s">
        <v>113</v>
      </c>
      <c r="P31" s="59">
        <f>2.037*P29</f>
        <v>1.6206301542192636</v>
      </c>
      <c r="Q31" s="61" t="s">
        <v>313</v>
      </c>
      <c r="R31" s="71"/>
    </row>
    <row r="32" spans="1:19" x14ac:dyDescent="0.3">
      <c r="E32" s="57" t="s">
        <v>108</v>
      </c>
      <c r="F32">
        <f>(17-1)*(3-1)</f>
        <v>32</v>
      </c>
      <c r="G32">
        <v>30.382745098039777</v>
      </c>
      <c r="H32">
        <f>G32/F32</f>
        <v>0.94946078431374303</v>
      </c>
      <c r="M32" s="57"/>
      <c r="N32" s="71" t="s">
        <v>284</v>
      </c>
      <c r="O32" s="57" t="s">
        <v>285</v>
      </c>
      <c r="P32" s="57"/>
      <c r="Q32" s="57"/>
      <c r="R32" s="71" t="s">
        <v>286</v>
      </c>
      <c r="S32" s="57" t="s">
        <v>287</v>
      </c>
    </row>
    <row r="33" spans="1:20" x14ac:dyDescent="0.3">
      <c r="E33" s="64" t="s">
        <v>94</v>
      </c>
      <c r="F33">
        <f>17*3-1</f>
        <v>50</v>
      </c>
      <c r="G33">
        <v>92.22745098039195</v>
      </c>
      <c r="M33" s="57"/>
      <c r="N33" s="66"/>
      <c r="O33" s="57"/>
      <c r="P33" s="66" t="s">
        <v>283</v>
      </c>
      <c r="Q33" s="57"/>
      <c r="R33" s="66"/>
    </row>
    <row r="36" spans="1:20" s="82" customFormat="1" ht="43.2" x14ac:dyDescent="0.3">
      <c r="A36" s="82" t="s">
        <v>132</v>
      </c>
      <c r="B36" s="83" t="s">
        <v>288</v>
      </c>
      <c r="C36" s="82" t="s">
        <v>80</v>
      </c>
      <c r="D36" s="82" t="s">
        <v>133</v>
      </c>
      <c r="E36" s="82" t="s">
        <v>132</v>
      </c>
      <c r="F36" s="83" t="s">
        <v>288</v>
      </c>
      <c r="G36" s="82" t="s">
        <v>80</v>
      </c>
      <c r="H36" s="82" t="s">
        <v>133</v>
      </c>
      <c r="I36" s="82" t="s">
        <v>132</v>
      </c>
      <c r="J36" s="83" t="s">
        <v>288</v>
      </c>
      <c r="K36" s="82" t="s">
        <v>80</v>
      </c>
      <c r="L36" s="82" t="s">
        <v>133</v>
      </c>
      <c r="M36" s="82" t="s">
        <v>132</v>
      </c>
      <c r="N36" s="83" t="s">
        <v>288</v>
      </c>
      <c r="O36" s="82" t="s">
        <v>80</v>
      </c>
      <c r="P36" s="82" t="s">
        <v>133</v>
      </c>
      <c r="Q36" s="82" t="s">
        <v>132</v>
      </c>
      <c r="R36" s="83" t="s">
        <v>288</v>
      </c>
      <c r="S36" s="82" t="s">
        <v>80</v>
      </c>
      <c r="T36" s="82" t="s">
        <v>133</v>
      </c>
    </row>
    <row r="37" spans="1:20" x14ac:dyDescent="0.3">
      <c r="A37" s="6" t="s">
        <v>134</v>
      </c>
      <c r="B37" s="73">
        <f>ABS($I$3-I4)</f>
        <v>0.86666666666666714</v>
      </c>
      <c r="C37" s="6">
        <v>2</v>
      </c>
      <c r="D37" s="75" t="str">
        <f>IF(B37&gt;C37,"Significant", "Insignificant")</f>
        <v>Insignificant</v>
      </c>
      <c r="E37" s="6" t="s">
        <v>165</v>
      </c>
      <c r="F37" s="73">
        <f>ABS($I$5-I6)</f>
        <v>0.13333333333333286</v>
      </c>
      <c r="G37" s="6">
        <v>2</v>
      </c>
      <c r="H37" s="75" t="str">
        <f>IF(F37&gt;G37,"Significant", "Insignificant")</f>
        <v>Insignificant</v>
      </c>
      <c r="I37" s="6" t="s">
        <v>196</v>
      </c>
      <c r="J37" s="73">
        <f>ABS($I$7-I12)</f>
        <v>0.20000000000000018</v>
      </c>
      <c r="K37" s="6">
        <v>2</v>
      </c>
      <c r="L37" s="75" t="str">
        <f>IF(J37&gt;K37,"Significant", "Insignificant")</f>
        <v>Insignificant</v>
      </c>
      <c r="M37" s="6" t="s">
        <v>227</v>
      </c>
      <c r="N37" s="73">
        <f>ABS($I$10-I13)</f>
        <v>0.40000000000000124</v>
      </c>
      <c r="O37" s="6">
        <v>2</v>
      </c>
      <c r="P37" s="75" t="str">
        <f>IF(N37&gt;O37,"Significant", "Insignificant")</f>
        <v>Insignificant</v>
      </c>
      <c r="Q37" s="6" t="s">
        <v>258</v>
      </c>
      <c r="R37" s="73">
        <f>ABS($I$14-I18)</f>
        <v>0.60000000000000053</v>
      </c>
      <c r="S37" s="6">
        <v>2</v>
      </c>
      <c r="T37" s="75" t="str">
        <f>IF(R37&gt;S37,"Significant", "Insignificant")</f>
        <v>Insignificant</v>
      </c>
    </row>
    <row r="38" spans="1:20" x14ac:dyDescent="0.3">
      <c r="A38" s="6" t="s">
        <v>135</v>
      </c>
      <c r="B38" s="73">
        <f t="shared" ref="B38:B51" si="3">ABS($I$3-I5)</f>
        <v>0.46666666666666679</v>
      </c>
      <c r="C38" s="6">
        <v>2</v>
      </c>
      <c r="D38" s="75" t="str">
        <f t="shared" ref="D38:D67" si="4">IF(B38&gt;C38,"Significant", "Insignificant")</f>
        <v>Insignificant</v>
      </c>
      <c r="E38" s="6" t="s">
        <v>166</v>
      </c>
      <c r="F38" s="73">
        <f t="shared" ref="F38:F50" si="5">ABS($I$5-I7)</f>
        <v>0.40000000000000036</v>
      </c>
      <c r="G38" s="6">
        <v>2</v>
      </c>
      <c r="H38" s="75" t="str">
        <f t="shared" ref="H38:H67" si="6">IF(F38&gt;G38,"Significant", "Insignificant")</f>
        <v>Insignificant</v>
      </c>
      <c r="I38" s="6" t="s">
        <v>197</v>
      </c>
      <c r="J38" s="73">
        <f t="shared" ref="J38:J44" si="7">ABS($I$7-I13)</f>
        <v>0.86666666666666714</v>
      </c>
      <c r="K38" s="6">
        <v>2</v>
      </c>
      <c r="L38" s="75" t="str">
        <f t="shared" ref="L38:L67" si="8">IF(J38&gt;K38,"Significant", "Insignificant")</f>
        <v>Insignificant</v>
      </c>
      <c r="M38" s="6" t="s">
        <v>228</v>
      </c>
      <c r="N38" s="73">
        <f t="shared" ref="N38:N43" si="9">ABS($I$10-I14)</f>
        <v>6.666666666666643E-2</v>
      </c>
      <c r="O38" s="6">
        <v>2</v>
      </c>
      <c r="P38" s="75" t="str">
        <f t="shared" ref="P38:P67" si="10">IF(N38&gt;O38,"Significant", "Insignificant")</f>
        <v>Insignificant</v>
      </c>
      <c r="Q38" s="6" t="s">
        <v>259</v>
      </c>
      <c r="R38" s="73">
        <f>ABS($I$14-I19)</f>
        <v>0.53333333333333499</v>
      </c>
      <c r="S38" s="6">
        <v>2</v>
      </c>
      <c r="T38" s="75" t="str">
        <f t="shared" ref="T38:T48" si="11">IF(R38&gt;S38,"Significant", "Insignificant")</f>
        <v>Insignificant</v>
      </c>
    </row>
    <row r="39" spans="1:20" x14ac:dyDescent="0.3">
      <c r="A39" s="6" t="s">
        <v>136</v>
      </c>
      <c r="B39" s="73">
        <f t="shared" si="3"/>
        <v>0.33333333333333393</v>
      </c>
      <c r="C39" s="6">
        <v>2</v>
      </c>
      <c r="D39" s="75" t="str">
        <f t="shared" si="4"/>
        <v>Insignificant</v>
      </c>
      <c r="E39" s="6" t="s">
        <v>167</v>
      </c>
      <c r="F39" s="73">
        <f t="shared" si="5"/>
        <v>1.2666666666666666</v>
      </c>
      <c r="G39" s="6">
        <v>2</v>
      </c>
      <c r="H39" s="75" t="str">
        <f t="shared" si="6"/>
        <v>Insignificant</v>
      </c>
      <c r="I39" s="6" t="s">
        <v>198</v>
      </c>
      <c r="J39" s="73">
        <f t="shared" si="7"/>
        <v>0.39999999999999947</v>
      </c>
      <c r="K39" s="6">
        <v>2</v>
      </c>
      <c r="L39" s="75" t="str">
        <f t="shared" si="8"/>
        <v>Insignificant</v>
      </c>
      <c r="M39" s="6" t="s">
        <v>229</v>
      </c>
      <c r="N39" s="73">
        <f t="shared" si="9"/>
        <v>0.46666666666666856</v>
      </c>
      <c r="O39" s="6">
        <v>2</v>
      </c>
      <c r="P39" s="75" t="str">
        <f t="shared" si="10"/>
        <v>Insignificant</v>
      </c>
      <c r="Q39" s="6" t="s">
        <v>260</v>
      </c>
      <c r="R39" s="73">
        <f>ABS($I$15-I16)</f>
        <v>0.46666666666666679</v>
      </c>
      <c r="S39" s="6">
        <v>2</v>
      </c>
      <c r="T39" s="75" t="str">
        <f t="shared" si="11"/>
        <v>Insignificant</v>
      </c>
    </row>
    <row r="40" spans="1:20" x14ac:dyDescent="0.3">
      <c r="A40" s="6" t="s">
        <v>137</v>
      </c>
      <c r="B40" s="73">
        <f t="shared" si="3"/>
        <v>0.86666666666666714</v>
      </c>
      <c r="C40" s="6">
        <v>2</v>
      </c>
      <c r="D40" s="75" t="str">
        <f t="shared" si="4"/>
        <v>Insignificant</v>
      </c>
      <c r="E40" s="6" t="s">
        <v>168</v>
      </c>
      <c r="F40" s="73">
        <f t="shared" si="5"/>
        <v>0.86666666666666714</v>
      </c>
      <c r="G40" s="6">
        <v>2</v>
      </c>
      <c r="H40" s="75" t="str">
        <f t="shared" si="6"/>
        <v>Insignificant</v>
      </c>
      <c r="I40" s="6" t="s">
        <v>199</v>
      </c>
      <c r="J40" s="73">
        <f t="shared" si="7"/>
        <v>0.93333333333333446</v>
      </c>
      <c r="K40" s="6">
        <v>2</v>
      </c>
      <c r="L40" s="75" t="str">
        <f t="shared" si="8"/>
        <v>Insignificant</v>
      </c>
      <c r="M40" s="6" t="s">
        <v>230</v>
      </c>
      <c r="N40" s="73">
        <f t="shared" si="9"/>
        <v>0.93333333333333535</v>
      </c>
      <c r="O40" s="6">
        <v>2</v>
      </c>
      <c r="P40" s="75" t="str">
        <f t="shared" si="10"/>
        <v>Insignificant</v>
      </c>
      <c r="Q40" s="6" t="s">
        <v>261</v>
      </c>
      <c r="R40" s="73">
        <f t="shared" ref="R40:R42" si="12">ABS($I$15-I17)</f>
        <v>8.8817841970012523E-16</v>
      </c>
      <c r="S40" s="6">
        <v>2</v>
      </c>
      <c r="T40" s="75" t="str">
        <f t="shared" si="11"/>
        <v>Insignificant</v>
      </c>
    </row>
    <row r="41" spans="1:20" x14ac:dyDescent="0.3">
      <c r="A41" s="6" t="s">
        <v>138</v>
      </c>
      <c r="B41" s="73">
        <f t="shared" si="3"/>
        <v>0.79999999999999982</v>
      </c>
      <c r="C41" s="6">
        <v>2</v>
      </c>
      <c r="D41" s="75" t="str">
        <f t="shared" si="4"/>
        <v>Insignificant</v>
      </c>
      <c r="E41" s="6" t="s">
        <v>169</v>
      </c>
      <c r="F41" s="73">
        <f t="shared" si="5"/>
        <v>6.6666666666665542E-2</v>
      </c>
      <c r="G41" s="6">
        <v>2</v>
      </c>
      <c r="H41" s="75" t="str">
        <f t="shared" si="6"/>
        <v>Insignificant</v>
      </c>
      <c r="I41" s="6" t="s">
        <v>200</v>
      </c>
      <c r="J41" s="73">
        <f t="shared" si="7"/>
        <v>1.4000000000000012</v>
      </c>
      <c r="K41" s="6">
        <v>2</v>
      </c>
      <c r="L41" s="75" t="str">
        <f t="shared" si="8"/>
        <v>Insignificant</v>
      </c>
      <c r="M41" s="6" t="s">
        <v>231</v>
      </c>
      <c r="N41" s="73">
        <f t="shared" si="9"/>
        <v>0.46666666666666767</v>
      </c>
      <c r="O41" s="6">
        <v>2</v>
      </c>
      <c r="P41" s="75" t="str">
        <f t="shared" si="10"/>
        <v>Insignificant</v>
      </c>
      <c r="Q41" s="6" t="s">
        <v>262</v>
      </c>
      <c r="R41" s="73">
        <f t="shared" si="12"/>
        <v>6.6666666666665542E-2</v>
      </c>
      <c r="S41" s="6">
        <v>2</v>
      </c>
      <c r="T41" s="75" t="str">
        <f t="shared" si="11"/>
        <v>Insignificant</v>
      </c>
    </row>
    <row r="42" spans="1:20" x14ac:dyDescent="0.3">
      <c r="A42" s="6" t="s">
        <v>139</v>
      </c>
      <c r="B42" s="73">
        <f t="shared" si="3"/>
        <v>1.3333333333333339</v>
      </c>
      <c r="C42" s="6">
        <v>2</v>
      </c>
      <c r="D42" s="75" t="str">
        <f t="shared" si="4"/>
        <v>Insignificant</v>
      </c>
      <c r="E42" s="6" t="s">
        <v>170</v>
      </c>
      <c r="F42" s="73">
        <f t="shared" si="5"/>
        <v>0.53333333333333321</v>
      </c>
      <c r="G42" s="6">
        <v>2</v>
      </c>
      <c r="H42" s="75" t="str">
        <f t="shared" si="6"/>
        <v>Insignificant</v>
      </c>
      <c r="I42" s="6" t="s">
        <v>201</v>
      </c>
      <c r="J42" s="73">
        <f t="shared" si="7"/>
        <v>0.93333333333333357</v>
      </c>
      <c r="K42" s="6">
        <v>2</v>
      </c>
      <c r="L42" s="75" t="str">
        <f t="shared" si="8"/>
        <v>Insignificant</v>
      </c>
      <c r="M42" s="6" t="s">
        <v>232</v>
      </c>
      <c r="N42" s="73">
        <f t="shared" si="9"/>
        <v>0.5333333333333341</v>
      </c>
      <c r="O42" s="6">
        <v>2</v>
      </c>
      <c r="P42" s="75" t="str">
        <f t="shared" si="10"/>
        <v>Insignificant</v>
      </c>
      <c r="Q42" s="6" t="s">
        <v>263</v>
      </c>
      <c r="R42" s="73">
        <f t="shared" si="12"/>
        <v>0</v>
      </c>
      <c r="S42" s="6">
        <v>2</v>
      </c>
      <c r="T42" s="75" t="str">
        <f t="shared" si="11"/>
        <v>Insignificant</v>
      </c>
    </row>
    <row r="43" spans="1:20" x14ac:dyDescent="0.3">
      <c r="A43" s="6" t="s">
        <v>140</v>
      </c>
      <c r="B43" s="73">
        <f t="shared" si="3"/>
        <v>0.40000000000000124</v>
      </c>
      <c r="C43" s="6">
        <v>2</v>
      </c>
      <c r="D43" s="75" t="str">
        <f t="shared" si="4"/>
        <v>Insignificant</v>
      </c>
      <c r="E43" s="6" t="s">
        <v>171</v>
      </c>
      <c r="F43" s="73">
        <f t="shared" si="5"/>
        <v>0.20000000000000018</v>
      </c>
      <c r="G43" s="6">
        <v>2</v>
      </c>
      <c r="H43" s="75" t="str">
        <f t="shared" si="6"/>
        <v>Insignificant</v>
      </c>
      <c r="I43" s="6" t="s">
        <v>202</v>
      </c>
      <c r="J43" s="73">
        <f t="shared" si="7"/>
        <v>1</v>
      </c>
      <c r="K43" s="6">
        <v>2</v>
      </c>
      <c r="L43" s="75" t="str">
        <f t="shared" si="8"/>
        <v>Insignificant</v>
      </c>
      <c r="M43" s="6" t="s">
        <v>233</v>
      </c>
      <c r="N43" s="73">
        <f t="shared" si="9"/>
        <v>0.46666666666666856</v>
      </c>
      <c r="O43" s="6">
        <v>2</v>
      </c>
      <c r="P43" s="75" t="str">
        <f t="shared" si="10"/>
        <v>Insignificant</v>
      </c>
      <c r="Q43" s="6" t="s">
        <v>264</v>
      </c>
      <c r="R43" s="73">
        <f>ABS($I$16-I17)</f>
        <v>0.46666666666666767</v>
      </c>
      <c r="S43" s="6">
        <v>2</v>
      </c>
      <c r="T43" s="75" t="str">
        <f t="shared" si="11"/>
        <v>Insignificant</v>
      </c>
    </row>
    <row r="44" spans="1:20" x14ac:dyDescent="0.3">
      <c r="A44" s="6" t="s">
        <v>141</v>
      </c>
      <c r="B44" s="73">
        <f t="shared" si="3"/>
        <v>6.666666666666643E-2</v>
      </c>
      <c r="C44" s="6">
        <v>2</v>
      </c>
      <c r="D44" s="75" t="str">
        <f t="shared" si="4"/>
        <v>Insignificant</v>
      </c>
      <c r="E44" s="6" t="s">
        <v>172</v>
      </c>
      <c r="F44" s="73">
        <f t="shared" si="5"/>
        <v>0.46666666666666679</v>
      </c>
      <c r="G44" s="6">
        <v>2</v>
      </c>
      <c r="H44" s="75" t="str">
        <f t="shared" si="6"/>
        <v>Insignificant</v>
      </c>
      <c r="I44" s="6" t="s">
        <v>203</v>
      </c>
      <c r="J44" s="73">
        <f t="shared" si="7"/>
        <v>0.93333333333333446</v>
      </c>
      <c r="K44" s="6">
        <v>2</v>
      </c>
      <c r="L44" s="75" t="str">
        <f t="shared" si="8"/>
        <v>Insignificant</v>
      </c>
      <c r="M44" s="6" t="s">
        <v>234</v>
      </c>
      <c r="N44" s="73">
        <f>ABS($I$11-I12)</f>
        <v>0.73333333333333339</v>
      </c>
      <c r="O44" s="6">
        <v>2</v>
      </c>
      <c r="P44" s="75" t="str">
        <f t="shared" si="10"/>
        <v>Insignificant</v>
      </c>
      <c r="Q44" s="6" t="s">
        <v>265</v>
      </c>
      <c r="R44" s="73">
        <f t="shared" ref="R44:R45" si="13">ABS($I$16-I18)</f>
        <v>0.40000000000000124</v>
      </c>
      <c r="S44" s="6">
        <v>2</v>
      </c>
      <c r="T44" s="75" t="str">
        <f t="shared" si="11"/>
        <v>Insignificant</v>
      </c>
    </row>
    <row r="45" spans="1:20" x14ac:dyDescent="0.3">
      <c r="A45" s="6" t="s">
        <v>142</v>
      </c>
      <c r="B45" s="73">
        <f t="shared" si="3"/>
        <v>0.66666666666666696</v>
      </c>
      <c r="C45" s="6">
        <v>2</v>
      </c>
      <c r="D45" s="75" t="str">
        <f t="shared" si="4"/>
        <v>Insignificant</v>
      </c>
      <c r="E45" s="6" t="s">
        <v>173</v>
      </c>
      <c r="F45" s="73">
        <f t="shared" si="5"/>
        <v>8.8817841970012523E-16</v>
      </c>
      <c r="G45" s="6">
        <v>2</v>
      </c>
      <c r="H45" s="75" t="str">
        <f t="shared" si="6"/>
        <v>Insignificant</v>
      </c>
      <c r="I45" s="6" t="s">
        <v>204</v>
      </c>
      <c r="J45" s="73">
        <f>ABS($I$8-I9)</f>
        <v>2.1333333333333337</v>
      </c>
      <c r="K45" s="6">
        <v>2</v>
      </c>
      <c r="L45" s="75" t="str">
        <f>IF(J45&gt;K45,"Significant", "Insignificant")</f>
        <v>Significant</v>
      </c>
      <c r="M45" s="6" t="s">
        <v>235</v>
      </c>
      <c r="N45" s="73">
        <f t="shared" ref="N45:N51" si="14">ABS($I$11-I13)</f>
        <v>6.666666666666643E-2</v>
      </c>
      <c r="O45" s="6">
        <v>2</v>
      </c>
      <c r="P45" s="75" t="str">
        <f t="shared" si="10"/>
        <v>Insignificant</v>
      </c>
      <c r="Q45" s="6" t="s">
        <v>266</v>
      </c>
      <c r="R45" s="73">
        <f t="shared" si="13"/>
        <v>0.46666666666666679</v>
      </c>
      <c r="S45" s="6">
        <v>2</v>
      </c>
      <c r="T45" s="75" t="str">
        <f t="shared" si="11"/>
        <v>Insignificant</v>
      </c>
    </row>
    <row r="46" spans="1:20" x14ac:dyDescent="0.3">
      <c r="A46" s="6" t="s">
        <v>143</v>
      </c>
      <c r="B46" s="73">
        <f t="shared" si="3"/>
        <v>0</v>
      </c>
      <c r="C46" s="6">
        <v>2</v>
      </c>
      <c r="D46" s="75" t="str">
        <f t="shared" si="4"/>
        <v>Insignificant</v>
      </c>
      <c r="E46" s="6" t="s">
        <v>174</v>
      </c>
      <c r="F46" s="73">
        <f t="shared" si="5"/>
        <v>0.5333333333333341</v>
      </c>
      <c r="G46" s="6">
        <v>2</v>
      </c>
      <c r="H46" s="75" t="str">
        <f t="shared" si="6"/>
        <v>Insignificant</v>
      </c>
      <c r="I46" s="6" t="s">
        <v>205</v>
      </c>
      <c r="J46" s="73">
        <f t="shared" ref="J46:J55" si="15">ABS($I$8-I10)</f>
        <v>1.2000000000000011</v>
      </c>
      <c r="K46" s="6">
        <v>2</v>
      </c>
      <c r="L46" s="75" t="str">
        <f t="shared" si="8"/>
        <v>Insignificant</v>
      </c>
      <c r="M46" s="6" t="s">
        <v>236</v>
      </c>
      <c r="N46" s="73">
        <f t="shared" si="14"/>
        <v>0.5333333333333341</v>
      </c>
      <c r="O46" s="6">
        <v>2</v>
      </c>
      <c r="P46" s="75" t="str">
        <f t="shared" si="10"/>
        <v>Insignificant</v>
      </c>
      <c r="Q46" s="6" t="s">
        <v>267</v>
      </c>
      <c r="R46" s="73">
        <f>ABS($I$17-I18)</f>
        <v>6.666666666666643E-2</v>
      </c>
      <c r="S46" s="6">
        <v>2</v>
      </c>
      <c r="T46" s="75" t="str">
        <f t="shared" si="11"/>
        <v>Insignificant</v>
      </c>
    </row>
    <row r="47" spans="1:20" x14ac:dyDescent="0.3">
      <c r="A47" s="6" t="s">
        <v>144</v>
      </c>
      <c r="B47" s="73">
        <f t="shared" si="3"/>
        <v>0.46666666666666767</v>
      </c>
      <c r="C47" s="6">
        <v>2</v>
      </c>
      <c r="D47" s="75" t="str">
        <f t="shared" si="4"/>
        <v>Insignificant</v>
      </c>
      <c r="E47" s="6" t="s">
        <v>175</v>
      </c>
      <c r="F47" s="73">
        <f t="shared" si="5"/>
        <v>1.0000000000000009</v>
      </c>
      <c r="G47" s="6">
        <v>2</v>
      </c>
      <c r="H47" s="75" t="str">
        <f t="shared" si="6"/>
        <v>Insignificant</v>
      </c>
      <c r="I47" s="6" t="s">
        <v>206</v>
      </c>
      <c r="J47" s="73">
        <f t="shared" si="15"/>
        <v>0.73333333333333339</v>
      </c>
      <c r="K47" s="6">
        <v>2</v>
      </c>
      <c r="L47" s="75" t="str">
        <f t="shared" si="8"/>
        <v>Insignificant</v>
      </c>
      <c r="M47" s="6" t="s">
        <v>237</v>
      </c>
      <c r="N47" s="73">
        <f t="shared" si="14"/>
        <v>8.8817841970012523E-16</v>
      </c>
      <c r="O47" s="6">
        <v>2</v>
      </c>
      <c r="P47" s="75" t="str">
        <f t="shared" si="10"/>
        <v>Insignificant</v>
      </c>
      <c r="Q47" s="6" t="s">
        <v>268</v>
      </c>
      <c r="R47" s="73">
        <f>ABS($I$17-I19)</f>
        <v>8.8817841970012523E-16</v>
      </c>
      <c r="S47" s="6">
        <v>2</v>
      </c>
      <c r="T47" s="75" t="str">
        <f t="shared" si="11"/>
        <v>Insignificant</v>
      </c>
    </row>
    <row r="48" spans="1:20" x14ac:dyDescent="0.3">
      <c r="A48" s="6" t="s">
        <v>145</v>
      </c>
      <c r="B48" s="73">
        <f t="shared" si="3"/>
        <v>6.6666666666667318E-2</v>
      </c>
      <c r="C48" s="6">
        <v>2</v>
      </c>
      <c r="D48" s="75" t="str">
        <f t="shared" si="4"/>
        <v>Insignificant</v>
      </c>
      <c r="E48" s="6" t="s">
        <v>176</v>
      </c>
      <c r="F48" s="73">
        <f t="shared" si="5"/>
        <v>0.53333333333333321</v>
      </c>
      <c r="G48" s="6">
        <v>2</v>
      </c>
      <c r="H48" s="75" t="str">
        <f t="shared" si="6"/>
        <v>Insignificant</v>
      </c>
      <c r="I48" s="6" t="s">
        <v>207</v>
      </c>
      <c r="J48" s="73">
        <f t="shared" si="15"/>
        <v>1.4666666666666668</v>
      </c>
      <c r="K48" s="6">
        <v>2</v>
      </c>
      <c r="L48" s="75" t="str">
        <f t="shared" si="8"/>
        <v>Insignificant</v>
      </c>
      <c r="M48" s="6" t="s">
        <v>238</v>
      </c>
      <c r="N48" s="73">
        <f t="shared" si="14"/>
        <v>0.46666666666666767</v>
      </c>
      <c r="O48" s="6">
        <v>2</v>
      </c>
      <c r="P48" s="75" t="str">
        <f t="shared" si="10"/>
        <v>Insignificant</v>
      </c>
      <c r="Q48" s="6" t="s">
        <v>269</v>
      </c>
      <c r="R48" s="73">
        <f>ABS($I$18-I19)</f>
        <v>6.6666666666665542E-2</v>
      </c>
      <c r="S48" s="6">
        <v>2</v>
      </c>
      <c r="T48" s="75" t="str">
        <f t="shared" si="11"/>
        <v>Insignificant</v>
      </c>
    </row>
    <row r="49" spans="1:20" x14ac:dyDescent="0.3">
      <c r="A49" s="6" t="s">
        <v>146</v>
      </c>
      <c r="B49" s="73">
        <f t="shared" si="3"/>
        <v>0.5333333333333341</v>
      </c>
      <c r="C49" s="6">
        <v>2</v>
      </c>
      <c r="D49" s="75" t="str">
        <f t="shared" si="4"/>
        <v>Insignificant</v>
      </c>
      <c r="E49" s="6" t="s">
        <v>177</v>
      </c>
      <c r="F49" s="73">
        <f t="shared" si="5"/>
        <v>0.59999999999999964</v>
      </c>
      <c r="G49" s="6">
        <v>2</v>
      </c>
      <c r="H49" s="75" t="str">
        <f t="shared" si="6"/>
        <v>Insignificant</v>
      </c>
      <c r="I49" s="6" t="s">
        <v>208</v>
      </c>
      <c r="J49" s="73">
        <f t="shared" si="15"/>
        <v>0.79999999999999982</v>
      </c>
      <c r="K49" s="6">
        <v>2</v>
      </c>
      <c r="L49" s="75" t="str">
        <f t="shared" si="8"/>
        <v>Insignificant</v>
      </c>
      <c r="M49" s="6" t="s">
        <v>239</v>
      </c>
      <c r="N49" s="73">
        <f t="shared" si="14"/>
        <v>0</v>
      </c>
      <c r="O49" s="6">
        <v>2</v>
      </c>
      <c r="P49" s="75" t="str">
        <f t="shared" si="10"/>
        <v>Insignificant</v>
      </c>
      <c r="Q49" s="6"/>
      <c r="R49" s="6"/>
      <c r="S49" s="6"/>
      <c r="T49" s="6"/>
    </row>
    <row r="50" spans="1:20" x14ac:dyDescent="0.3">
      <c r="A50" s="6" t="s">
        <v>147</v>
      </c>
      <c r="B50" s="73">
        <f t="shared" si="3"/>
        <v>6.666666666666643E-2</v>
      </c>
      <c r="C50" s="6">
        <v>2</v>
      </c>
      <c r="D50" s="75" t="str">
        <f t="shared" si="4"/>
        <v>Insignificant</v>
      </c>
      <c r="E50" s="6" t="s">
        <v>178</v>
      </c>
      <c r="F50" s="73">
        <f t="shared" si="5"/>
        <v>0.5333333333333341</v>
      </c>
      <c r="G50" s="6">
        <v>2</v>
      </c>
      <c r="H50" s="75" t="str">
        <f t="shared" si="6"/>
        <v>Insignificant</v>
      </c>
      <c r="I50" s="6" t="s">
        <v>209</v>
      </c>
      <c r="J50" s="73">
        <f t="shared" si="15"/>
        <v>1.2666666666666675</v>
      </c>
      <c r="K50" s="6">
        <v>2</v>
      </c>
      <c r="L50" s="75" t="str">
        <f t="shared" si="8"/>
        <v>Insignificant</v>
      </c>
      <c r="M50" s="6" t="s">
        <v>240</v>
      </c>
      <c r="N50" s="73">
        <f t="shared" si="14"/>
        <v>6.666666666666643E-2</v>
      </c>
      <c r="O50" s="6">
        <v>2</v>
      </c>
      <c r="P50" s="75" t="str">
        <f t="shared" si="10"/>
        <v>Insignificant</v>
      </c>
      <c r="Q50" s="6"/>
      <c r="R50" s="6"/>
      <c r="S50" s="6"/>
      <c r="T50" s="6"/>
    </row>
    <row r="51" spans="1:20" x14ac:dyDescent="0.3">
      <c r="A51" s="6" t="s">
        <v>148</v>
      </c>
      <c r="B51" s="73">
        <f t="shared" si="3"/>
        <v>0.13333333333333286</v>
      </c>
      <c r="C51" s="6">
        <v>2</v>
      </c>
      <c r="D51" s="75" t="str">
        <f t="shared" si="4"/>
        <v>Insignificant</v>
      </c>
      <c r="E51" s="6" t="s">
        <v>179</v>
      </c>
      <c r="F51" s="73">
        <f>ABS($I$6-I7)</f>
        <v>0.53333333333333321</v>
      </c>
      <c r="G51" s="6">
        <v>2</v>
      </c>
      <c r="H51" s="75" t="str">
        <f t="shared" si="6"/>
        <v>Insignificant</v>
      </c>
      <c r="I51" s="6" t="s">
        <v>210</v>
      </c>
      <c r="J51" s="73">
        <f t="shared" si="15"/>
        <v>0.7333333333333325</v>
      </c>
      <c r="K51" s="6">
        <v>2</v>
      </c>
      <c r="L51" s="75" t="str">
        <f t="shared" si="8"/>
        <v>Insignificant</v>
      </c>
      <c r="M51" s="6" t="s">
        <v>241</v>
      </c>
      <c r="N51" s="73">
        <f t="shared" si="14"/>
        <v>8.8817841970012523E-16</v>
      </c>
      <c r="O51" s="6">
        <v>2</v>
      </c>
      <c r="P51" s="75" t="str">
        <f t="shared" si="10"/>
        <v>Insignificant</v>
      </c>
      <c r="Q51" s="6"/>
      <c r="R51" s="6"/>
      <c r="S51" s="6"/>
      <c r="T51" s="6"/>
    </row>
    <row r="52" spans="1:20" x14ac:dyDescent="0.3">
      <c r="A52" s="6" t="s">
        <v>149</v>
      </c>
      <c r="B52" s="73">
        <f>ABS($I$3-I19)</f>
        <v>6.6666666666667318E-2</v>
      </c>
      <c r="C52" s="6">
        <v>2</v>
      </c>
      <c r="D52" s="75" t="str">
        <f t="shared" si="4"/>
        <v>Insignificant</v>
      </c>
      <c r="E52" s="6" t="s">
        <v>180</v>
      </c>
      <c r="F52" s="73">
        <f t="shared" ref="F52:F63" si="16">ABS($I$6-I8)</f>
        <v>1.1333333333333337</v>
      </c>
      <c r="G52" s="6">
        <v>2</v>
      </c>
      <c r="H52" s="75" t="str">
        <f t="shared" si="6"/>
        <v>Insignificant</v>
      </c>
      <c r="I52" s="6" t="s">
        <v>211</v>
      </c>
      <c r="J52" s="73">
        <f t="shared" si="15"/>
        <v>0.26666666666666572</v>
      </c>
      <c r="K52" s="6">
        <v>2</v>
      </c>
      <c r="L52" s="75" t="str">
        <f t="shared" si="8"/>
        <v>Insignificant</v>
      </c>
      <c r="M52" s="6" t="s">
        <v>242</v>
      </c>
      <c r="N52" s="73">
        <f>ABS($I$12-I13)</f>
        <v>0.66666666666666696</v>
      </c>
      <c r="O52" s="6">
        <v>2</v>
      </c>
      <c r="P52" s="75" t="str">
        <f t="shared" si="10"/>
        <v>Insignificant</v>
      </c>
      <c r="Q52" s="6"/>
      <c r="R52" s="6"/>
      <c r="S52" s="6"/>
      <c r="T52" s="6"/>
    </row>
    <row r="53" spans="1:20" x14ac:dyDescent="0.3">
      <c r="A53" s="6" t="s">
        <v>150</v>
      </c>
      <c r="B53" s="73">
        <f>ABS($I$4-I5)</f>
        <v>0.40000000000000036</v>
      </c>
      <c r="C53" s="6">
        <v>2</v>
      </c>
      <c r="D53" s="75" t="str">
        <f t="shared" si="4"/>
        <v>Insignificant</v>
      </c>
      <c r="E53" s="6" t="s">
        <v>181</v>
      </c>
      <c r="F53" s="73">
        <f t="shared" si="16"/>
        <v>1</v>
      </c>
      <c r="G53" s="6">
        <v>2</v>
      </c>
      <c r="H53" s="75" t="str">
        <f t="shared" si="6"/>
        <v>Insignificant</v>
      </c>
      <c r="I53" s="6" t="s">
        <v>212</v>
      </c>
      <c r="J53" s="73">
        <f t="shared" si="15"/>
        <v>0.73333333333333339</v>
      </c>
      <c r="K53" s="6">
        <v>2</v>
      </c>
      <c r="L53" s="75" t="str">
        <f t="shared" si="8"/>
        <v>Insignificant</v>
      </c>
      <c r="M53" s="6" t="s">
        <v>243</v>
      </c>
      <c r="N53" s="73">
        <f t="shared" ref="N53:N58" si="17">ABS($I$12-I14)</f>
        <v>0.19999999999999929</v>
      </c>
      <c r="O53" s="6">
        <v>2</v>
      </c>
      <c r="P53" s="75" t="str">
        <f t="shared" si="10"/>
        <v>Insignificant</v>
      </c>
      <c r="Q53" s="6"/>
      <c r="R53" s="6"/>
      <c r="S53" s="6"/>
      <c r="T53" s="6"/>
    </row>
    <row r="54" spans="1:20" x14ac:dyDescent="0.3">
      <c r="A54" s="6" t="s">
        <v>151</v>
      </c>
      <c r="B54" s="73">
        <f t="shared" ref="B54:B67" si="18">ABS($I$4-I6)</f>
        <v>0.53333333333333321</v>
      </c>
      <c r="C54" s="6">
        <v>2</v>
      </c>
      <c r="D54" s="75" t="str">
        <f t="shared" si="4"/>
        <v>Insignificant</v>
      </c>
      <c r="E54" s="6" t="s">
        <v>182</v>
      </c>
      <c r="F54" s="73">
        <f t="shared" si="16"/>
        <v>6.6666666666667318E-2</v>
      </c>
      <c r="G54" s="6">
        <v>2</v>
      </c>
      <c r="H54" s="75" t="str">
        <f t="shared" si="6"/>
        <v>Insignificant</v>
      </c>
      <c r="I54" s="6" t="s">
        <v>213</v>
      </c>
      <c r="J54" s="73">
        <f t="shared" si="15"/>
        <v>0.66666666666666696</v>
      </c>
      <c r="K54" s="6">
        <v>2</v>
      </c>
      <c r="L54" s="75" t="str">
        <f t="shared" si="8"/>
        <v>Insignificant</v>
      </c>
      <c r="M54" s="6" t="s">
        <v>244</v>
      </c>
      <c r="N54" s="73">
        <f t="shared" si="17"/>
        <v>0.73333333333333428</v>
      </c>
      <c r="O54" s="6">
        <v>2</v>
      </c>
      <c r="P54" s="75" t="str">
        <f t="shared" si="10"/>
        <v>Insignificant</v>
      </c>
      <c r="Q54" s="6"/>
      <c r="R54" s="6"/>
      <c r="S54" s="6"/>
      <c r="T54" s="6"/>
    </row>
    <row r="55" spans="1:20" x14ac:dyDescent="0.3">
      <c r="A55" s="6" t="s">
        <v>152</v>
      </c>
      <c r="B55" s="73">
        <f t="shared" si="18"/>
        <v>0</v>
      </c>
      <c r="C55" s="6">
        <v>2</v>
      </c>
      <c r="D55" s="75" t="str">
        <f t="shared" si="4"/>
        <v>Insignificant</v>
      </c>
      <c r="E55" s="6" t="s">
        <v>183</v>
      </c>
      <c r="F55" s="73">
        <f t="shared" si="16"/>
        <v>0.40000000000000036</v>
      </c>
      <c r="G55" s="6">
        <v>2</v>
      </c>
      <c r="H55" s="75" t="str">
        <f t="shared" si="6"/>
        <v>Insignificant</v>
      </c>
      <c r="I55" s="6" t="s">
        <v>214</v>
      </c>
      <c r="J55" s="73">
        <f t="shared" si="15"/>
        <v>0.7333333333333325</v>
      </c>
      <c r="K55" s="6">
        <v>2</v>
      </c>
      <c r="L55" s="75" t="str">
        <f t="shared" si="8"/>
        <v>Insignificant</v>
      </c>
      <c r="M55" s="6" t="s">
        <v>245</v>
      </c>
      <c r="N55" s="73">
        <f t="shared" si="17"/>
        <v>1.2000000000000011</v>
      </c>
      <c r="O55" s="6">
        <v>2</v>
      </c>
      <c r="P55" s="75" t="str">
        <f t="shared" si="10"/>
        <v>Insignificant</v>
      </c>
      <c r="Q55" s="6"/>
      <c r="R55" s="6"/>
      <c r="S55" s="6"/>
      <c r="T55" s="6"/>
    </row>
    <row r="56" spans="1:20" x14ac:dyDescent="0.3">
      <c r="A56" s="6" t="s">
        <v>153</v>
      </c>
      <c r="B56" s="73">
        <f t="shared" si="18"/>
        <v>1.666666666666667</v>
      </c>
      <c r="C56" s="6">
        <v>2</v>
      </c>
      <c r="D56" s="75" t="str">
        <f t="shared" si="4"/>
        <v>Insignificant</v>
      </c>
      <c r="E56" s="6" t="s">
        <v>184</v>
      </c>
      <c r="F56" s="73">
        <f t="shared" si="16"/>
        <v>0.33333333333333304</v>
      </c>
      <c r="G56" s="6">
        <v>2</v>
      </c>
      <c r="H56" s="75" t="str">
        <f t="shared" si="6"/>
        <v>Insignificant</v>
      </c>
      <c r="I56" s="6" t="s">
        <v>215</v>
      </c>
      <c r="J56" s="73">
        <f>ABS($I$9-I10)</f>
        <v>0.93333333333333268</v>
      </c>
      <c r="K56" s="6">
        <v>2</v>
      </c>
      <c r="L56" s="75" t="str">
        <f t="shared" si="8"/>
        <v>Insignificant</v>
      </c>
      <c r="M56" s="6" t="s">
        <v>246</v>
      </c>
      <c r="N56" s="73">
        <f t="shared" si="17"/>
        <v>0.73333333333333339</v>
      </c>
      <c r="O56" s="6">
        <v>2</v>
      </c>
      <c r="P56" s="75" t="str">
        <f t="shared" si="10"/>
        <v>Insignificant</v>
      </c>
      <c r="Q56" s="6"/>
      <c r="R56" s="6"/>
      <c r="S56" s="6"/>
      <c r="T56" s="6"/>
    </row>
    <row r="57" spans="1:20" x14ac:dyDescent="0.3">
      <c r="A57" s="6" t="s">
        <v>154</v>
      </c>
      <c r="B57" s="73">
        <f t="shared" si="18"/>
        <v>0.46666666666666679</v>
      </c>
      <c r="C57" s="6">
        <v>2</v>
      </c>
      <c r="D57" s="75" t="str">
        <f t="shared" si="4"/>
        <v>Insignificant</v>
      </c>
      <c r="E57" s="6" t="s">
        <v>185</v>
      </c>
      <c r="F57" s="73">
        <f t="shared" si="16"/>
        <v>0.33333333333333393</v>
      </c>
      <c r="G57" s="6">
        <v>2</v>
      </c>
      <c r="H57" s="75" t="str">
        <f t="shared" si="6"/>
        <v>Insignificant</v>
      </c>
      <c r="I57" s="6" t="s">
        <v>216</v>
      </c>
      <c r="J57" s="73">
        <f t="shared" ref="J57:J65" si="19">ABS($I$9-I11)</f>
        <v>1.4000000000000004</v>
      </c>
      <c r="K57" s="6">
        <v>2</v>
      </c>
      <c r="L57" s="75" t="str">
        <f t="shared" si="8"/>
        <v>Insignificant</v>
      </c>
      <c r="M57" s="6" t="s">
        <v>247</v>
      </c>
      <c r="N57" s="73">
        <f t="shared" si="17"/>
        <v>0.79999999999999982</v>
      </c>
      <c r="O57" s="6">
        <v>2</v>
      </c>
      <c r="P57" s="75" t="str">
        <f t="shared" si="10"/>
        <v>Insignificant</v>
      </c>
      <c r="Q57" s="6"/>
      <c r="R57" s="6"/>
      <c r="S57" s="6"/>
      <c r="T57" s="6"/>
    </row>
    <row r="58" spans="1:20" x14ac:dyDescent="0.3">
      <c r="A58" s="6" t="s">
        <v>155</v>
      </c>
      <c r="B58" s="73">
        <f t="shared" si="18"/>
        <v>0.4666666666666659</v>
      </c>
      <c r="C58" s="6">
        <v>2</v>
      </c>
      <c r="D58" s="75" t="str">
        <f t="shared" si="4"/>
        <v>Insignificant</v>
      </c>
      <c r="E58" s="6" t="s">
        <v>186</v>
      </c>
      <c r="F58" s="73">
        <f t="shared" si="16"/>
        <v>0.13333333333333375</v>
      </c>
      <c r="G58" s="6">
        <v>2</v>
      </c>
      <c r="H58" s="75" t="str">
        <f t="shared" si="6"/>
        <v>Insignificant</v>
      </c>
      <c r="I58" s="6" t="s">
        <v>217</v>
      </c>
      <c r="J58" s="73">
        <f t="shared" si="19"/>
        <v>0.66666666666666696</v>
      </c>
      <c r="K58" s="6">
        <v>2</v>
      </c>
      <c r="L58" s="75" t="str">
        <f t="shared" si="8"/>
        <v>Insignificant</v>
      </c>
      <c r="M58" s="6" t="s">
        <v>248</v>
      </c>
      <c r="N58" s="73">
        <f t="shared" si="17"/>
        <v>0.73333333333333428</v>
      </c>
      <c r="O58" s="6">
        <v>2</v>
      </c>
      <c r="P58" s="75" t="str">
        <f t="shared" si="10"/>
        <v>Insignificant</v>
      </c>
      <c r="Q58" s="6"/>
      <c r="R58" s="6"/>
      <c r="S58" s="6"/>
      <c r="T58" s="6"/>
    </row>
    <row r="59" spans="1:20" x14ac:dyDescent="0.3">
      <c r="A59" s="6" t="s">
        <v>156</v>
      </c>
      <c r="B59" s="73">
        <f t="shared" si="18"/>
        <v>0.93333333333333357</v>
      </c>
      <c r="C59" s="6">
        <v>2</v>
      </c>
      <c r="D59" s="75" t="str">
        <f t="shared" si="4"/>
        <v>Insignificant</v>
      </c>
      <c r="E59" s="6" t="s">
        <v>187</v>
      </c>
      <c r="F59" s="73">
        <f t="shared" si="16"/>
        <v>0.40000000000000124</v>
      </c>
      <c r="G59" s="6">
        <v>2</v>
      </c>
      <c r="H59" s="75" t="str">
        <f t="shared" si="6"/>
        <v>Insignificant</v>
      </c>
      <c r="I59" s="6" t="s">
        <v>218</v>
      </c>
      <c r="J59" s="73">
        <f t="shared" si="19"/>
        <v>1.3333333333333339</v>
      </c>
      <c r="K59" s="6">
        <v>2</v>
      </c>
      <c r="L59" s="75" t="str">
        <f t="shared" si="8"/>
        <v>Insignificant</v>
      </c>
      <c r="M59" s="6" t="s">
        <v>249</v>
      </c>
      <c r="N59" s="73">
        <f>ABS($I$13-I14)</f>
        <v>0.46666666666666767</v>
      </c>
      <c r="O59" s="6">
        <v>2</v>
      </c>
      <c r="P59" s="75" t="str">
        <f t="shared" si="10"/>
        <v>Insignificant</v>
      </c>
      <c r="Q59" s="6"/>
      <c r="R59" s="6"/>
      <c r="S59" s="6"/>
      <c r="T59" s="6"/>
    </row>
    <row r="60" spans="1:20" x14ac:dyDescent="0.3">
      <c r="A60" s="6" t="s">
        <v>157</v>
      </c>
      <c r="B60" s="73">
        <f t="shared" si="18"/>
        <v>0.20000000000000018</v>
      </c>
      <c r="C60" s="6">
        <v>2</v>
      </c>
      <c r="D60" s="75" t="str">
        <f t="shared" si="4"/>
        <v>Insignificant</v>
      </c>
      <c r="E60" s="6" t="s">
        <v>188</v>
      </c>
      <c r="F60" s="73">
        <f t="shared" si="16"/>
        <v>0.86666666666666803</v>
      </c>
      <c r="G60" s="6">
        <v>2</v>
      </c>
      <c r="H60" s="75" t="str">
        <f t="shared" si="6"/>
        <v>Insignificant</v>
      </c>
      <c r="I60" s="6" t="s">
        <v>219</v>
      </c>
      <c r="J60" s="73">
        <f t="shared" si="19"/>
        <v>0.86666666666666625</v>
      </c>
      <c r="K60" s="6">
        <v>2</v>
      </c>
      <c r="L60" s="75" t="str">
        <f t="shared" si="8"/>
        <v>Insignificant</v>
      </c>
      <c r="M60" s="6" t="s">
        <v>250</v>
      </c>
      <c r="N60" s="73">
        <f t="shared" ref="N60:N64" si="20">ABS($I$13-I15)</f>
        <v>6.6666666666667318E-2</v>
      </c>
      <c r="O60" s="6">
        <v>2</v>
      </c>
      <c r="P60" s="75" t="str">
        <f t="shared" si="10"/>
        <v>Insignificant</v>
      </c>
      <c r="Q60" s="6"/>
      <c r="R60" s="6"/>
      <c r="S60" s="6"/>
      <c r="T60" s="6"/>
    </row>
    <row r="61" spans="1:20" x14ac:dyDescent="0.3">
      <c r="A61" s="6" t="s">
        <v>158</v>
      </c>
      <c r="B61" s="73">
        <f t="shared" si="18"/>
        <v>0.86666666666666714</v>
      </c>
      <c r="C61" s="6">
        <v>2</v>
      </c>
      <c r="D61" s="75" t="str">
        <f t="shared" si="4"/>
        <v>Insignificant</v>
      </c>
      <c r="E61" s="6" t="s">
        <v>189</v>
      </c>
      <c r="F61" s="73">
        <f t="shared" si="16"/>
        <v>0.40000000000000036</v>
      </c>
      <c r="G61" s="6">
        <v>2</v>
      </c>
      <c r="H61" s="75" t="str">
        <f t="shared" si="6"/>
        <v>Insignificant</v>
      </c>
      <c r="I61" s="6" t="s">
        <v>220</v>
      </c>
      <c r="J61" s="73">
        <f t="shared" si="19"/>
        <v>1.4000000000000012</v>
      </c>
      <c r="K61" s="6">
        <v>2</v>
      </c>
      <c r="L61" s="75" t="str">
        <f t="shared" si="8"/>
        <v>Insignificant</v>
      </c>
      <c r="M61" s="6" t="s">
        <v>251</v>
      </c>
      <c r="N61" s="73">
        <f t="shared" si="20"/>
        <v>0.5333333333333341</v>
      </c>
      <c r="O61" s="6">
        <v>2</v>
      </c>
      <c r="P61" s="75" t="str">
        <f t="shared" si="10"/>
        <v>Insignificant</v>
      </c>
      <c r="Q61" s="6"/>
      <c r="R61" s="6"/>
      <c r="S61" s="6"/>
      <c r="T61" s="6"/>
    </row>
    <row r="62" spans="1:20" x14ac:dyDescent="0.3">
      <c r="A62" s="6" t="s">
        <v>159</v>
      </c>
      <c r="B62" s="73">
        <f t="shared" si="18"/>
        <v>0.39999999999999947</v>
      </c>
      <c r="C62" s="6">
        <v>2</v>
      </c>
      <c r="D62" s="75" t="str">
        <f t="shared" si="4"/>
        <v>Insignificant</v>
      </c>
      <c r="E62" s="6" t="s">
        <v>190</v>
      </c>
      <c r="F62" s="73">
        <f t="shared" si="16"/>
        <v>0.46666666666666679</v>
      </c>
      <c r="G62" s="6">
        <v>2</v>
      </c>
      <c r="H62" s="75" t="str">
        <f t="shared" si="6"/>
        <v>Insignificant</v>
      </c>
      <c r="I62" s="6" t="s">
        <v>221</v>
      </c>
      <c r="J62" s="73">
        <f t="shared" si="19"/>
        <v>1.866666666666668</v>
      </c>
      <c r="K62" s="6">
        <v>2</v>
      </c>
      <c r="L62" s="75" t="str">
        <f t="shared" si="8"/>
        <v>Insignificant</v>
      </c>
      <c r="M62" s="6" t="s">
        <v>252</v>
      </c>
      <c r="N62" s="73">
        <f t="shared" si="20"/>
        <v>6.666666666666643E-2</v>
      </c>
      <c r="O62" s="6">
        <v>2</v>
      </c>
      <c r="P62" s="75" t="str">
        <f t="shared" si="10"/>
        <v>Insignificant</v>
      </c>
      <c r="Q62" s="6"/>
      <c r="R62" s="6"/>
      <c r="S62" s="6"/>
      <c r="T62" s="6"/>
    </row>
    <row r="63" spans="1:20" x14ac:dyDescent="0.3">
      <c r="A63" s="6" t="s">
        <v>160</v>
      </c>
      <c r="B63" s="73">
        <f t="shared" si="18"/>
        <v>0.93333333333333446</v>
      </c>
      <c r="C63" s="6">
        <v>2</v>
      </c>
      <c r="D63" s="75" t="str">
        <f t="shared" si="4"/>
        <v>Insignificant</v>
      </c>
      <c r="E63" s="6" t="s">
        <v>191</v>
      </c>
      <c r="F63" s="73">
        <f t="shared" si="16"/>
        <v>0.40000000000000124</v>
      </c>
      <c r="G63" s="6">
        <v>2</v>
      </c>
      <c r="H63" s="75" t="str">
        <f t="shared" si="6"/>
        <v>Insignificant</v>
      </c>
      <c r="I63" s="6" t="s">
        <v>222</v>
      </c>
      <c r="J63" s="73">
        <f t="shared" si="19"/>
        <v>1.4000000000000004</v>
      </c>
      <c r="K63" s="6">
        <v>2</v>
      </c>
      <c r="L63" s="75" t="str">
        <f t="shared" si="8"/>
        <v>Insignificant</v>
      </c>
      <c r="M63" s="6" t="s">
        <v>253</v>
      </c>
      <c r="N63" s="73">
        <f t="shared" si="20"/>
        <v>0.13333333333333286</v>
      </c>
      <c r="O63" s="6">
        <v>2</v>
      </c>
      <c r="P63" s="75" t="str">
        <f t="shared" si="10"/>
        <v>Insignificant</v>
      </c>
      <c r="Q63" s="6"/>
      <c r="R63" s="6"/>
      <c r="S63" s="6"/>
      <c r="T63" s="6"/>
    </row>
    <row r="64" spans="1:20" x14ac:dyDescent="0.3">
      <c r="A64" s="6" t="s">
        <v>161</v>
      </c>
      <c r="B64" s="73">
        <f t="shared" si="18"/>
        <v>1.4000000000000012</v>
      </c>
      <c r="C64" s="6">
        <v>2</v>
      </c>
      <c r="D64" s="75" t="str">
        <f t="shared" si="4"/>
        <v>Insignificant</v>
      </c>
      <c r="E64" s="6" t="s">
        <v>192</v>
      </c>
      <c r="F64" s="73">
        <f>ABS($I$7-I8)</f>
        <v>1.666666666666667</v>
      </c>
      <c r="G64" s="6">
        <v>2</v>
      </c>
      <c r="H64" s="75" t="str">
        <f t="shared" si="6"/>
        <v>Insignificant</v>
      </c>
      <c r="I64" s="6" t="s">
        <v>223</v>
      </c>
      <c r="J64" s="73">
        <f t="shared" si="19"/>
        <v>1.4666666666666668</v>
      </c>
      <c r="K64" s="6">
        <v>2</v>
      </c>
      <c r="L64" s="75" t="str">
        <f t="shared" si="8"/>
        <v>Insignificant</v>
      </c>
      <c r="M64" s="6" t="s">
        <v>254</v>
      </c>
      <c r="N64" s="73">
        <f t="shared" si="20"/>
        <v>6.6666666666667318E-2</v>
      </c>
      <c r="O64" s="6">
        <v>2</v>
      </c>
      <c r="P64" s="75" t="str">
        <f t="shared" si="10"/>
        <v>Insignificant</v>
      </c>
      <c r="Q64" s="6"/>
      <c r="R64" s="6"/>
      <c r="S64" s="6"/>
      <c r="T64" s="6"/>
    </row>
    <row r="65" spans="1:20" x14ac:dyDescent="0.3">
      <c r="A65" s="6" t="s">
        <v>162</v>
      </c>
      <c r="B65" s="73">
        <f t="shared" si="18"/>
        <v>0.93333333333333357</v>
      </c>
      <c r="C65" s="6">
        <v>2</v>
      </c>
      <c r="D65" s="75" t="str">
        <f t="shared" si="4"/>
        <v>Insignificant</v>
      </c>
      <c r="E65" s="6" t="s">
        <v>193</v>
      </c>
      <c r="F65" s="73">
        <f t="shared" ref="F65:F67" si="21">ABS($I$7-I9)</f>
        <v>0.46666666666666679</v>
      </c>
      <c r="G65" s="6">
        <v>2</v>
      </c>
      <c r="H65" s="75" t="str">
        <f t="shared" si="6"/>
        <v>Insignificant</v>
      </c>
      <c r="I65" s="6" t="s">
        <v>224</v>
      </c>
      <c r="J65" s="73">
        <f t="shared" si="19"/>
        <v>1.4000000000000012</v>
      </c>
      <c r="K65" s="6">
        <v>2</v>
      </c>
      <c r="L65" s="75" t="str">
        <f t="shared" si="8"/>
        <v>Insignificant</v>
      </c>
      <c r="M65" s="6" t="s">
        <v>255</v>
      </c>
      <c r="N65" s="73">
        <f>ABS($I$14-I15)</f>
        <v>0.53333333333333499</v>
      </c>
      <c r="O65" s="6">
        <v>2</v>
      </c>
      <c r="P65" s="75" t="str">
        <f t="shared" si="10"/>
        <v>Insignificant</v>
      </c>
      <c r="Q65" s="6"/>
      <c r="R65" s="6"/>
      <c r="S65" s="6"/>
      <c r="T65" s="6"/>
    </row>
    <row r="66" spans="1:20" x14ac:dyDescent="0.3">
      <c r="A66" s="6" t="s">
        <v>163</v>
      </c>
      <c r="B66" s="73">
        <f t="shared" si="18"/>
        <v>1</v>
      </c>
      <c r="C66" s="6">
        <v>2</v>
      </c>
      <c r="D66" s="75" t="str">
        <f t="shared" si="4"/>
        <v>Insignificant</v>
      </c>
      <c r="E66" s="6" t="s">
        <v>194</v>
      </c>
      <c r="F66" s="73">
        <f t="shared" si="21"/>
        <v>0.4666666666666659</v>
      </c>
      <c r="G66" s="6">
        <v>2</v>
      </c>
      <c r="H66" s="75" t="str">
        <f t="shared" si="6"/>
        <v>Insignificant</v>
      </c>
      <c r="I66" s="6" t="s">
        <v>225</v>
      </c>
      <c r="J66" s="73">
        <f>ABS($I$10-I11)</f>
        <v>0.46666666666666767</v>
      </c>
      <c r="K66" s="6">
        <v>2</v>
      </c>
      <c r="L66" s="75" t="str">
        <f t="shared" si="8"/>
        <v>Insignificant</v>
      </c>
      <c r="M66" s="6" t="s">
        <v>256</v>
      </c>
      <c r="N66" s="73">
        <f t="shared" ref="N66:N67" si="22">ABS($I$14-I16)</f>
        <v>1.0000000000000018</v>
      </c>
      <c r="O66" s="6">
        <v>2</v>
      </c>
      <c r="P66" s="75" t="str">
        <f t="shared" si="10"/>
        <v>Insignificant</v>
      </c>
      <c r="Q66" s="6"/>
      <c r="R66" s="6"/>
      <c r="S66" s="6"/>
      <c r="T66" s="6"/>
    </row>
    <row r="67" spans="1:20" x14ac:dyDescent="0.3">
      <c r="A67" s="6" t="s">
        <v>164</v>
      </c>
      <c r="B67" s="73">
        <f t="shared" si="18"/>
        <v>0.93333333333333446</v>
      </c>
      <c r="C67" s="6">
        <v>2</v>
      </c>
      <c r="D67" s="75" t="str">
        <f t="shared" si="4"/>
        <v>Insignificant</v>
      </c>
      <c r="E67" s="6" t="s">
        <v>195</v>
      </c>
      <c r="F67" s="73">
        <f t="shared" si="21"/>
        <v>0.93333333333333357</v>
      </c>
      <c r="G67" s="6">
        <v>2</v>
      </c>
      <c r="H67" s="75" t="str">
        <f t="shared" si="6"/>
        <v>Insignificant</v>
      </c>
      <c r="I67" s="6" t="s">
        <v>226</v>
      </c>
      <c r="J67" s="73">
        <f>ABS($I$10-I12)</f>
        <v>0.26666666666666572</v>
      </c>
      <c r="K67" s="6">
        <v>2</v>
      </c>
      <c r="L67" s="75" t="str">
        <f t="shared" si="8"/>
        <v>Insignificant</v>
      </c>
      <c r="M67" s="6" t="s">
        <v>257</v>
      </c>
      <c r="N67" s="73">
        <f t="shared" si="22"/>
        <v>0.5333333333333341</v>
      </c>
      <c r="O67" s="6">
        <v>2</v>
      </c>
      <c r="P67" s="75" t="str">
        <f t="shared" si="10"/>
        <v>Insignificant</v>
      </c>
      <c r="Q67" s="6"/>
      <c r="R67" s="6"/>
      <c r="S67" s="6"/>
      <c r="T67" s="6"/>
    </row>
    <row r="70" spans="1:20" x14ac:dyDescent="0.3">
      <c r="I70" s="61" t="s">
        <v>278</v>
      </c>
    </row>
    <row r="71" spans="1:20" x14ac:dyDescent="0.3">
      <c r="I71" s="6" t="s">
        <v>204</v>
      </c>
      <c r="K71" s="61" t="s">
        <v>277</v>
      </c>
    </row>
    <row r="72" spans="1:20" x14ac:dyDescent="0.3">
      <c r="K72" s="57" t="s">
        <v>296</v>
      </c>
    </row>
    <row r="73" spans="1:20" x14ac:dyDescent="0.3">
      <c r="K73" s="57"/>
    </row>
  </sheetData>
  <mergeCells count="9">
    <mergeCell ref="A20:D20"/>
    <mergeCell ref="I28:J28"/>
    <mergeCell ref="B1:B2"/>
    <mergeCell ref="A1:A2"/>
    <mergeCell ref="C1:C2"/>
    <mergeCell ref="D1:D2"/>
    <mergeCell ref="E1:G1"/>
    <mergeCell ref="H1:H2"/>
    <mergeCell ref="I1:I2"/>
  </mergeCells>
  <conditionalFormatting sqref="D37:D67">
    <cfRule type="cellIs" dxfId="5" priority="5" operator="equal">
      <formula>"Significant"</formula>
    </cfRule>
  </conditionalFormatting>
  <conditionalFormatting sqref="H37:H67">
    <cfRule type="cellIs" dxfId="4" priority="4" operator="equal">
      <formula>"Significant"</formula>
    </cfRule>
  </conditionalFormatting>
  <conditionalFormatting sqref="L37:L67">
    <cfRule type="cellIs" dxfId="3" priority="3" operator="equal">
      <formula>"Significant"</formula>
    </cfRule>
  </conditionalFormatting>
  <conditionalFormatting sqref="P37:P67">
    <cfRule type="cellIs" dxfId="2" priority="2" operator="equal">
      <formula>"Significant"</formula>
    </cfRule>
  </conditionalFormatting>
  <conditionalFormatting sqref="T37:T48">
    <cfRule type="cellIs" dxfId="1" priority="1" operator="equal">
      <formula>"Significant"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A3BB-2707-45B8-BB0D-2D1B359C6EDE}">
  <dimension ref="A1:T81"/>
  <sheetViews>
    <sheetView topLeftCell="A64" workbookViewId="0">
      <selection activeCell="H77" sqref="H77"/>
    </sheetView>
  </sheetViews>
  <sheetFormatPr defaultRowHeight="13.8" x14ac:dyDescent="0.25"/>
  <cols>
    <col min="1" max="1" width="17.33203125" style="57" bestFit="1" customWidth="1"/>
    <col min="2" max="2" width="16.21875" style="57" bestFit="1" customWidth="1"/>
    <col min="3" max="3" width="28.21875" style="57" bestFit="1" customWidth="1"/>
    <col min="4" max="4" width="9.88671875" style="57" bestFit="1" customWidth="1"/>
    <col min="5" max="5" width="17.33203125" style="57" bestFit="1" customWidth="1"/>
    <col min="6" max="6" width="16.21875" style="66" bestFit="1" customWidth="1"/>
    <col min="7" max="7" width="6.44140625" style="57" customWidth="1"/>
    <col min="8" max="8" width="13.109375" style="57" bestFit="1" customWidth="1"/>
    <col min="9" max="9" width="28.21875" style="57" bestFit="1" customWidth="1"/>
    <col min="10" max="10" width="16.21875" style="66" bestFit="1" customWidth="1"/>
    <col min="11" max="12" width="8.88671875" style="57"/>
    <col min="13" max="13" width="17.33203125" style="57" bestFit="1" customWidth="1"/>
    <col min="14" max="14" width="18.21875" style="66" bestFit="1" customWidth="1"/>
    <col min="15" max="16" width="8.88671875" style="57"/>
    <col min="17" max="17" width="17.33203125" style="57" bestFit="1" customWidth="1"/>
    <col min="18" max="18" width="16.21875" style="66" bestFit="1" customWidth="1"/>
    <col min="19" max="16384" width="8.88671875" style="57"/>
  </cols>
  <sheetData>
    <row r="1" spans="1:9" x14ac:dyDescent="0.25">
      <c r="A1" s="105" t="s">
        <v>75</v>
      </c>
      <c r="B1" s="149" t="s">
        <v>131</v>
      </c>
      <c r="C1" s="105" t="s">
        <v>43</v>
      </c>
      <c r="D1" s="105" t="s">
        <v>79</v>
      </c>
      <c r="E1" s="107" t="s">
        <v>4</v>
      </c>
      <c r="F1" s="108"/>
      <c r="G1" s="109"/>
      <c r="H1" s="137" t="s">
        <v>94</v>
      </c>
      <c r="I1" s="137" t="s">
        <v>95</v>
      </c>
    </row>
    <row r="2" spans="1:9" x14ac:dyDescent="0.25">
      <c r="A2" s="106"/>
      <c r="B2" s="150"/>
      <c r="C2" s="106"/>
      <c r="D2" s="106"/>
      <c r="E2" s="31" t="s">
        <v>15</v>
      </c>
      <c r="F2" s="67" t="s">
        <v>16</v>
      </c>
      <c r="G2" s="31" t="s">
        <v>17</v>
      </c>
      <c r="H2" s="137"/>
      <c r="I2" s="137"/>
    </row>
    <row r="3" spans="1:9" x14ac:dyDescent="0.25">
      <c r="A3" s="28">
        <v>1</v>
      </c>
      <c r="B3" s="28" t="s">
        <v>114</v>
      </c>
      <c r="C3" s="28" t="s">
        <v>44</v>
      </c>
      <c r="D3" s="28" t="s">
        <v>29</v>
      </c>
      <c r="E3" s="58">
        <v>70</v>
      </c>
      <c r="F3" s="68">
        <v>75</v>
      </c>
      <c r="G3" s="58">
        <v>90</v>
      </c>
      <c r="H3" s="57">
        <f>SUM(E3:G3)</f>
        <v>235</v>
      </c>
      <c r="I3" s="59">
        <f>AVERAGE(E3:G3)</f>
        <v>78.333333333333329</v>
      </c>
    </row>
    <row r="4" spans="1:9" x14ac:dyDescent="0.25">
      <c r="A4" s="28">
        <v>2</v>
      </c>
      <c r="B4" s="28" t="s">
        <v>115</v>
      </c>
      <c r="C4" s="28" t="s">
        <v>46</v>
      </c>
      <c r="D4" s="28" t="s">
        <v>32</v>
      </c>
      <c r="E4" s="58">
        <v>95</v>
      </c>
      <c r="F4" s="68">
        <v>85</v>
      </c>
      <c r="G4" s="58">
        <v>90</v>
      </c>
      <c r="H4" s="57">
        <f t="shared" ref="H4:H19" si="0">SUM(E4:G4)</f>
        <v>270</v>
      </c>
      <c r="I4" s="59">
        <f t="shared" ref="I4:I19" si="1">AVERAGE(E4:G4)</f>
        <v>90</v>
      </c>
    </row>
    <row r="5" spans="1:9" x14ac:dyDescent="0.25">
      <c r="A5" s="28">
        <v>3</v>
      </c>
      <c r="B5" s="28" t="s">
        <v>116</v>
      </c>
      <c r="C5" s="28" t="s">
        <v>48</v>
      </c>
      <c r="D5" s="28" t="s">
        <v>31</v>
      </c>
      <c r="E5" s="58">
        <v>90</v>
      </c>
      <c r="F5" s="68">
        <v>90</v>
      </c>
      <c r="G5" s="58">
        <v>75</v>
      </c>
      <c r="H5" s="57">
        <f t="shared" si="0"/>
        <v>255</v>
      </c>
      <c r="I5" s="59">
        <f t="shared" si="1"/>
        <v>85</v>
      </c>
    </row>
    <row r="6" spans="1:9" x14ac:dyDescent="0.25">
      <c r="A6" s="28">
        <v>4</v>
      </c>
      <c r="B6" s="28" t="s">
        <v>117</v>
      </c>
      <c r="C6" s="28" t="s">
        <v>50</v>
      </c>
      <c r="D6" s="28" t="s">
        <v>23</v>
      </c>
      <c r="E6" s="58">
        <v>75</v>
      </c>
      <c r="F6" s="68">
        <v>80</v>
      </c>
      <c r="G6" s="58">
        <v>90</v>
      </c>
      <c r="H6" s="57">
        <f t="shared" si="0"/>
        <v>245</v>
      </c>
      <c r="I6" s="59">
        <f t="shared" si="1"/>
        <v>81.666666666666671</v>
      </c>
    </row>
    <row r="7" spans="1:9" x14ac:dyDescent="0.25">
      <c r="A7" s="28">
        <v>5</v>
      </c>
      <c r="B7" s="28" t="s">
        <v>118</v>
      </c>
      <c r="C7" s="28" t="s">
        <v>52</v>
      </c>
      <c r="D7" s="28" t="s">
        <v>22</v>
      </c>
      <c r="E7" s="58">
        <v>95</v>
      </c>
      <c r="F7" s="68">
        <v>80</v>
      </c>
      <c r="G7" s="58">
        <v>85</v>
      </c>
      <c r="H7" s="57">
        <f t="shared" si="0"/>
        <v>260</v>
      </c>
      <c r="I7" s="59">
        <f t="shared" si="1"/>
        <v>86.666666666666671</v>
      </c>
    </row>
    <row r="8" spans="1:9" x14ac:dyDescent="0.25">
      <c r="A8" s="28">
        <v>6</v>
      </c>
      <c r="B8" s="28" t="s">
        <v>119</v>
      </c>
      <c r="C8" s="28" t="s">
        <v>54</v>
      </c>
      <c r="D8" s="28" t="s">
        <v>18</v>
      </c>
      <c r="E8" s="58">
        <v>80</v>
      </c>
      <c r="F8" s="68">
        <v>75</v>
      </c>
      <c r="G8" s="58">
        <v>80</v>
      </c>
      <c r="H8" s="57">
        <f t="shared" si="0"/>
        <v>235</v>
      </c>
      <c r="I8" s="59">
        <f t="shared" si="1"/>
        <v>78.333333333333329</v>
      </c>
    </row>
    <row r="9" spans="1:9" x14ac:dyDescent="0.25">
      <c r="A9" s="28">
        <v>7</v>
      </c>
      <c r="B9" s="28" t="s">
        <v>120</v>
      </c>
      <c r="C9" s="28" t="s">
        <v>56</v>
      </c>
      <c r="D9" s="28" t="s">
        <v>26</v>
      </c>
      <c r="E9" s="58">
        <v>75</v>
      </c>
      <c r="F9" s="68">
        <v>75</v>
      </c>
      <c r="G9" s="58">
        <v>80</v>
      </c>
      <c r="H9" s="57">
        <f t="shared" si="0"/>
        <v>230</v>
      </c>
      <c r="I9" s="59">
        <f t="shared" si="1"/>
        <v>76.666666666666671</v>
      </c>
    </row>
    <row r="10" spans="1:9" x14ac:dyDescent="0.25">
      <c r="A10" s="28">
        <v>8</v>
      </c>
      <c r="B10" s="28" t="s">
        <v>121</v>
      </c>
      <c r="C10" s="28" t="s">
        <v>58</v>
      </c>
      <c r="D10" s="28" t="s">
        <v>28</v>
      </c>
      <c r="E10" s="58">
        <v>70</v>
      </c>
      <c r="F10" s="68">
        <v>90</v>
      </c>
      <c r="G10" s="58">
        <v>90</v>
      </c>
      <c r="H10" s="57">
        <f t="shared" si="0"/>
        <v>250</v>
      </c>
      <c r="I10" s="59">
        <f t="shared" si="1"/>
        <v>83.333333333333329</v>
      </c>
    </row>
    <row r="11" spans="1:9" x14ac:dyDescent="0.25">
      <c r="A11" s="28">
        <v>9</v>
      </c>
      <c r="B11" s="28" t="s">
        <v>122</v>
      </c>
      <c r="C11" s="28" t="s">
        <v>60</v>
      </c>
      <c r="D11" s="28" t="s">
        <v>19</v>
      </c>
      <c r="E11" s="58">
        <v>70</v>
      </c>
      <c r="F11" s="68">
        <v>80</v>
      </c>
      <c r="G11" s="58">
        <v>80</v>
      </c>
      <c r="H11" s="57">
        <f t="shared" si="0"/>
        <v>230</v>
      </c>
      <c r="I11" s="59">
        <f t="shared" si="1"/>
        <v>76.666666666666671</v>
      </c>
    </row>
    <row r="12" spans="1:9" x14ac:dyDescent="0.25">
      <c r="A12" s="28">
        <v>10</v>
      </c>
      <c r="B12" s="28" t="s">
        <v>123</v>
      </c>
      <c r="C12" s="28" t="s">
        <v>62</v>
      </c>
      <c r="D12" s="28" t="s">
        <v>21</v>
      </c>
      <c r="E12" s="58">
        <v>75</v>
      </c>
      <c r="F12" s="68">
        <v>85</v>
      </c>
      <c r="G12" s="58">
        <v>95</v>
      </c>
      <c r="H12" s="57">
        <f t="shared" si="0"/>
        <v>255</v>
      </c>
      <c r="I12" s="59">
        <f t="shared" si="1"/>
        <v>85</v>
      </c>
    </row>
    <row r="13" spans="1:9" x14ac:dyDescent="0.25">
      <c r="A13" s="28">
        <v>11</v>
      </c>
      <c r="B13" s="28" t="s">
        <v>124</v>
      </c>
      <c r="C13" s="28" t="s">
        <v>64</v>
      </c>
      <c r="D13" s="28" t="s">
        <v>30</v>
      </c>
      <c r="E13" s="58">
        <v>75</v>
      </c>
      <c r="F13" s="68">
        <v>90</v>
      </c>
      <c r="G13" s="58">
        <v>90</v>
      </c>
      <c r="H13" s="57">
        <f t="shared" si="0"/>
        <v>255</v>
      </c>
      <c r="I13" s="59">
        <f t="shared" si="1"/>
        <v>85</v>
      </c>
    </row>
    <row r="14" spans="1:9" x14ac:dyDescent="0.25">
      <c r="A14" s="28">
        <v>12</v>
      </c>
      <c r="B14" s="28" t="s">
        <v>125</v>
      </c>
      <c r="C14" s="28" t="s">
        <v>66</v>
      </c>
      <c r="D14" s="28" t="s">
        <v>34</v>
      </c>
      <c r="E14" s="58">
        <v>70</v>
      </c>
      <c r="F14" s="68">
        <v>80</v>
      </c>
      <c r="G14" s="58">
        <v>95</v>
      </c>
      <c r="H14" s="57">
        <f t="shared" si="0"/>
        <v>245</v>
      </c>
      <c r="I14" s="59">
        <f t="shared" si="1"/>
        <v>81.666666666666671</v>
      </c>
    </row>
    <row r="15" spans="1:9" x14ac:dyDescent="0.25">
      <c r="A15" s="28">
        <v>13</v>
      </c>
      <c r="B15" s="28" t="s">
        <v>126</v>
      </c>
      <c r="C15" s="28" t="s">
        <v>67</v>
      </c>
      <c r="D15" s="28" t="s">
        <v>24</v>
      </c>
      <c r="E15" s="58">
        <v>65</v>
      </c>
      <c r="F15" s="68">
        <v>75</v>
      </c>
      <c r="G15" s="58">
        <v>75</v>
      </c>
      <c r="H15" s="57">
        <f t="shared" si="0"/>
        <v>215</v>
      </c>
      <c r="I15" s="59">
        <f t="shared" si="1"/>
        <v>71.666666666666671</v>
      </c>
    </row>
    <row r="16" spans="1:9" x14ac:dyDescent="0.25">
      <c r="A16" s="28">
        <v>14</v>
      </c>
      <c r="B16" s="28" t="s">
        <v>127</v>
      </c>
      <c r="C16" s="28" t="s">
        <v>68</v>
      </c>
      <c r="D16" s="28" t="s">
        <v>27</v>
      </c>
      <c r="E16" s="58">
        <v>70</v>
      </c>
      <c r="F16" s="68">
        <v>95</v>
      </c>
      <c r="G16" s="58">
        <v>90</v>
      </c>
      <c r="H16" s="57">
        <f t="shared" si="0"/>
        <v>255</v>
      </c>
      <c r="I16" s="59">
        <f t="shared" si="1"/>
        <v>85</v>
      </c>
    </row>
    <row r="17" spans="1:18" x14ac:dyDescent="0.25">
      <c r="A17" s="28">
        <v>15</v>
      </c>
      <c r="B17" s="28" t="s">
        <v>128</v>
      </c>
      <c r="C17" s="28" t="s">
        <v>69</v>
      </c>
      <c r="D17" s="28" t="s">
        <v>20</v>
      </c>
      <c r="E17" s="58">
        <v>80</v>
      </c>
      <c r="F17" s="68">
        <v>90</v>
      </c>
      <c r="G17" s="58">
        <v>90</v>
      </c>
      <c r="H17" s="57">
        <f t="shared" si="0"/>
        <v>260</v>
      </c>
      <c r="I17" s="59">
        <f t="shared" si="1"/>
        <v>86.666666666666671</v>
      </c>
    </row>
    <row r="18" spans="1:18" x14ac:dyDescent="0.25">
      <c r="A18" s="28">
        <v>16</v>
      </c>
      <c r="B18" s="28" t="s">
        <v>129</v>
      </c>
      <c r="C18" s="28" t="s">
        <v>70</v>
      </c>
      <c r="D18" s="28" t="s">
        <v>25</v>
      </c>
      <c r="E18" s="58">
        <v>75</v>
      </c>
      <c r="F18" s="68">
        <v>70</v>
      </c>
      <c r="G18" s="58">
        <v>80</v>
      </c>
      <c r="H18" s="57">
        <f t="shared" si="0"/>
        <v>225</v>
      </c>
      <c r="I18" s="59">
        <f t="shared" si="1"/>
        <v>75</v>
      </c>
    </row>
    <row r="19" spans="1:18" x14ac:dyDescent="0.25">
      <c r="A19" s="28">
        <v>17</v>
      </c>
      <c r="B19" s="28" t="s">
        <v>130</v>
      </c>
      <c r="C19" s="28" t="s">
        <v>74</v>
      </c>
      <c r="D19" s="28" t="s">
        <v>33</v>
      </c>
      <c r="E19" s="58">
        <v>90</v>
      </c>
      <c r="F19" s="68">
        <v>90</v>
      </c>
      <c r="G19" s="58">
        <v>90</v>
      </c>
      <c r="H19" s="57">
        <f t="shared" si="0"/>
        <v>270</v>
      </c>
      <c r="I19" s="59">
        <f t="shared" si="1"/>
        <v>90</v>
      </c>
    </row>
    <row r="20" spans="1:18" x14ac:dyDescent="0.25">
      <c r="A20" s="148" t="s">
        <v>94</v>
      </c>
      <c r="B20" s="148"/>
      <c r="C20" s="148"/>
      <c r="D20" s="148"/>
      <c r="E20" s="60">
        <f>SUM(E3:E19)</f>
        <v>1320</v>
      </c>
      <c r="F20" s="69">
        <f t="shared" ref="F20:H20" si="2">SUM(F3:F19)</f>
        <v>1405</v>
      </c>
      <c r="G20" s="60">
        <f t="shared" si="2"/>
        <v>1465</v>
      </c>
      <c r="H20" s="60">
        <f t="shared" si="2"/>
        <v>4190</v>
      </c>
    </row>
    <row r="22" spans="1:18" x14ac:dyDescent="0.25">
      <c r="C22" s="24" t="s">
        <v>96</v>
      </c>
      <c r="D22" s="57">
        <f>(H20^2)/51</f>
        <v>344237.25490196078</v>
      </c>
    </row>
    <row r="23" spans="1:18" x14ac:dyDescent="0.25">
      <c r="C23" s="24" t="s">
        <v>281</v>
      </c>
      <c r="D23" s="57">
        <f>SUMSQ(E3:G19)</f>
        <v>347800</v>
      </c>
    </row>
    <row r="24" spans="1:18" x14ac:dyDescent="0.25">
      <c r="C24" s="24" t="s">
        <v>97</v>
      </c>
      <c r="D24" s="57">
        <f>D23-D22</f>
        <v>3562.7450980392168</v>
      </c>
    </row>
    <row r="25" spans="1:18" x14ac:dyDescent="0.25">
      <c r="C25" s="24" t="s">
        <v>98</v>
      </c>
      <c r="D25" s="57">
        <f>(SUMSQ(E20:G20)/17)-D22</f>
        <v>624.50980392156634</v>
      </c>
    </row>
    <row r="26" spans="1:18" x14ac:dyDescent="0.25">
      <c r="C26" s="24" t="s">
        <v>99</v>
      </c>
      <c r="D26" s="57">
        <f>(SUMSQ(H3:H19)/3)-D22</f>
        <v>1346.0784313725308</v>
      </c>
    </row>
    <row r="27" spans="1:18" x14ac:dyDescent="0.25">
      <c r="C27" s="24" t="s">
        <v>100</v>
      </c>
      <c r="D27" s="57">
        <f>D24-D25-D26</f>
        <v>1592.1568627451197</v>
      </c>
      <c r="K27" s="64" t="s">
        <v>111</v>
      </c>
      <c r="L27" s="57">
        <f>SQRT((2*F32)/3)</f>
        <v>5.7593345657743598</v>
      </c>
    </row>
    <row r="28" spans="1:18" x14ac:dyDescent="0.25">
      <c r="G28" s="139" t="s">
        <v>105</v>
      </c>
      <c r="H28" s="139"/>
      <c r="K28" s="57" t="s">
        <v>112</v>
      </c>
    </row>
    <row r="29" spans="1:18" s="61" customFormat="1" ht="14.4" x14ac:dyDescent="0.25">
      <c r="C29" s="62" t="s">
        <v>101</v>
      </c>
      <c r="D29" s="63" t="s">
        <v>102</v>
      </c>
      <c r="E29" s="63" t="s">
        <v>103</v>
      </c>
      <c r="F29" s="70" t="s">
        <v>104</v>
      </c>
      <c r="G29" s="63" t="s">
        <v>109</v>
      </c>
      <c r="H29" s="63" t="s">
        <v>110</v>
      </c>
      <c r="J29" s="71"/>
      <c r="K29" s="4" t="s">
        <v>113</v>
      </c>
      <c r="L29" s="59">
        <f>2.037*L27</f>
        <v>11.731764510482371</v>
      </c>
      <c r="M29" s="61" t="s">
        <v>313</v>
      </c>
      <c r="N29" s="71"/>
      <c r="R29" s="71"/>
    </row>
    <row r="30" spans="1:18" x14ac:dyDescent="0.25">
      <c r="C30" s="57" t="s">
        <v>106</v>
      </c>
      <c r="D30" s="57">
        <f>3-1</f>
        <v>2</v>
      </c>
      <c r="E30" s="57">
        <v>624.50980392156634</v>
      </c>
      <c r="F30" s="66">
        <f>E30/D30</f>
        <v>312.25490196078317</v>
      </c>
      <c r="G30" s="57">
        <f>F30/F32</f>
        <v>6.2758620689654085</v>
      </c>
      <c r="H30" s="57">
        <v>3.294</v>
      </c>
      <c r="J30" s="71" t="s">
        <v>284</v>
      </c>
      <c r="K30" s="57" t="s">
        <v>285</v>
      </c>
      <c r="N30" s="71" t="s">
        <v>286</v>
      </c>
      <c r="O30" s="57" t="s">
        <v>287</v>
      </c>
    </row>
    <row r="31" spans="1:18" x14ac:dyDescent="0.25">
      <c r="C31" s="57" t="s">
        <v>107</v>
      </c>
      <c r="D31" s="57">
        <f>17-1</f>
        <v>16</v>
      </c>
      <c r="E31" s="57">
        <v>1346.0784313725308</v>
      </c>
      <c r="F31" s="66">
        <f>E31/D31</f>
        <v>84.129901960783172</v>
      </c>
      <c r="G31" s="57">
        <f>F31/F32</f>
        <v>1.6908866995073433</v>
      </c>
      <c r="H31" s="57">
        <v>1.97</v>
      </c>
      <c r="L31" s="66" t="s">
        <v>283</v>
      </c>
    </row>
    <row r="32" spans="1:18" x14ac:dyDescent="0.25">
      <c r="C32" s="57" t="s">
        <v>108</v>
      </c>
      <c r="D32" s="57">
        <f>(17-1)*(3-1)</f>
        <v>32</v>
      </c>
      <c r="E32" s="57">
        <v>1592.1568627451197</v>
      </c>
      <c r="F32" s="66">
        <f>E32/D32</f>
        <v>49.754901960784991</v>
      </c>
    </row>
    <row r="33" spans="1:20" x14ac:dyDescent="0.25">
      <c r="C33" s="64" t="s">
        <v>94</v>
      </c>
      <c r="D33" s="57">
        <f>17*3-1</f>
        <v>50</v>
      </c>
      <c r="E33" s="57">
        <v>3562.7450980392168</v>
      </c>
    </row>
    <row r="35" spans="1:20" ht="57.6" customHeight="1" x14ac:dyDescent="0.25">
      <c r="A35" s="29" t="s">
        <v>132</v>
      </c>
      <c r="B35" s="65" t="s">
        <v>282</v>
      </c>
      <c r="C35" s="25" t="s">
        <v>80</v>
      </c>
      <c r="D35" s="72" t="s">
        <v>133</v>
      </c>
      <c r="E35" s="29" t="s">
        <v>132</v>
      </c>
      <c r="F35" s="65" t="s">
        <v>282</v>
      </c>
      <c r="G35" s="25" t="s">
        <v>80</v>
      </c>
      <c r="H35" s="72" t="s">
        <v>133</v>
      </c>
      <c r="I35" s="29" t="s">
        <v>132</v>
      </c>
      <c r="J35" s="65" t="s">
        <v>282</v>
      </c>
      <c r="K35" s="25" t="s">
        <v>80</v>
      </c>
      <c r="L35" s="72" t="s">
        <v>133</v>
      </c>
      <c r="M35" s="29" t="s">
        <v>132</v>
      </c>
      <c r="N35" s="65" t="s">
        <v>282</v>
      </c>
      <c r="O35" s="25" t="s">
        <v>80</v>
      </c>
      <c r="P35" s="72" t="s">
        <v>133</v>
      </c>
      <c r="Q35" s="29" t="s">
        <v>132</v>
      </c>
      <c r="R35" s="65" t="s">
        <v>282</v>
      </c>
      <c r="S35" s="25" t="s">
        <v>80</v>
      </c>
      <c r="T35" s="72" t="s">
        <v>133</v>
      </c>
    </row>
    <row r="36" spans="1:20" x14ac:dyDescent="0.25">
      <c r="A36" s="28" t="s">
        <v>134</v>
      </c>
      <c r="B36" s="73">
        <f>ABS($I$3-I4)</f>
        <v>11.666666666666671</v>
      </c>
      <c r="C36" s="25">
        <v>12</v>
      </c>
      <c r="D36" s="75" t="str">
        <f>IF(B36&gt;C36,"Significant", "Insignificant")</f>
        <v>Insignificant</v>
      </c>
      <c r="E36" s="28" t="s">
        <v>165</v>
      </c>
      <c r="F36" s="74">
        <f>ABS($I$5-I6)</f>
        <v>3.3333333333333286</v>
      </c>
      <c r="G36" s="25">
        <v>12</v>
      </c>
      <c r="H36" s="75" t="str">
        <f>IF(F36&gt;G36,"Significant", "Insignificant")</f>
        <v>Insignificant</v>
      </c>
      <c r="I36" s="28" t="s">
        <v>196</v>
      </c>
      <c r="J36" s="74">
        <f>ABS($I$7-I12)</f>
        <v>1.6666666666666714</v>
      </c>
      <c r="K36" s="25">
        <v>12</v>
      </c>
      <c r="L36" s="75" t="str">
        <f>IF(J36&gt;K36,"Significant", "Insignificant")</f>
        <v>Insignificant</v>
      </c>
      <c r="M36" s="28" t="s">
        <v>227</v>
      </c>
      <c r="N36" s="74">
        <f>ABS($I$10-I13)</f>
        <v>1.6666666666666714</v>
      </c>
      <c r="O36" s="25">
        <v>12</v>
      </c>
      <c r="P36" s="75" t="str">
        <f>IF(N36&gt;O36,"Significant", "Insignificant")</f>
        <v>Insignificant</v>
      </c>
      <c r="Q36" s="28" t="s">
        <v>258</v>
      </c>
      <c r="R36" s="74">
        <f>ABS($I$14-I18)</f>
        <v>6.6666666666666714</v>
      </c>
      <c r="S36" s="25">
        <v>12</v>
      </c>
      <c r="T36" s="75" t="str">
        <f>IF(R36&gt;S36,"Significant", "Insignificant")</f>
        <v>Insignificant</v>
      </c>
    </row>
    <row r="37" spans="1:20" x14ac:dyDescent="0.25">
      <c r="A37" s="28" t="s">
        <v>135</v>
      </c>
      <c r="B37" s="73">
        <f t="shared" ref="B37:B50" si="3">ABS($I$3-I5)</f>
        <v>6.6666666666666714</v>
      </c>
      <c r="C37" s="25">
        <v>12</v>
      </c>
      <c r="D37" s="75" t="str">
        <f t="shared" ref="D37:D66" si="4">IF(B37&gt;C37,"Significant", "Insignificant")</f>
        <v>Insignificant</v>
      </c>
      <c r="E37" s="28" t="s">
        <v>166</v>
      </c>
      <c r="F37" s="74">
        <f t="shared" ref="F37:F48" si="5">ABS($I$5-I7)</f>
        <v>1.6666666666666714</v>
      </c>
      <c r="G37" s="25">
        <v>12</v>
      </c>
      <c r="H37" s="75" t="str">
        <f t="shared" ref="H37:H66" si="6">IF(F37&gt;G37,"Significant", "Insignificant")</f>
        <v>Insignificant</v>
      </c>
      <c r="I37" s="28" t="s">
        <v>197</v>
      </c>
      <c r="J37" s="74">
        <f t="shared" ref="J37:J43" si="7">ABS($I$7-I13)</f>
        <v>1.6666666666666714</v>
      </c>
      <c r="K37" s="25">
        <v>12</v>
      </c>
      <c r="L37" s="75" t="str">
        <f t="shared" ref="L37:L66" si="8">IF(J37&gt;K37,"Significant", "Insignificant")</f>
        <v>Insignificant</v>
      </c>
      <c r="M37" s="28" t="s">
        <v>228</v>
      </c>
      <c r="N37" s="74">
        <f t="shared" ref="N37:N42" si="9">ABS($I$10-I14)</f>
        <v>1.6666666666666572</v>
      </c>
      <c r="O37" s="25">
        <v>12</v>
      </c>
      <c r="P37" s="75" t="str">
        <f t="shared" ref="P37:P66" si="10">IF(N37&gt;O37,"Significant", "Insignificant")</f>
        <v>Insignificant</v>
      </c>
      <c r="Q37" s="28" t="s">
        <v>259</v>
      </c>
      <c r="R37" s="74">
        <f>ABS($I$14-I19)</f>
        <v>8.3333333333333286</v>
      </c>
      <c r="S37" s="25">
        <v>12</v>
      </c>
      <c r="T37" s="75" t="str">
        <f t="shared" ref="T37:T47" si="11">IF(R37&gt;S37,"Significant", "Insignificant")</f>
        <v>Insignificant</v>
      </c>
    </row>
    <row r="38" spans="1:20" x14ac:dyDescent="0.25">
      <c r="A38" s="28" t="s">
        <v>136</v>
      </c>
      <c r="B38" s="73">
        <f t="shared" si="3"/>
        <v>3.3333333333333428</v>
      </c>
      <c r="C38" s="25">
        <v>12</v>
      </c>
      <c r="D38" s="75" t="str">
        <f t="shared" si="4"/>
        <v>Insignificant</v>
      </c>
      <c r="E38" s="28" t="s">
        <v>167</v>
      </c>
      <c r="F38" s="74">
        <f t="shared" si="5"/>
        <v>6.6666666666666714</v>
      </c>
      <c r="G38" s="25">
        <v>12</v>
      </c>
      <c r="H38" s="75" t="str">
        <f t="shared" si="6"/>
        <v>Insignificant</v>
      </c>
      <c r="I38" s="28" t="s">
        <v>198</v>
      </c>
      <c r="J38" s="74">
        <f t="shared" si="7"/>
        <v>5</v>
      </c>
      <c r="K38" s="25">
        <v>12</v>
      </c>
      <c r="L38" s="75" t="str">
        <f t="shared" si="8"/>
        <v>Insignificant</v>
      </c>
      <c r="M38" s="28" t="s">
        <v>229</v>
      </c>
      <c r="N38" s="74">
        <f t="shared" si="9"/>
        <v>11.666666666666657</v>
      </c>
      <c r="O38" s="25">
        <v>12</v>
      </c>
      <c r="P38" s="75" t="str">
        <f t="shared" si="10"/>
        <v>Insignificant</v>
      </c>
      <c r="Q38" s="28" t="s">
        <v>260</v>
      </c>
      <c r="R38" s="74">
        <f>ABS($I$15-I16)</f>
        <v>13.333333333333329</v>
      </c>
      <c r="S38" s="25">
        <v>12</v>
      </c>
      <c r="T38" s="75" t="str">
        <f t="shared" si="11"/>
        <v>Significant</v>
      </c>
    </row>
    <row r="39" spans="1:20" x14ac:dyDescent="0.25">
      <c r="A39" s="28" t="s">
        <v>137</v>
      </c>
      <c r="B39" s="73">
        <f t="shared" si="3"/>
        <v>8.3333333333333428</v>
      </c>
      <c r="C39" s="25">
        <v>12</v>
      </c>
      <c r="D39" s="75" t="str">
        <f t="shared" si="4"/>
        <v>Insignificant</v>
      </c>
      <c r="E39" s="28" t="s">
        <v>168</v>
      </c>
      <c r="F39" s="74">
        <f t="shared" si="5"/>
        <v>8.3333333333333286</v>
      </c>
      <c r="G39" s="25">
        <v>12</v>
      </c>
      <c r="H39" s="75" t="str">
        <f t="shared" si="6"/>
        <v>Insignificant</v>
      </c>
      <c r="I39" s="28" t="s">
        <v>199</v>
      </c>
      <c r="J39" s="74">
        <f t="shared" si="7"/>
        <v>15</v>
      </c>
      <c r="K39" s="25">
        <v>12</v>
      </c>
      <c r="L39" s="75" t="str">
        <f t="shared" si="8"/>
        <v>Significant</v>
      </c>
      <c r="M39" s="28" t="s">
        <v>230</v>
      </c>
      <c r="N39" s="74">
        <f t="shared" si="9"/>
        <v>1.6666666666666714</v>
      </c>
      <c r="O39" s="25">
        <v>12</v>
      </c>
      <c r="P39" s="75" t="str">
        <f t="shared" si="10"/>
        <v>Insignificant</v>
      </c>
      <c r="Q39" s="28" t="s">
        <v>261</v>
      </c>
      <c r="R39" s="74">
        <f t="shared" ref="R39:R41" si="12">ABS($I$15-I17)</f>
        <v>15</v>
      </c>
      <c r="S39" s="25">
        <v>12</v>
      </c>
      <c r="T39" s="75" t="str">
        <f t="shared" si="11"/>
        <v>Significant</v>
      </c>
    </row>
    <row r="40" spans="1:20" x14ac:dyDescent="0.25">
      <c r="A40" s="28" t="s">
        <v>138</v>
      </c>
      <c r="B40" s="73">
        <f t="shared" si="3"/>
        <v>0</v>
      </c>
      <c r="C40" s="25">
        <v>12</v>
      </c>
      <c r="D40" s="75" t="str">
        <f t="shared" si="4"/>
        <v>Insignificant</v>
      </c>
      <c r="E40" s="28" t="s">
        <v>169</v>
      </c>
      <c r="F40" s="74">
        <f t="shared" si="5"/>
        <v>1.6666666666666714</v>
      </c>
      <c r="G40" s="25">
        <v>12</v>
      </c>
      <c r="H40" s="75" t="str">
        <f t="shared" si="6"/>
        <v>Insignificant</v>
      </c>
      <c r="I40" s="28" t="s">
        <v>200</v>
      </c>
      <c r="J40" s="74">
        <f t="shared" si="7"/>
        <v>1.6666666666666714</v>
      </c>
      <c r="K40" s="25">
        <v>12</v>
      </c>
      <c r="L40" s="75" t="str">
        <f t="shared" si="8"/>
        <v>Insignificant</v>
      </c>
      <c r="M40" s="28" t="s">
        <v>231</v>
      </c>
      <c r="N40" s="74">
        <f t="shared" si="9"/>
        <v>3.3333333333333428</v>
      </c>
      <c r="O40" s="25">
        <v>12</v>
      </c>
      <c r="P40" s="75" t="str">
        <f t="shared" si="10"/>
        <v>Insignificant</v>
      </c>
      <c r="Q40" s="28" t="s">
        <v>262</v>
      </c>
      <c r="R40" s="74">
        <f t="shared" si="12"/>
        <v>3.3333333333333286</v>
      </c>
      <c r="S40" s="25">
        <v>12</v>
      </c>
      <c r="T40" s="75" t="str">
        <f t="shared" si="11"/>
        <v>Insignificant</v>
      </c>
    </row>
    <row r="41" spans="1:20" x14ac:dyDescent="0.25">
      <c r="A41" s="28" t="s">
        <v>139</v>
      </c>
      <c r="B41" s="73">
        <f t="shared" si="3"/>
        <v>1.6666666666666572</v>
      </c>
      <c r="C41" s="25">
        <v>12</v>
      </c>
      <c r="D41" s="75" t="str">
        <f t="shared" si="4"/>
        <v>Insignificant</v>
      </c>
      <c r="E41" s="28" t="s">
        <v>170</v>
      </c>
      <c r="F41" s="74">
        <f t="shared" si="5"/>
        <v>8.3333333333333286</v>
      </c>
      <c r="G41" s="25">
        <v>12</v>
      </c>
      <c r="H41" s="75" t="str">
        <f t="shared" si="6"/>
        <v>Insignificant</v>
      </c>
      <c r="I41" s="28" t="s">
        <v>201</v>
      </c>
      <c r="J41" s="74">
        <f t="shared" si="7"/>
        <v>0</v>
      </c>
      <c r="K41" s="25">
        <v>12</v>
      </c>
      <c r="L41" s="75" t="str">
        <f t="shared" si="8"/>
        <v>Insignificant</v>
      </c>
      <c r="M41" s="28" t="s">
        <v>232</v>
      </c>
      <c r="N41" s="74">
        <f t="shared" si="9"/>
        <v>8.3333333333333286</v>
      </c>
      <c r="O41" s="25">
        <v>12</v>
      </c>
      <c r="P41" s="75" t="str">
        <f t="shared" si="10"/>
        <v>Insignificant</v>
      </c>
      <c r="Q41" s="28" t="s">
        <v>263</v>
      </c>
      <c r="R41" s="74">
        <f t="shared" si="12"/>
        <v>18.333333333333329</v>
      </c>
      <c r="S41" s="25">
        <v>12</v>
      </c>
      <c r="T41" s="75" t="str">
        <f t="shared" si="11"/>
        <v>Significant</v>
      </c>
    </row>
    <row r="42" spans="1:20" x14ac:dyDescent="0.25">
      <c r="A42" s="28" t="s">
        <v>140</v>
      </c>
      <c r="B42" s="73">
        <f t="shared" si="3"/>
        <v>5</v>
      </c>
      <c r="C42" s="25">
        <v>12</v>
      </c>
      <c r="D42" s="75" t="str">
        <f t="shared" si="4"/>
        <v>Insignificant</v>
      </c>
      <c r="E42" s="28" t="s">
        <v>171</v>
      </c>
      <c r="F42" s="74">
        <f t="shared" si="5"/>
        <v>0</v>
      </c>
      <c r="G42" s="25">
        <v>12</v>
      </c>
      <c r="H42" s="75" t="str">
        <f t="shared" si="6"/>
        <v>Insignificant</v>
      </c>
      <c r="I42" s="28" t="s">
        <v>202</v>
      </c>
      <c r="J42" s="74">
        <f t="shared" si="7"/>
        <v>11.666666666666671</v>
      </c>
      <c r="K42" s="25">
        <v>12</v>
      </c>
      <c r="L42" s="75" t="str">
        <f t="shared" si="8"/>
        <v>Insignificant</v>
      </c>
      <c r="M42" s="28" t="s">
        <v>233</v>
      </c>
      <c r="N42" s="74">
        <f t="shared" si="9"/>
        <v>6.6666666666666714</v>
      </c>
      <c r="O42" s="25">
        <v>12</v>
      </c>
      <c r="P42" s="75" t="str">
        <f t="shared" si="10"/>
        <v>Insignificant</v>
      </c>
      <c r="Q42" s="28" t="s">
        <v>264</v>
      </c>
      <c r="R42" s="74">
        <f>ABS($I$16-I17)</f>
        <v>1.6666666666666714</v>
      </c>
      <c r="S42" s="25">
        <v>12</v>
      </c>
      <c r="T42" s="75" t="str">
        <f t="shared" si="11"/>
        <v>Insignificant</v>
      </c>
    </row>
    <row r="43" spans="1:20" x14ac:dyDescent="0.25">
      <c r="A43" s="28" t="s">
        <v>141</v>
      </c>
      <c r="B43" s="73">
        <f t="shared" si="3"/>
        <v>1.6666666666666572</v>
      </c>
      <c r="C43" s="25">
        <v>12</v>
      </c>
      <c r="D43" s="75" t="str">
        <f t="shared" si="4"/>
        <v>Insignificant</v>
      </c>
      <c r="E43" s="28" t="s">
        <v>172</v>
      </c>
      <c r="F43" s="74">
        <f t="shared" si="5"/>
        <v>0</v>
      </c>
      <c r="G43" s="25">
        <v>12</v>
      </c>
      <c r="H43" s="75" t="str">
        <f t="shared" si="6"/>
        <v>Insignificant</v>
      </c>
      <c r="I43" s="28" t="s">
        <v>203</v>
      </c>
      <c r="J43" s="74">
        <f t="shared" si="7"/>
        <v>3.3333333333333286</v>
      </c>
      <c r="K43" s="25">
        <v>12</v>
      </c>
      <c r="L43" s="75" t="str">
        <f t="shared" si="8"/>
        <v>Insignificant</v>
      </c>
      <c r="M43" s="28" t="s">
        <v>234</v>
      </c>
      <c r="N43" s="74">
        <f>ABS($I$11-I12)</f>
        <v>8.3333333333333286</v>
      </c>
      <c r="O43" s="25">
        <v>12</v>
      </c>
      <c r="P43" s="75" t="str">
        <f t="shared" si="10"/>
        <v>Insignificant</v>
      </c>
      <c r="Q43" s="28" t="s">
        <v>265</v>
      </c>
      <c r="R43" s="74">
        <f t="shared" ref="R43:R44" si="13">ABS($I$16-I18)</f>
        <v>10</v>
      </c>
      <c r="S43" s="25">
        <v>12</v>
      </c>
      <c r="T43" s="75" t="str">
        <f t="shared" si="11"/>
        <v>Insignificant</v>
      </c>
    </row>
    <row r="44" spans="1:20" x14ac:dyDescent="0.25">
      <c r="A44" s="28" t="s">
        <v>142</v>
      </c>
      <c r="B44" s="73">
        <f t="shared" si="3"/>
        <v>6.6666666666666714</v>
      </c>
      <c r="C44" s="25">
        <v>12</v>
      </c>
      <c r="D44" s="75" t="str">
        <f t="shared" si="4"/>
        <v>Insignificant</v>
      </c>
      <c r="E44" s="28" t="s">
        <v>173</v>
      </c>
      <c r="F44" s="74">
        <f t="shared" si="5"/>
        <v>3.3333333333333286</v>
      </c>
      <c r="G44" s="25">
        <v>12</v>
      </c>
      <c r="H44" s="75" t="str">
        <f t="shared" si="6"/>
        <v>Insignificant</v>
      </c>
      <c r="I44" s="28" t="s">
        <v>204</v>
      </c>
      <c r="J44" s="74">
        <f>ABS($I$8-I9)</f>
        <v>1.6666666666666572</v>
      </c>
      <c r="K44" s="25">
        <v>12</v>
      </c>
      <c r="L44" s="75" t="str">
        <f t="shared" si="8"/>
        <v>Insignificant</v>
      </c>
      <c r="M44" s="28" t="s">
        <v>235</v>
      </c>
      <c r="N44" s="74">
        <f t="shared" ref="N44:N50" si="14">ABS($I$11-I13)</f>
        <v>8.3333333333333286</v>
      </c>
      <c r="O44" s="25">
        <v>12</v>
      </c>
      <c r="P44" s="75" t="str">
        <f t="shared" si="10"/>
        <v>Insignificant</v>
      </c>
      <c r="Q44" s="28" t="s">
        <v>266</v>
      </c>
      <c r="R44" s="74">
        <f t="shared" si="13"/>
        <v>5</v>
      </c>
      <c r="S44" s="25">
        <v>12</v>
      </c>
      <c r="T44" s="75" t="str">
        <f t="shared" si="11"/>
        <v>Insignificant</v>
      </c>
    </row>
    <row r="45" spans="1:20" x14ac:dyDescent="0.25">
      <c r="A45" s="28" t="s">
        <v>143</v>
      </c>
      <c r="B45" s="73">
        <f t="shared" si="3"/>
        <v>6.6666666666666714</v>
      </c>
      <c r="C45" s="25">
        <v>12</v>
      </c>
      <c r="D45" s="75" t="str">
        <f t="shared" si="4"/>
        <v>Insignificant</v>
      </c>
      <c r="E45" s="28" t="s">
        <v>174</v>
      </c>
      <c r="F45" s="74">
        <f t="shared" si="5"/>
        <v>13.333333333333329</v>
      </c>
      <c r="G45" s="25">
        <v>12</v>
      </c>
      <c r="H45" s="75" t="str">
        <f t="shared" si="6"/>
        <v>Significant</v>
      </c>
      <c r="I45" s="28" t="s">
        <v>205</v>
      </c>
      <c r="J45" s="74">
        <f t="shared" ref="J45:J54" si="15">ABS($I$8-I10)</f>
        <v>5</v>
      </c>
      <c r="K45" s="25">
        <v>12</v>
      </c>
      <c r="L45" s="75" t="str">
        <f t="shared" si="8"/>
        <v>Insignificant</v>
      </c>
      <c r="M45" s="28" t="s">
        <v>236</v>
      </c>
      <c r="N45" s="74">
        <f t="shared" si="14"/>
        <v>5</v>
      </c>
      <c r="O45" s="25">
        <v>12</v>
      </c>
      <c r="P45" s="75" t="str">
        <f t="shared" si="10"/>
        <v>Insignificant</v>
      </c>
      <c r="Q45" s="28" t="s">
        <v>267</v>
      </c>
      <c r="R45" s="74">
        <f>ABS($I$17-I18)</f>
        <v>11.666666666666671</v>
      </c>
      <c r="S45" s="25">
        <v>12</v>
      </c>
      <c r="T45" s="75" t="str">
        <f t="shared" si="11"/>
        <v>Insignificant</v>
      </c>
    </row>
    <row r="46" spans="1:20" x14ac:dyDescent="0.25">
      <c r="A46" s="28" t="s">
        <v>144</v>
      </c>
      <c r="B46" s="73">
        <f t="shared" si="3"/>
        <v>3.3333333333333428</v>
      </c>
      <c r="C46" s="25">
        <v>12</v>
      </c>
      <c r="D46" s="75" t="str">
        <f t="shared" si="4"/>
        <v>Insignificant</v>
      </c>
      <c r="E46" s="28" t="s">
        <v>175</v>
      </c>
      <c r="F46" s="74">
        <f t="shared" si="5"/>
        <v>0</v>
      </c>
      <c r="G46" s="25">
        <v>12</v>
      </c>
      <c r="H46" s="75" t="str">
        <f t="shared" si="6"/>
        <v>Insignificant</v>
      </c>
      <c r="I46" s="28" t="s">
        <v>206</v>
      </c>
      <c r="J46" s="74">
        <f t="shared" si="15"/>
        <v>1.6666666666666572</v>
      </c>
      <c r="K46" s="25">
        <v>12</v>
      </c>
      <c r="L46" s="75" t="str">
        <f t="shared" si="8"/>
        <v>Insignificant</v>
      </c>
      <c r="M46" s="28" t="s">
        <v>237</v>
      </c>
      <c r="N46" s="74">
        <f t="shared" si="14"/>
        <v>5</v>
      </c>
      <c r="O46" s="25">
        <v>12</v>
      </c>
      <c r="P46" s="75" t="str">
        <f t="shared" si="10"/>
        <v>Insignificant</v>
      </c>
      <c r="Q46" s="28" t="s">
        <v>268</v>
      </c>
      <c r="R46" s="74">
        <f>ABS($I$17-I19)</f>
        <v>3.3333333333333286</v>
      </c>
      <c r="S46" s="25">
        <v>12</v>
      </c>
      <c r="T46" s="75" t="str">
        <f t="shared" si="11"/>
        <v>Insignificant</v>
      </c>
    </row>
    <row r="47" spans="1:20" x14ac:dyDescent="0.25">
      <c r="A47" s="28" t="s">
        <v>145</v>
      </c>
      <c r="B47" s="73">
        <f t="shared" si="3"/>
        <v>6.6666666666666572</v>
      </c>
      <c r="C47" s="25">
        <v>12</v>
      </c>
      <c r="D47" s="75" t="str">
        <f t="shared" si="4"/>
        <v>Insignificant</v>
      </c>
      <c r="E47" s="28" t="s">
        <v>176</v>
      </c>
      <c r="F47" s="74">
        <f t="shared" si="5"/>
        <v>1.6666666666666714</v>
      </c>
      <c r="G47" s="25">
        <v>12</v>
      </c>
      <c r="H47" s="75" t="str">
        <f t="shared" si="6"/>
        <v>Insignificant</v>
      </c>
      <c r="I47" s="28" t="s">
        <v>207</v>
      </c>
      <c r="J47" s="74">
        <f t="shared" si="15"/>
        <v>6.6666666666666714</v>
      </c>
      <c r="K47" s="25">
        <v>12</v>
      </c>
      <c r="L47" s="75" t="str">
        <f t="shared" si="8"/>
        <v>Insignificant</v>
      </c>
      <c r="M47" s="28" t="s">
        <v>238</v>
      </c>
      <c r="N47" s="74">
        <f t="shared" si="14"/>
        <v>8.3333333333333286</v>
      </c>
      <c r="O47" s="25">
        <v>12</v>
      </c>
      <c r="P47" s="75" t="str">
        <f t="shared" si="10"/>
        <v>Insignificant</v>
      </c>
      <c r="Q47" s="28" t="s">
        <v>269</v>
      </c>
      <c r="R47" s="74">
        <f>ABS($I$18-I19)</f>
        <v>15</v>
      </c>
      <c r="S47" s="25">
        <v>12</v>
      </c>
      <c r="T47" s="75" t="str">
        <f t="shared" si="11"/>
        <v>Significant</v>
      </c>
    </row>
    <row r="48" spans="1:20" x14ac:dyDescent="0.25">
      <c r="A48" s="28" t="s">
        <v>146</v>
      </c>
      <c r="B48" s="73">
        <f t="shared" si="3"/>
        <v>6.6666666666666714</v>
      </c>
      <c r="C48" s="25">
        <v>12</v>
      </c>
      <c r="D48" s="75" t="str">
        <f t="shared" si="4"/>
        <v>Insignificant</v>
      </c>
      <c r="E48" s="28" t="s">
        <v>177</v>
      </c>
      <c r="F48" s="74">
        <f t="shared" si="5"/>
        <v>10</v>
      </c>
      <c r="G48" s="25">
        <v>12</v>
      </c>
      <c r="H48" s="75" t="str">
        <f t="shared" si="6"/>
        <v>Insignificant</v>
      </c>
      <c r="I48" s="28" t="s">
        <v>208</v>
      </c>
      <c r="J48" s="74">
        <f t="shared" si="15"/>
        <v>6.6666666666666714</v>
      </c>
      <c r="K48" s="25">
        <v>12</v>
      </c>
      <c r="L48" s="75" t="str">
        <f t="shared" si="8"/>
        <v>Insignificant</v>
      </c>
      <c r="M48" s="28" t="s">
        <v>239</v>
      </c>
      <c r="N48" s="74">
        <f t="shared" si="14"/>
        <v>10</v>
      </c>
      <c r="O48" s="25">
        <v>12</v>
      </c>
      <c r="P48" s="75" t="str">
        <f t="shared" si="10"/>
        <v>Insignificant</v>
      </c>
    </row>
    <row r="49" spans="1:16" x14ac:dyDescent="0.25">
      <c r="A49" s="28" t="s">
        <v>147</v>
      </c>
      <c r="B49" s="73">
        <f t="shared" si="3"/>
        <v>8.3333333333333428</v>
      </c>
      <c r="C49" s="25">
        <v>12</v>
      </c>
      <c r="D49" s="75" t="str">
        <f t="shared" si="4"/>
        <v>Insignificant</v>
      </c>
      <c r="E49" s="28" t="s">
        <v>178</v>
      </c>
      <c r="F49" s="74">
        <f>ABS($I$5-I19)</f>
        <v>5</v>
      </c>
      <c r="G49" s="25">
        <v>12</v>
      </c>
      <c r="H49" s="75" t="str">
        <f t="shared" si="6"/>
        <v>Insignificant</v>
      </c>
      <c r="I49" s="28" t="s">
        <v>209</v>
      </c>
      <c r="J49" s="74">
        <f t="shared" si="15"/>
        <v>3.3333333333333428</v>
      </c>
      <c r="K49" s="25">
        <v>12</v>
      </c>
      <c r="L49" s="75" t="str">
        <f t="shared" si="8"/>
        <v>Insignificant</v>
      </c>
      <c r="M49" s="28" t="s">
        <v>240</v>
      </c>
      <c r="N49" s="74">
        <f t="shared" si="14"/>
        <v>1.6666666666666714</v>
      </c>
      <c r="O49" s="25">
        <v>12</v>
      </c>
      <c r="P49" s="75" t="str">
        <f t="shared" si="10"/>
        <v>Insignificant</v>
      </c>
    </row>
    <row r="50" spans="1:16" x14ac:dyDescent="0.25">
      <c r="A50" s="28" t="s">
        <v>148</v>
      </c>
      <c r="B50" s="73">
        <f t="shared" si="3"/>
        <v>3.3333333333333286</v>
      </c>
      <c r="C50" s="25">
        <v>12</v>
      </c>
      <c r="D50" s="75" t="str">
        <f t="shared" si="4"/>
        <v>Insignificant</v>
      </c>
      <c r="E50" s="28" t="s">
        <v>179</v>
      </c>
      <c r="F50" s="74">
        <f>ABS($I$6-I7)</f>
        <v>5</v>
      </c>
      <c r="G50" s="25">
        <v>12</v>
      </c>
      <c r="H50" s="75" t="str">
        <f t="shared" si="6"/>
        <v>Insignificant</v>
      </c>
      <c r="I50" s="28" t="s">
        <v>210</v>
      </c>
      <c r="J50" s="74">
        <f t="shared" si="15"/>
        <v>6.6666666666666572</v>
      </c>
      <c r="K50" s="25">
        <v>12</v>
      </c>
      <c r="L50" s="75" t="str">
        <f t="shared" si="8"/>
        <v>Insignificant</v>
      </c>
      <c r="M50" s="28" t="s">
        <v>241</v>
      </c>
      <c r="N50" s="74">
        <f t="shared" si="14"/>
        <v>13.333333333333329</v>
      </c>
      <c r="O50" s="25">
        <v>12</v>
      </c>
      <c r="P50" s="75" t="str">
        <f t="shared" si="10"/>
        <v>Significant</v>
      </c>
    </row>
    <row r="51" spans="1:16" x14ac:dyDescent="0.25">
      <c r="A51" s="28" t="s">
        <v>149</v>
      </c>
      <c r="B51" s="73">
        <f>ABS($I$3-I19)</f>
        <v>11.666666666666671</v>
      </c>
      <c r="C51" s="25">
        <v>12</v>
      </c>
      <c r="D51" s="75" t="str">
        <f t="shared" si="4"/>
        <v>Insignificant</v>
      </c>
      <c r="E51" s="28" t="s">
        <v>180</v>
      </c>
      <c r="F51" s="74">
        <f t="shared" ref="F51:F62" si="16">ABS($I$6-I8)</f>
        <v>3.3333333333333428</v>
      </c>
      <c r="G51" s="25">
        <v>12</v>
      </c>
      <c r="H51" s="75" t="str">
        <f t="shared" si="6"/>
        <v>Insignificant</v>
      </c>
      <c r="I51" s="28" t="s">
        <v>211</v>
      </c>
      <c r="J51" s="74">
        <f t="shared" si="15"/>
        <v>6.6666666666666714</v>
      </c>
      <c r="K51" s="25">
        <v>12</v>
      </c>
      <c r="L51" s="75" t="str">
        <f t="shared" si="8"/>
        <v>Insignificant</v>
      </c>
      <c r="M51" s="28" t="s">
        <v>242</v>
      </c>
      <c r="N51" s="74">
        <f>ABS($I$12-I13)</f>
        <v>0</v>
      </c>
      <c r="O51" s="25">
        <v>12</v>
      </c>
      <c r="P51" s="75" t="str">
        <f t="shared" si="10"/>
        <v>Insignificant</v>
      </c>
    </row>
    <row r="52" spans="1:16" x14ac:dyDescent="0.25">
      <c r="A52" s="28" t="s">
        <v>150</v>
      </c>
      <c r="B52" s="74">
        <f>ABS($I$4-I5)</f>
        <v>5</v>
      </c>
      <c r="C52" s="25">
        <v>12</v>
      </c>
      <c r="D52" s="75" t="str">
        <f t="shared" si="4"/>
        <v>Insignificant</v>
      </c>
      <c r="E52" s="28" t="s">
        <v>181</v>
      </c>
      <c r="F52" s="74">
        <f t="shared" si="16"/>
        <v>5</v>
      </c>
      <c r="G52" s="25">
        <v>12</v>
      </c>
      <c r="H52" s="75" t="str">
        <f t="shared" si="6"/>
        <v>Insignificant</v>
      </c>
      <c r="I52" s="28" t="s">
        <v>212</v>
      </c>
      <c r="J52" s="74">
        <f t="shared" si="15"/>
        <v>8.3333333333333428</v>
      </c>
      <c r="K52" s="25">
        <v>12</v>
      </c>
      <c r="L52" s="75" t="str">
        <f t="shared" si="8"/>
        <v>Insignificant</v>
      </c>
      <c r="M52" s="28" t="s">
        <v>243</v>
      </c>
      <c r="N52" s="74">
        <f t="shared" ref="N52:N57" si="17">ABS($I$12-I14)</f>
        <v>3.3333333333333286</v>
      </c>
      <c r="O52" s="25">
        <v>12</v>
      </c>
      <c r="P52" s="75" t="str">
        <f t="shared" si="10"/>
        <v>Insignificant</v>
      </c>
    </row>
    <row r="53" spans="1:16" x14ac:dyDescent="0.25">
      <c r="A53" s="28" t="s">
        <v>151</v>
      </c>
      <c r="B53" s="74">
        <f t="shared" ref="B53:B66" si="18">ABS($I$4-I6)</f>
        <v>8.3333333333333286</v>
      </c>
      <c r="C53" s="25">
        <v>12</v>
      </c>
      <c r="D53" s="75" t="str">
        <f t="shared" si="4"/>
        <v>Insignificant</v>
      </c>
      <c r="E53" s="28" t="s">
        <v>182</v>
      </c>
      <c r="F53" s="74">
        <f t="shared" si="16"/>
        <v>1.6666666666666572</v>
      </c>
      <c r="G53" s="25">
        <v>12</v>
      </c>
      <c r="H53" s="75" t="str">
        <f t="shared" si="6"/>
        <v>Insignificant</v>
      </c>
      <c r="I53" s="28" t="s">
        <v>213</v>
      </c>
      <c r="J53" s="74">
        <f t="shared" si="15"/>
        <v>3.3333333333333286</v>
      </c>
      <c r="K53" s="25">
        <v>12</v>
      </c>
      <c r="L53" s="75" t="str">
        <f t="shared" si="8"/>
        <v>Insignificant</v>
      </c>
      <c r="M53" s="28" t="s">
        <v>244</v>
      </c>
      <c r="N53" s="74">
        <f t="shared" si="17"/>
        <v>13.333333333333329</v>
      </c>
      <c r="O53" s="25">
        <v>12</v>
      </c>
      <c r="P53" s="75" t="str">
        <f t="shared" si="10"/>
        <v>Significant</v>
      </c>
    </row>
    <row r="54" spans="1:16" x14ac:dyDescent="0.25">
      <c r="A54" s="28" t="s">
        <v>152</v>
      </c>
      <c r="B54" s="74">
        <f t="shared" si="18"/>
        <v>3.3333333333333286</v>
      </c>
      <c r="C54" s="25">
        <v>12</v>
      </c>
      <c r="D54" s="75" t="str">
        <f t="shared" si="4"/>
        <v>Insignificant</v>
      </c>
      <c r="E54" s="28" t="s">
        <v>183</v>
      </c>
      <c r="F54" s="74">
        <f t="shared" si="16"/>
        <v>5</v>
      </c>
      <c r="G54" s="25">
        <v>12</v>
      </c>
      <c r="H54" s="75" t="str">
        <f t="shared" si="6"/>
        <v>Insignificant</v>
      </c>
      <c r="I54" s="28" t="s">
        <v>214</v>
      </c>
      <c r="J54" s="74">
        <f t="shared" si="15"/>
        <v>11.666666666666671</v>
      </c>
      <c r="K54" s="25">
        <v>12</v>
      </c>
      <c r="L54" s="75" t="str">
        <f t="shared" si="8"/>
        <v>Insignificant</v>
      </c>
      <c r="M54" s="28" t="s">
        <v>245</v>
      </c>
      <c r="N54" s="74">
        <f t="shared" si="17"/>
        <v>0</v>
      </c>
      <c r="O54" s="25">
        <v>12</v>
      </c>
      <c r="P54" s="75" t="str">
        <f t="shared" si="10"/>
        <v>Insignificant</v>
      </c>
    </row>
    <row r="55" spans="1:16" x14ac:dyDescent="0.25">
      <c r="A55" s="28" t="s">
        <v>153</v>
      </c>
      <c r="B55" s="74">
        <f t="shared" si="18"/>
        <v>11.666666666666671</v>
      </c>
      <c r="C55" s="25">
        <v>12</v>
      </c>
      <c r="D55" s="75" t="str">
        <f t="shared" si="4"/>
        <v>Insignificant</v>
      </c>
      <c r="E55" s="28" t="s">
        <v>184</v>
      </c>
      <c r="F55" s="74">
        <f t="shared" si="16"/>
        <v>3.3333333333333286</v>
      </c>
      <c r="G55" s="25">
        <v>12</v>
      </c>
      <c r="H55" s="75" t="str">
        <f t="shared" si="6"/>
        <v>Insignificant</v>
      </c>
      <c r="I55" s="28" t="s">
        <v>215</v>
      </c>
      <c r="J55" s="74">
        <f>ABS($I$9-I10)</f>
        <v>6.6666666666666572</v>
      </c>
      <c r="K55" s="25">
        <v>12</v>
      </c>
      <c r="L55" s="75" t="str">
        <f t="shared" si="8"/>
        <v>Insignificant</v>
      </c>
      <c r="M55" s="28" t="s">
        <v>246</v>
      </c>
      <c r="N55" s="74">
        <f t="shared" si="17"/>
        <v>1.6666666666666714</v>
      </c>
      <c r="O55" s="25">
        <v>12</v>
      </c>
      <c r="P55" s="75" t="str">
        <f t="shared" si="10"/>
        <v>Insignificant</v>
      </c>
    </row>
    <row r="56" spans="1:16" x14ac:dyDescent="0.25">
      <c r="A56" s="28" t="s">
        <v>154</v>
      </c>
      <c r="B56" s="74">
        <f t="shared" si="18"/>
        <v>13.333333333333329</v>
      </c>
      <c r="C56" s="25">
        <v>12</v>
      </c>
      <c r="D56" s="75" t="str">
        <f t="shared" si="4"/>
        <v>Significant</v>
      </c>
      <c r="E56" s="28" t="s">
        <v>185</v>
      </c>
      <c r="F56" s="74">
        <f t="shared" si="16"/>
        <v>3.3333333333333286</v>
      </c>
      <c r="G56" s="25">
        <v>12</v>
      </c>
      <c r="H56" s="75" t="str">
        <f t="shared" si="6"/>
        <v>Insignificant</v>
      </c>
      <c r="I56" s="28" t="s">
        <v>216</v>
      </c>
      <c r="J56" s="74">
        <f t="shared" ref="J56:J64" si="19">ABS($I$9-I11)</f>
        <v>0</v>
      </c>
      <c r="K56" s="25">
        <v>12</v>
      </c>
      <c r="L56" s="75" t="str">
        <f t="shared" si="8"/>
        <v>Insignificant</v>
      </c>
      <c r="M56" s="28" t="s">
        <v>247</v>
      </c>
      <c r="N56" s="74">
        <f t="shared" si="17"/>
        <v>10</v>
      </c>
      <c r="O56" s="25">
        <v>12</v>
      </c>
      <c r="P56" s="75" t="str">
        <f t="shared" si="10"/>
        <v>Insignificant</v>
      </c>
    </row>
    <row r="57" spans="1:16" x14ac:dyDescent="0.25">
      <c r="A57" s="28" t="s">
        <v>155</v>
      </c>
      <c r="B57" s="74">
        <f t="shared" si="18"/>
        <v>6.6666666666666714</v>
      </c>
      <c r="C57" s="25">
        <v>12</v>
      </c>
      <c r="D57" s="75" t="str">
        <f t="shared" si="4"/>
        <v>Insignificant</v>
      </c>
      <c r="E57" s="28" t="s">
        <v>186</v>
      </c>
      <c r="F57" s="74">
        <f t="shared" si="16"/>
        <v>0</v>
      </c>
      <c r="G57" s="25">
        <v>12</v>
      </c>
      <c r="H57" s="75" t="str">
        <f t="shared" si="6"/>
        <v>Insignificant</v>
      </c>
      <c r="I57" s="28" t="s">
        <v>217</v>
      </c>
      <c r="J57" s="74">
        <f t="shared" si="19"/>
        <v>8.3333333333333286</v>
      </c>
      <c r="K57" s="25">
        <v>12</v>
      </c>
      <c r="L57" s="75" t="str">
        <f t="shared" si="8"/>
        <v>Insignificant</v>
      </c>
      <c r="M57" s="28" t="s">
        <v>248</v>
      </c>
      <c r="N57" s="74">
        <f t="shared" si="17"/>
        <v>5</v>
      </c>
      <c r="O57" s="25">
        <v>12</v>
      </c>
      <c r="P57" s="75" t="str">
        <f t="shared" si="10"/>
        <v>Insignificant</v>
      </c>
    </row>
    <row r="58" spans="1:16" x14ac:dyDescent="0.25">
      <c r="A58" s="28" t="s">
        <v>156</v>
      </c>
      <c r="B58" s="74">
        <f t="shared" si="18"/>
        <v>13.333333333333329</v>
      </c>
      <c r="C58" s="25">
        <v>12</v>
      </c>
      <c r="D58" s="75" t="str">
        <f t="shared" si="4"/>
        <v>Significant</v>
      </c>
      <c r="E58" s="28" t="s">
        <v>187</v>
      </c>
      <c r="F58" s="74">
        <f t="shared" si="16"/>
        <v>10</v>
      </c>
      <c r="G58" s="25">
        <v>12</v>
      </c>
      <c r="H58" s="75" t="str">
        <f t="shared" si="6"/>
        <v>Insignificant</v>
      </c>
      <c r="I58" s="28" t="s">
        <v>218</v>
      </c>
      <c r="J58" s="74">
        <f t="shared" si="19"/>
        <v>8.3333333333333286</v>
      </c>
      <c r="K58" s="25">
        <v>12</v>
      </c>
      <c r="L58" s="75" t="str">
        <f t="shared" si="8"/>
        <v>Insignificant</v>
      </c>
      <c r="M58" s="28" t="s">
        <v>249</v>
      </c>
      <c r="N58" s="74">
        <f>ABS($I$13-I14)</f>
        <v>3.3333333333333286</v>
      </c>
      <c r="O58" s="25">
        <v>12</v>
      </c>
      <c r="P58" s="75" t="str">
        <f t="shared" si="10"/>
        <v>Insignificant</v>
      </c>
    </row>
    <row r="59" spans="1:16" x14ac:dyDescent="0.25">
      <c r="A59" s="28" t="s">
        <v>157</v>
      </c>
      <c r="B59" s="74">
        <f t="shared" si="18"/>
        <v>5</v>
      </c>
      <c r="C59" s="25">
        <v>12</v>
      </c>
      <c r="D59" s="75" t="str">
        <f t="shared" si="4"/>
        <v>Insignificant</v>
      </c>
      <c r="E59" s="28" t="s">
        <v>188</v>
      </c>
      <c r="F59" s="74">
        <f t="shared" si="16"/>
        <v>3.3333333333333286</v>
      </c>
      <c r="G59" s="25">
        <v>12</v>
      </c>
      <c r="H59" s="75" t="str">
        <f t="shared" si="6"/>
        <v>Insignificant</v>
      </c>
      <c r="I59" s="28" t="s">
        <v>219</v>
      </c>
      <c r="J59" s="74">
        <f t="shared" si="19"/>
        <v>5</v>
      </c>
      <c r="K59" s="25">
        <v>12</v>
      </c>
      <c r="L59" s="75" t="str">
        <f t="shared" si="8"/>
        <v>Insignificant</v>
      </c>
      <c r="M59" s="28" t="s">
        <v>250</v>
      </c>
      <c r="N59" s="74">
        <f t="shared" ref="N59:N63" si="20">ABS($I$13-I15)</f>
        <v>13.333333333333329</v>
      </c>
      <c r="O59" s="25">
        <v>12</v>
      </c>
      <c r="P59" s="75" t="str">
        <f t="shared" si="10"/>
        <v>Significant</v>
      </c>
    </row>
    <row r="60" spans="1:16" x14ac:dyDescent="0.25">
      <c r="A60" s="28" t="s">
        <v>158</v>
      </c>
      <c r="B60" s="74">
        <f t="shared" si="18"/>
        <v>5</v>
      </c>
      <c r="C60" s="25">
        <v>12</v>
      </c>
      <c r="D60" s="75" t="str">
        <f t="shared" si="4"/>
        <v>Insignificant</v>
      </c>
      <c r="E60" s="28" t="s">
        <v>189</v>
      </c>
      <c r="F60" s="74">
        <f t="shared" si="16"/>
        <v>5</v>
      </c>
      <c r="G60" s="25">
        <v>12</v>
      </c>
      <c r="H60" s="75" t="str">
        <f t="shared" si="6"/>
        <v>Insignificant</v>
      </c>
      <c r="I60" s="28" t="s">
        <v>220</v>
      </c>
      <c r="J60" s="74">
        <f t="shared" si="19"/>
        <v>5</v>
      </c>
      <c r="K60" s="25">
        <v>12</v>
      </c>
      <c r="L60" s="75" t="str">
        <f t="shared" si="8"/>
        <v>Insignificant</v>
      </c>
      <c r="M60" s="28" t="s">
        <v>251</v>
      </c>
      <c r="N60" s="74">
        <f t="shared" si="20"/>
        <v>0</v>
      </c>
      <c r="O60" s="25">
        <v>12</v>
      </c>
      <c r="P60" s="75" t="str">
        <f t="shared" si="10"/>
        <v>Insignificant</v>
      </c>
    </row>
    <row r="61" spans="1:16" x14ac:dyDescent="0.25">
      <c r="A61" s="28" t="s">
        <v>159</v>
      </c>
      <c r="B61" s="74">
        <f t="shared" si="18"/>
        <v>8.3333333333333286</v>
      </c>
      <c r="C61" s="25">
        <v>12</v>
      </c>
      <c r="D61" s="75" t="str">
        <f t="shared" si="4"/>
        <v>Insignificant</v>
      </c>
      <c r="E61" s="28" t="s">
        <v>190</v>
      </c>
      <c r="F61" s="74">
        <f t="shared" si="16"/>
        <v>6.6666666666666714</v>
      </c>
      <c r="G61" s="25">
        <v>12</v>
      </c>
      <c r="H61" s="75" t="str">
        <f t="shared" si="6"/>
        <v>Insignificant</v>
      </c>
      <c r="I61" s="28" t="s">
        <v>221</v>
      </c>
      <c r="J61" s="74">
        <f t="shared" si="19"/>
        <v>8.3333333333333286</v>
      </c>
      <c r="K61" s="25">
        <v>12</v>
      </c>
      <c r="L61" s="75" t="str">
        <f t="shared" si="8"/>
        <v>Insignificant</v>
      </c>
      <c r="M61" s="28" t="s">
        <v>252</v>
      </c>
      <c r="N61" s="74">
        <f t="shared" si="20"/>
        <v>1.6666666666666714</v>
      </c>
      <c r="O61" s="25">
        <v>12</v>
      </c>
      <c r="P61" s="75" t="str">
        <f t="shared" si="10"/>
        <v>Insignificant</v>
      </c>
    </row>
    <row r="62" spans="1:16" x14ac:dyDescent="0.25">
      <c r="A62" s="28" t="s">
        <v>160</v>
      </c>
      <c r="B62" s="74">
        <f t="shared" si="18"/>
        <v>18.333333333333329</v>
      </c>
      <c r="C62" s="25">
        <v>12</v>
      </c>
      <c r="D62" s="75" t="str">
        <f t="shared" si="4"/>
        <v>Significant</v>
      </c>
      <c r="E62" s="28" t="s">
        <v>191</v>
      </c>
      <c r="F62" s="74">
        <f t="shared" si="16"/>
        <v>8.3333333333333286</v>
      </c>
      <c r="G62" s="25">
        <v>12</v>
      </c>
      <c r="H62" s="75" t="str">
        <f t="shared" si="6"/>
        <v>Insignificant</v>
      </c>
      <c r="I62" s="28" t="s">
        <v>222</v>
      </c>
      <c r="J62" s="74">
        <f t="shared" si="19"/>
        <v>10</v>
      </c>
      <c r="K62" s="25">
        <v>12</v>
      </c>
      <c r="L62" s="75" t="str">
        <f t="shared" si="8"/>
        <v>Insignificant</v>
      </c>
      <c r="M62" s="28" t="s">
        <v>253</v>
      </c>
      <c r="N62" s="74">
        <f t="shared" si="20"/>
        <v>10</v>
      </c>
      <c r="O62" s="25">
        <v>12</v>
      </c>
      <c r="P62" s="75" t="str">
        <f t="shared" si="10"/>
        <v>Insignificant</v>
      </c>
    </row>
    <row r="63" spans="1:16" x14ac:dyDescent="0.25">
      <c r="A63" s="28" t="s">
        <v>161</v>
      </c>
      <c r="B63" s="74">
        <f t="shared" si="18"/>
        <v>5</v>
      </c>
      <c r="C63" s="25">
        <v>12</v>
      </c>
      <c r="D63" s="75" t="str">
        <f t="shared" si="4"/>
        <v>Insignificant</v>
      </c>
      <c r="E63" s="28" t="s">
        <v>192</v>
      </c>
      <c r="F63" s="74">
        <f>ABS($I$7-I8)</f>
        <v>8.3333333333333428</v>
      </c>
      <c r="G63" s="25">
        <v>12</v>
      </c>
      <c r="H63" s="75" t="str">
        <f t="shared" si="6"/>
        <v>Insignificant</v>
      </c>
      <c r="I63" s="28" t="s">
        <v>223</v>
      </c>
      <c r="J63" s="74">
        <f t="shared" si="19"/>
        <v>1.6666666666666714</v>
      </c>
      <c r="K63" s="25">
        <v>12</v>
      </c>
      <c r="L63" s="75" t="str">
        <f t="shared" si="8"/>
        <v>Insignificant</v>
      </c>
      <c r="M63" s="28" t="s">
        <v>254</v>
      </c>
      <c r="N63" s="74">
        <f t="shared" si="20"/>
        <v>5</v>
      </c>
      <c r="O63" s="25">
        <v>12</v>
      </c>
      <c r="P63" s="75" t="str">
        <f t="shared" si="10"/>
        <v>Insignificant</v>
      </c>
    </row>
    <row r="64" spans="1:16" x14ac:dyDescent="0.25">
      <c r="A64" s="28" t="s">
        <v>162</v>
      </c>
      <c r="B64" s="74">
        <f t="shared" si="18"/>
        <v>3.3333333333333286</v>
      </c>
      <c r="C64" s="25">
        <v>12</v>
      </c>
      <c r="D64" s="75" t="str">
        <f t="shared" si="4"/>
        <v>Insignificant</v>
      </c>
      <c r="E64" s="28" t="s">
        <v>193</v>
      </c>
      <c r="F64" s="74">
        <f t="shared" ref="F64:F66" si="21">ABS($I$7-I9)</f>
        <v>10</v>
      </c>
      <c r="G64" s="25">
        <v>12</v>
      </c>
      <c r="H64" s="75" t="str">
        <f t="shared" si="6"/>
        <v>Insignificant</v>
      </c>
      <c r="I64" s="28" t="s">
        <v>224</v>
      </c>
      <c r="J64" s="74">
        <f t="shared" si="19"/>
        <v>13.333333333333329</v>
      </c>
      <c r="K64" s="25">
        <v>12</v>
      </c>
      <c r="L64" s="75" t="str">
        <f t="shared" si="8"/>
        <v>Significant</v>
      </c>
      <c r="M64" s="28" t="s">
        <v>255</v>
      </c>
      <c r="N64" s="74">
        <f>ABS($I$14-I15)</f>
        <v>10</v>
      </c>
      <c r="O64" s="25">
        <v>12</v>
      </c>
      <c r="P64" s="75" t="str">
        <f t="shared" si="10"/>
        <v>Insignificant</v>
      </c>
    </row>
    <row r="65" spans="1:16" x14ac:dyDescent="0.25">
      <c r="A65" s="28" t="s">
        <v>163</v>
      </c>
      <c r="B65" s="74">
        <f t="shared" si="18"/>
        <v>15</v>
      </c>
      <c r="C65" s="25">
        <v>12</v>
      </c>
      <c r="D65" s="75" t="str">
        <f t="shared" si="4"/>
        <v>Significant</v>
      </c>
      <c r="E65" s="28" t="s">
        <v>194</v>
      </c>
      <c r="F65" s="74">
        <f t="shared" si="21"/>
        <v>3.3333333333333428</v>
      </c>
      <c r="G65" s="25">
        <v>12</v>
      </c>
      <c r="H65" s="75" t="str">
        <f t="shared" si="6"/>
        <v>Insignificant</v>
      </c>
      <c r="I65" s="28" t="s">
        <v>225</v>
      </c>
      <c r="J65" s="74">
        <f>ABS($I$10-I11)</f>
        <v>6.6666666666666572</v>
      </c>
      <c r="K65" s="25">
        <v>12</v>
      </c>
      <c r="L65" s="75" t="str">
        <f t="shared" si="8"/>
        <v>Insignificant</v>
      </c>
      <c r="M65" s="28" t="s">
        <v>256</v>
      </c>
      <c r="N65" s="74">
        <f t="shared" ref="N65:N66" si="22">ABS($I$14-I16)</f>
        <v>3.3333333333333286</v>
      </c>
      <c r="O65" s="25">
        <v>12</v>
      </c>
      <c r="P65" s="75" t="str">
        <f t="shared" si="10"/>
        <v>Insignificant</v>
      </c>
    </row>
    <row r="66" spans="1:16" x14ac:dyDescent="0.25">
      <c r="A66" s="28" t="s">
        <v>164</v>
      </c>
      <c r="B66" s="74">
        <f t="shared" si="18"/>
        <v>0</v>
      </c>
      <c r="C66" s="25">
        <v>12</v>
      </c>
      <c r="D66" s="75" t="str">
        <f t="shared" si="4"/>
        <v>Insignificant</v>
      </c>
      <c r="E66" s="28" t="s">
        <v>195</v>
      </c>
      <c r="F66" s="74">
        <f t="shared" si="21"/>
        <v>10</v>
      </c>
      <c r="G66" s="25">
        <v>12</v>
      </c>
      <c r="H66" s="75" t="str">
        <f t="shared" si="6"/>
        <v>Insignificant</v>
      </c>
      <c r="I66" s="28" t="s">
        <v>226</v>
      </c>
      <c r="J66" s="74">
        <f>ABS($I$10-I12)</f>
        <v>1.6666666666666714</v>
      </c>
      <c r="K66" s="25">
        <v>12</v>
      </c>
      <c r="L66" s="75" t="str">
        <f t="shared" si="8"/>
        <v>Insignificant</v>
      </c>
      <c r="M66" s="28" t="s">
        <v>257</v>
      </c>
      <c r="N66" s="74">
        <f t="shared" si="22"/>
        <v>5</v>
      </c>
      <c r="O66" s="25">
        <v>12</v>
      </c>
      <c r="P66" s="75" t="str">
        <f t="shared" si="10"/>
        <v>Insignificant</v>
      </c>
    </row>
    <row r="68" spans="1:16" x14ac:dyDescent="0.25">
      <c r="C68" s="61" t="s">
        <v>278</v>
      </c>
    </row>
    <row r="69" spans="1:16" x14ac:dyDescent="0.25">
      <c r="C69" s="28" t="s">
        <v>154</v>
      </c>
      <c r="E69" s="57" t="s">
        <v>270</v>
      </c>
      <c r="F69" s="66">
        <f>SUMPRODUCT(LEN($C$69:$C$78)-LEN(SUBSTITUTE($C$69:$C$78, "B", "")))</f>
        <v>4</v>
      </c>
    </row>
    <row r="70" spans="1:16" x14ac:dyDescent="0.25">
      <c r="C70" s="28" t="s">
        <v>156</v>
      </c>
      <c r="E70" s="57" t="s">
        <v>272</v>
      </c>
      <c r="F70" s="66">
        <f>SUMPRODUCT(LEN($C$69:$C$78)-LEN(SUBSTITUTE($C$69:$C$78, "G", "")))</f>
        <v>2</v>
      </c>
    </row>
    <row r="71" spans="1:16" x14ac:dyDescent="0.25">
      <c r="C71" s="28" t="s">
        <v>160</v>
      </c>
      <c r="E71" s="57" t="s">
        <v>273</v>
      </c>
      <c r="F71" s="66">
        <f>SUMPRODUCT(LEN($C$69:$C$78)-LEN(SUBSTITUTE($C$69:$C$78, "I", "")))</f>
        <v>2</v>
      </c>
    </row>
    <row r="72" spans="1:16" x14ac:dyDescent="0.25">
      <c r="C72" s="28" t="s">
        <v>163</v>
      </c>
      <c r="E72" s="57" t="s">
        <v>271</v>
      </c>
      <c r="F72" s="66">
        <f>SUMPRODUCT(LEN($C$69:$C$78)-LEN(SUBSTITUTE($C$69:$C$78, "M", "")))</f>
        <v>5</v>
      </c>
      <c r="H72" s="61" t="s">
        <v>277</v>
      </c>
    </row>
    <row r="73" spans="1:16" x14ac:dyDescent="0.25">
      <c r="C73" s="28" t="s">
        <v>174</v>
      </c>
      <c r="E73" s="57" t="s">
        <v>274</v>
      </c>
      <c r="F73" s="66">
        <f>SUMPRODUCT(LEN($C$69:$C$78)-LEN(SUBSTITUTE($C$69:$C$78, "P", "")))</f>
        <v>1</v>
      </c>
      <c r="H73" s="57" t="s">
        <v>280</v>
      </c>
    </row>
    <row r="74" spans="1:16" x14ac:dyDescent="0.25">
      <c r="C74" s="28" t="s">
        <v>199</v>
      </c>
      <c r="E74" s="57" t="s">
        <v>275</v>
      </c>
      <c r="F74" s="66">
        <f>SUMPRODUCT(LEN($C$69:$C$78)-LEN(SUBSTITUTE($C$69:$C$78, "E", "")))</f>
        <v>1</v>
      </c>
      <c r="H74" s="57" t="s">
        <v>279</v>
      </c>
    </row>
    <row r="75" spans="1:16" x14ac:dyDescent="0.25">
      <c r="C75" s="28" t="s">
        <v>224</v>
      </c>
      <c r="E75" s="57" t="s">
        <v>276</v>
      </c>
      <c r="F75" s="66">
        <f>SUMPRODUCT(LEN($C$69:$C$78)-LEN(SUBSTITUTE($C$69:$C$78, "Q", "")))</f>
        <v>2</v>
      </c>
    </row>
    <row r="76" spans="1:16" x14ac:dyDescent="0.25">
      <c r="C76" s="28" t="s">
        <v>241</v>
      </c>
      <c r="H76" s="57" t="s">
        <v>316</v>
      </c>
    </row>
    <row r="77" spans="1:16" x14ac:dyDescent="0.25">
      <c r="C77" s="28" t="s">
        <v>244</v>
      </c>
      <c r="H77" s="28" t="s">
        <v>115</v>
      </c>
      <c r="I77" s="28" t="s">
        <v>46</v>
      </c>
    </row>
    <row r="78" spans="1:16" x14ac:dyDescent="0.25">
      <c r="C78" s="28" t="s">
        <v>250</v>
      </c>
      <c r="H78" s="28" t="s">
        <v>116</v>
      </c>
      <c r="I78" s="28" t="s">
        <v>48</v>
      </c>
    </row>
    <row r="79" spans="1:16" x14ac:dyDescent="0.25">
      <c r="H79" s="28" t="s">
        <v>118</v>
      </c>
      <c r="I79" s="28" t="s">
        <v>52</v>
      </c>
    </row>
    <row r="80" spans="1:16" x14ac:dyDescent="0.25">
      <c r="H80" s="28" t="s">
        <v>123</v>
      </c>
      <c r="I80" s="28" t="s">
        <v>62</v>
      </c>
    </row>
    <row r="81" spans="8:9" x14ac:dyDescent="0.25">
      <c r="H81" s="28" t="s">
        <v>124</v>
      </c>
      <c r="I81" s="28" t="s">
        <v>64</v>
      </c>
    </row>
  </sheetData>
  <mergeCells count="9">
    <mergeCell ref="I1:I2"/>
    <mergeCell ref="A20:D20"/>
    <mergeCell ref="G28:H28"/>
    <mergeCell ref="B1:B2"/>
    <mergeCell ref="A1:A2"/>
    <mergeCell ref="C1:C2"/>
    <mergeCell ref="D1:D2"/>
    <mergeCell ref="E1:G1"/>
    <mergeCell ref="H1:H2"/>
  </mergeCells>
  <conditionalFormatting sqref="T36:T47 D36:D66 H36:H66 L36:L66 P36:P66">
    <cfRule type="cellIs" dxfId="0" priority="1" operator="equal">
      <formula>"Significant"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Expt Details</vt:lpstr>
      <vt:lpstr>Trial Data</vt:lpstr>
      <vt:lpstr>DATA</vt:lpstr>
      <vt:lpstr>Test Wt (gm)</vt:lpstr>
      <vt:lpstr>Yield (gm)</vt:lpstr>
      <vt:lpstr>No. of Pods Per Plant</vt:lpstr>
      <vt:lpstr>PHT</vt:lpstr>
      <vt:lpstr>No. of Primary Branches</vt:lpstr>
      <vt:lpstr>Germ%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sbmadse</dc:creator>
  <cp:lastModifiedBy>PRAJWAL KARNIK</cp:lastModifiedBy>
  <dcterms:created xsi:type="dcterms:W3CDTF">2015-06-05T18:17:20Z</dcterms:created>
  <dcterms:modified xsi:type="dcterms:W3CDTF">2025-06-05T10:02:53Z</dcterms:modified>
</cp:coreProperties>
</file>