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"/>
    </mc:Choice>
  </mc:AlternateContent>
  <xr:revisionPtr revIDLastSave="0" documentId="13_ncr:1_{CC8699B6-A3FC-4301-9048-744F166380AD}" xr6:coauthVersionLast="32" xr6:coauthVersionMax="32" xr10:uidLastSave="{00000000-0000-0000-0000-000000000000}"/>
  <bookViews>
    <workbookView xWindow="0" yWindow="0" windowWidth="28800" windowHeight="11625" activeTab="4" xr2:uid="{EFD9CA6E-104E-4ED9-94EB-F6073527FC27}"/>
  </bookViews>
  <sheets>
    <sheet name="Comparison" sheetId="4" r:id="rId1"/>
    <sheet name="baseline" sheetId="8" r:id="rId2"/>
    <sheet name="word_overlap" sheetId="9" r:id="rId3"/>
    <sheet name="paraphrasing" sheetId="11" r:id="rId4"/>
    <sheet name="final" sheetId="10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0" l="1"/>
  <c r="N26" i="10"/>
  <c r="N25" i="10"/>
  <c r="N24" i="10"/>
  <c r="N23" i="10"/>
  <c r="N22" i="10"/>
  <c r="M26" i="10"/>
  <c r="L26" i="10"/>
  <c r="K26" i="10"/>
  <c r="J26" i="10"/>
  <c r="M13" i="11" l="1"/>
  <c r="L13" i="11"/>
  <c r="K13" i="11"/>
  <c r="M18" i="11" s="1"/>
  <c r="E13" i="11"/>
  <c r="D13" i="11"/>
  <c r="G16" i="11" s="1"/>
  <c r="G18" i="11" s="1"/>
  <c r="M5" i="11"/>
  <c r="L5" i="11"/>
  <c r="F5" i="11"/>
  <c r="E5" i="11"/>
  <c r="F9" i="11"/>
  <c r="G2" i="4"/>
  <c r="G3" i="4"/>
  <c r="C4" i="4"/>
  <c r="C3" i="4"/>
  <c r="C2" i="4"/>
  <c r="B4" i="4"/>
  <c r="B3" i="4"/>
  <c r="B2" i="4"/>
  <c r="N7" i="11"/>
  <c r="N9" i="11" s="1"/>
  <c r="N16" i="11"/>
  <c r="N26" i="11"/>
  <c r="N28" i="11" s="1"/>
  <c r="G26" i="11"/>
  <c r="G28" i="11" s="1"/>
  <c r="H28" i="11" s="1"/>
  <c r="G7" i="11"/>
  <c r="G9" i="11" s="1"/>
  <c r="M28" i="11"/>
  <c r="F28" i="11"/>
  <c r="M9" i="11"/>
  <c r="G26" i="10"/>
  <c r="M13" i="10"/>
  <c r="L13" i="10"/>
  <c r="K13" i="10"/>
  <c r="N16" i="10" s="1"/>
  <c r="E13" i="10"/>
  <c r="D13" i="10"/>
  <c r="G16" i="10" s="1"/>
  <c r="M18" i="10"/>
  <c r="N7" i="10"/>
  <c r="N9" i="10" s="1"/>
  <c r="M5" i="10"/>
  <c r="L5" i="10"/>
  <c r="F5" i="10"/>
  <c r="E5" i="10"/>
  <c r="G7" i="10" s="1"/>
  <c r="G9" i="10" s="1"/>
  <c r="M28" i="10"/>
  <c r="F28" i="10"/>
  <c r="G28" i="10"/>
  <c r="M9" i="10"/>
  <c r="F9" i="10"/>
  <c r="N26" i="9"/>
  <c r="G26" i="9"/>
  <c r="M13" i="9"/>
  <c r="L13" i="9"/>
  <c r="K13" i="9"/>
  <c r="N16" i="9" s="1"/>
  <c r="N18" i="9" s="1"/>
  <c r="E13" i="9"/>
  <c r="D13" i="9"/>
  <c r="F18" i="9" s="1"/>
  <c r="M5" i="9"/>
  <c r="L5" i="9"/>
  <c r="N7" i="9" s="1"/>
  <c r="F5" i="9"/>
  <c r="E5" i="9"/>
  <c r="G7" i="9" s="1"/>
  <c r="G9" i="9" s="1"/>
  <c r="M28" i="9"/>
  <c r="F28" i="9"/>
  <c r="N28" i="9"/>
  <c r="G28" i="9"/>
  <c r="H28" i="9" s="1"/>
  <c r="M18" i="9"/>
  <c r="F9" i="9"/>
  <c r="N28" i="8"/>
  <c r="M28" i="8"/>
  <c r="O28" i="8" s="1"/>
  <c r="H28" i="8"/>
  <c r="G28" i="8"/>
  <c r="F28" i="8"/>
  <c r="M15" i="8"/>
  <c r="L15" i="8"/>
  <c r="K15" i="8"/>
  <c r="M14" i="8"/>
  <c r="L14" i="8"/>
  <c r="M18" i="8" s="1"/>
  <c r="O18" i="8" s="1"/>
  <c r="K14" i="8"/>
  <c r="M13" i="8"/>
  <c r="L13" i="8"/>
  <c r="K13" i="8"/>
  <c r="N16" i="8" s="1"/>
  <c r="N18" i="8" s="1"/>
  <c r="D13" i="8"/>
  <c r="G16" i="8" s="1"/>
  <c r="G18" i="8" s="1"/>
  <c r="D15" i="8"/>
  <c r="D14" i="8"/>
  <c r="E13" i="8"/>
  <c r="F13" i="8"/>
  <c r="F14" i="8"/>
  <c r="E15" i="8"/>
  <c r="E14" i="8"/>
  <c r="F18" i="8" s="1"/>
  <c r="F15" i="8"/>
  <c r="M6" i="8"/>
  <c r="L6" i="8"/>
  <c r="F6" i="8"/>
  <c r="E6" i="8"/>
  <c r="M5" i="8"/>
  <c r="L5" i="8"/>
  <c r="M9" i="8" s="1"/>
  <c r="F5" i="8"/>
  <c r="E5" i="8"/>
  <c r="G7" i="8" s="1"/>
  <c r="G9" i="8" s="1"/>
  <c r="N26" i="8"/>
  <c r="G26" i="8"/>
  <c r="F18" i="11" l="1"/>
  <c r="H18" i="11" s="1"/>
  <c r="H4" i="4"/>
  <c r="H2" i="4"/>
  <c r="H3" i="4"/>
  <c r="H9" i="11"/>
  <c r="O9" i="11"/>
  <c r="E2" i="4" s="1"/>
  <c r="F2" i="4" s="1"/>
  <c r="O28" i="11"/>
  <c r="E4" i="4" s="1"/>
  <c r="F4" i="4" s="1"/>
  <c r="N18" i="11"/>
  <c r="O18" i="11" s="1"/>
  <c r="E3" i="4" s="1"/>
  <c r="F3" i="4" s="1"/>
  <c r="H28" i="10"/>
  <c r="F18" i="10"/>
  <c r="H9" i="10"/>
  <c r="O9" i="10"/>
  <c r="O28" i="10"/>
  <c r="G4" i="4" s="1"/>
  <c r="G18" i="10"/>
  <c r="H18" i="10" s="1"/>
  <c r="N18" i="10"/>
  <c r="O18" i="10" s="1"/>
  <c r="G16" i="9"/>
  <c r="G18" i="9" s="1"/>
  <c r="O18" i="9"/>
  <c r="M9" i="9"/>
  <c r="H9" i="9"/>
  <c r="H18" i="9"/>
  <c r="O9" i="9"/>
  <c r="O28" i="9"/>
  <c r="N9" i="9"/>
  <c r="H18" i="8"/>
  <c r="N7" i="8"/>
  <c r="N9" i="8" s="1"/>
  <c r="O9" i="8"/>
  <c r="F9" i="8"/>
  <c r="H9" i="8" s="1"/>
  <c r="D3" i="4" l="1"/>
  <c r="D4" i="4"/>
  <c r="D2" i="4" l="1"/>
</calcChain>
</file>

<file path=xl/sharedStrings.xml><?xml version="1.0" encoding="utf-8"?>
<sst xmlns="http://schemas.openxmlformats.org/spreadsheetml/2006/main" count="198" uniqueCount="19">
  <si>
    <t>goal\test</t>
  </si>
  <si>
    <t>D</t>
  </si>
  <si>
    <t>Y</t>
  </si>
  <si>
    <t>N</t>
  </si>
  <si>
    <t>U</t>
  </si>
  <si>
    <t>B</t>
  </si>
  <si>
    <t>COMP</t>
  </si>
  <si>
    <t>DEV</t>
  </si>
  <si>
    <t>DIFF</t>
  </si>
  <si>
    <t>All Data</t>
  </si>
  <si>
    <t>Related Data</t>
  </si>
  <si>
    <t>Biased Data</t>
  </si>
  <si>
    <t>Baseline</t>
  </si>
  <si>
    <t>Final</t>
  </si>
  <si>
    <t>ALL</t>
  </si>
  <si>
    <t>RELATED</t>
  </si>
  <si>
    <t>BIASED</t>
  </si>
  <si>
    <t>Paraphrasing</t>
  </si>
  <si>
    <t>Common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</si>
</sst>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%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4" fillId="0" borderId="0" xfId="0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Benchmark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Common Word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3.4781675785859889E-2</c:v>
                </c:pt>
                <c:pt idx="1">
                  <c:v>1.9718914279583721E-2</c:v>
                </c:pt>
                <c:pt idx="2">
                  <c:v>1.7015341701534181E-2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ser>
          <c:idx val="2"/>
          <c:order val="1"/>
          <c:tx>
            <c:strRef>
              <c:f>Comparison!$E$1</c:f>
              <c:strCache>
                <c:ptCount val="1"/>
                <c:pt idx="0">
                  <c:v>Paraphrasing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Comparison!$F$2:$F$4</c:f>
              <c:numCache>
                <c:formatCode>0.000%</c:formatCode>
                <c:ptCount val="3"/>
                <c:pt idx="0">
                  <c:v>4.3171333547902591E-2</c:v>
                </c:pt>
                <c:pt idx="1">
                  <c:v>2.4825662482566235E-2</c:v>
                </c:pt>
                <c:pt idx="2">
                  <c:v>2.0577191288488339E-2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3AF-83B3-3F9A9EDCCFDF}"/>
            </c:ext>
          </c:extLst>
        </c:ser>
        <c:ser>
          <c:idx val="1"/>
          <c:order val="2"/>
          <c:tx>
            <c:strRef>
              <c:f>Comparison!$G$1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Comparison!$H$2:$H$4</c:f>
              <c:numCache>
                <c:formatCode>0.000%</c:formatCode>
                <c:ptCount val="3"/>
                <c:pt idx="0">
                  <c:v>4.3171333547902591E-2</c:v>
                </c:pt>
                <c:pt idx="1">
                  <c:v>5.089582662804415E-2</c:v>
                </c:pt>
                <c:pt idx="2">
                  <c:v>3.3515717197725614E-2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072"/>
        <c:axId val="603980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 on Competition</a:t>
                </a:r>
                <a:r>
                  <a:rPr lang="en-AU" baseline="0"/>
                  <a:t> Set vs. Baseline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Competition Test Result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Comparison!$B$2:$B$4</c:f>
              <c:numCache>
                <c:formatCode>0.000%</c:formatCode>
                <c:ptCount val="3"/>
                <c:pt idx="0">
                  <c:v>0.88878875657118339</c:v>
                </c:pt>
                <c:pt idx="1">
                  <c:v>0.75515502628473341</c:v>
                </c:pt>
                <c:pt idx="2">
                  <c:v>0.75200085827700891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A26-A5F0-8A062864A2D4}"/>
            </c:ext>
          </c:extLst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 Data</c:v>
                </c:pt>
                <c:pt idx="1">
                  <c:v>Related Data</c:v>
                </c:pt>
                <c:pt idx="2">
                  <c:v>Biased Data</c:v>
                </c:pt>
              </c:strCache>
            </c:strRef>
          </c:cat>
          <c:val>
            <c:numRef>
              <c:f>Comparison!$G$2:$G$4</c:f>
              <c:numCache>
                <c:formatCode>0.000%</c:formatCode>
                <c:ptCount val="3"/>
                <c:pt idx="0">
                  <c:v>0.93196009011908598</c:v>
                </c:pt>
                <c:pt idx="1">
                  <c:v>0.80605085291277756</c:v>
                </c:pt>
                <c:pt idx="2">
                  <c:v>0.78551657547473452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A-4A26-A5F0-8A062864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632639"/>
        <c:axId val="1778657743"/>
      </c:barChart>
      <c:catAx>
        <c:axId val="193063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7743"/>
        <c:crosses val="autoZero"/>
        <c:auto val="1"/>
        <c:lblAlgn val="ctr"/>
        <c:lblOffset val="100"/>
        <c:noMultiLvlLbl val="0"/>
      </c:catAx>
      <c:valAx>
        <c:axId val="17786577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Competition Relative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71436</xdr:rowOff>
    </xdr:from>
    <xdr:to>
      <xdr:col>11</xdr:col>
      <xdr:colOff>333374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238124</xdr:colOff>
      <xdr:row>4</xdr:row>
      <xdr:rowOff>71437</xdr:rowOff>
    </xdr:from>
    <xdr:to>
      <xdr:col>20</xdr:col>
      <xdr:colOff>190499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A96DF-9AC8-4D0C-BE1A-F2760BAE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H4"/>
  <sheetViews>
    <sheetView workbookViewId="0">
      <selection activeCell="C2" sqref="C2"/>
    </sheetView>
  </sheetViews>
  <sheetFormatPr defaultRowHeight="15" x14ac:dyDescent="0.25"/>
  <cols>
    <col min="3" max="3" width="13.42578125" bestFit="1" customWidth="1"/>
    <col min="4" max="4" width="7.140625" bestFit="1" customWidth="1"/>
    <col min="5" max="5" width="12.42578125" bestFit="1" customWidth="1"/>
    <col min="6" max="6" width="8.85546875" bestFit="1" customWidth="1"/>
    <col min="7" max="7" width="8.140625" bestFit="1" customWidth="1"/>
    <col min="8" max="8" width="7.140625" bestFit="1" customWidth="1"/>
  </cols>
  <sheetData>
    <row r="1" spans="1:8" x14ac:dyDescent="0.25">
      <c r="B1" t="s">
        <v>12</v>
      </c>
      <c r="C1" t="s">
        <v>18</v>
      </c>
      <c r="D1" t="s">
        <v>8</v>
      </c>
      <c r="E1" t="s">
        <v>17</v>
      </c>
      <c r="F1" t="s">
        <v>8</v>
      </c>
      <c r="G1" t="s">
        <v>13</v>
      </c>
      <c r="H1" t="s">
        <v>8</v>
      </c>
    </row>
    <row r="2" spans="1:8" x14ac:dyDescent="0.25">
      <c r="A2" t="s">
        <v>9</v>
      </c>
      <c r="B2" s="3">
        <f>baseline!O9</f>
        <v>0.88878875657118339</v>
      </c>
      <c r="C2" s="3">
        <f>word_overlap!O9</f>
        <v>0.92357043235704328</v>
      </c>
      <c r="D2" s="5">
        <f>C2-$B2</f>
        <v>3.4781675785859889E-2</v>
      </c>
      <c r="E2">
        <f>paraphrasing!O9</f>
        <v>0.93196009011908598</v>
      </c>
      <c r="F2" s="5">
        <f>E2-$B2</f>
        <v>4.3171333547902591E-2</v>
      </c>
      <c r="G2" s="3">
        <f>final!O9</f>
        <v>0.93196009011908598</v>
      </c>
      <c r="H2" s="5">
        <f>G2-$B2</f>
        <v>4.3171333547902591E-2</v>
      </c>
    </row>
    <row r="3" spans="1:8" x14ac:dyDescent="0.25">
      <c r="A3" t="s">
        <v>10</v>
      </c>
      <c r="B3" s="3">
        <f>baseline!O18</f>
        <v>0.75515502628473341</v>
      </c>
      <c r="C3" s="3">
        <f>word_overlap!O18</f>
        <v>0.77487394056431713</v>
      </c>
      <c r="D3" s="5">
        <f>C3-$B3</f>
        <v>1.9718914279583721E-2</v>
      </c>
      <c r="E3">
        <f>paraphrasing!O18</f>
        <v>0.77998068876729965</v>
      </c>
      <c r="F3" s="5">
        <f>E3-$B3</f>
        <v>2.4825662482566235E-2</v>
      </c>
      <c r="G3" s="3">
        <f>final!O18</f>
        <v>0.80605085291277756</v>
      </c>
      <c r="H3" s="5">
        <f>G3-$B3</f>
        <v>5.089582662804415E-2</v>
      </c>
    </row>
    <row r="4" spans="1:8" x14ac:dyDescent="0.25">
      <c r="A4" t="s">
        <v>11</v>
      </c>
      <c r="B4" s="3">
        <f>baseline!O28</f>
        <v>0.75200085827700891</v>
      </c>
      <c r="C4" s="3">
        <f>word_overlap!O28</f>
        <v>0.76901619997854309</v>
      </c>
      <c r="D4" s="5">
        <f>C4-$B4</f>
        <v>1.7015341701534181E-2</v>
      </c>
      <c r="E4">
        <f>paraphrasing!O28</f>
        <v>0.77257804956549725</v>
      </c>
      <c r="F4" s="5">
        <f>E4-$B4</f>
        <v>2.0577191288488339E-2</v>
      </c>
      <c r="G4" s="3">
        <f>final!O28</f>
        <v>0.78551657547473452</v>
      </c>
      <c r="H4" s="5">
        <f>G4-$B4</f>
        <v>3.3515717197725614E-2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F677-A12C-4AB0-8D87-84B265EDDA14}">
  <dimension ref="A1:O28"/>
  <sheetViews>
    <sheetView workbookViewId="0">
      <selection activeCell="E5" sqref="E5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14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>
        <f>SUM(C22:E24)</f>
        <v>2414</v>
      </c>
      <c r="F5">
        <f>SUM(F22:F24)</f>
        <v>310</v>
      </c>
      <c r="I5" t="s">
        <v>1</v>
      </c>
      <c r="L5">
        <f>SUM(J22:L24)</f>
        <v>5861</v>
      </c>
      <c r="M5">
        <f>SUM(M22:M24)</f>
        <v>1203</v>
      </c>
    </row>
    <row r="6" spans="1:15" x14ac:dyDescent="0.25">
      <c r="B6" t="s">
        <v>4</v>
      </c>
      <c r="E6">
        <f>SUM(C25:E25)</f>
        <v>104</v>
      </c>
      <c r="F6">
        <f>F25</f>
        <v>6794</v>
      </c>
      <c r="I6" t="s">
        <v>4</v>
      </c>
      <c r="L6">
        <f>SUM(J25:L25)</f>
        <v>371</v>
      </c>
      <c r="M6">
        <f>M25</f>
        <v>17978</v>
      </c>
    </row>
    <row r="7" spans="1:15" x14ac:dyDescent="0.25">
      <c r="G7">
        <f>SUM(E5:F6)</f>
        <v>9622</v>
      </c>
      <c r="H7" s="1"/>
      <c r="N7">
        <f>SUM(L5:M6)</f>
        <v>25413</v>
      </c>
    </row>
    <row r="9" spans="1:15" x14ac:dyDescent="0.25">
      <c r="F9">
        <f>(E5+F6+D4+C3)/4+(D4+E5+C3)/2+SUM(C3:E5)/4</f>
        <v>4112.5</v>
      </c>
      <c r="G9">
        <f>G7/4+SUM(C3:F5)*3/4</f>
        <v>4448.5</v>
      </c>
      <c r="H9" s="1">
        <f>F9/G9</f>
        <v>0.9244689221085759</v>
      </c>
      <c r="M9">
        <f>(L5+M6+K4+J3)/4+(K4+L5+J3)/2+SUM(J3:L5)/4</f>
        <v>10355.5</v>
      </c>
      <c r="N9">
        <f>N7/4+SUM(J3:M5)*3/4</f>
        <v>11651.25</v>
      </c>
      <c r="O9" s="1">
        <f>M9/N9</f>
        <v>0.88878875657118339</v>
      </c>
    </row>
    <row r="11" spans="1:15" x14ac:dyDescent="0.25">
      <c r="A11" s="2" t="s">
        <v>15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>
        <f>SUM(C22:D23)</f>
        <v>138</v>
      </c>
      <c r="E13">
        <f>SUM(E22:E23)</f>
        <v>686</v>
      </c>
      <c r="F13">
        <f>SUM(F22:F23)</f>
        <v>100</v>
      </c>
      <c r="I13" t="s">
        <v>5</v>
      </c>
      <c r="K13">
        <f>SUM(J22:K23)</f>
        <v>229</v>
      </c>
      <c r="L13">
        <f>SUM(L22:L23)</f>
        <v>1848</v>
      </c>
      <c r="M13">
        <f>SUM(M22:M23)</f>
        <v>523</v>
      </c>
    </row>
    <row r="14" spans="1:15" x14ac:dyDescent="0.25">
      <c r="B14" t="s">
        <v>1</v>
      </c>
      <c r="D14">
        <f>SUM(C24:D24)</f>
        <v>63</v>
      </c>
      <c r="E14">
        <f>E24</f>
        <v>1527</v>
      </c>
      <c r="F14">
        <f>F24</f>
        <v>210</v>
      </c>
      <c r="I14" t="s">
        <v>1</v>
      </c>
      <c r="K14">
        <f>SUM(J24:K24)</f>
        <v>228</v>
      </c>
      <c r="L14">
        <f>L24</f>
        <v>3556</v>
      </c>
      <c r="M14">
        <f>M24</f>
        <v>680</v>
      </c>
    </row>
    <row r="15" spans="1:15" x14ac:dyDescent="0.25">
      <c r="B15" t="s">
        <v>4</v>
      </c>
      <c r="D15">
        <f>SUM(C25:D25)</f>
        <v>6</v>
      </c>
      <c r="E15">
        <f>E25</f>
        <v>98</v>
      </c>
      <c r="F15">
        <f>F25</f>
        <v>6794</v>
      </c>
      <c r="I15" t="s">
        <v>4</v>
      </c>
      <c r="K15">
        <f>SUM(J25:K25)</f>
        <v>13</v>
      </c>
      <c r="L15">
        <f>L25</f>
        <v>358</v>
      </c>
      <c r="M15">
        <f>M25</f>
        <v>17978</v>
      </c>
    </row>
    <row r="16" spans="1:15" x14ac:dyDescent="0.25">
      <c r="G16">
        <f>SUM(D13:F15)</f>
        <v>9622</v>
      </c>
      <c r="H16" s="1"/>
      <c r="N16">
        <f>SUM(K13:M15)</f>
        <v>25413</v>
      </c>
    </row>
    <row r="18" spans="1:15" x14ac:dyDescent="0.25">
      <c r="F18">
        <f>(E14+F15+D13+C12)/4+(D13+E14+C12)/2+SUM(C12:E14)/4</f>
        <v>3550.75</v>
      </c>
      <c r="G18">
        <f>G16/4+SUM(C12:F14)*3/4</f>
        <v>4448.5</v>
      </c>
      <c r="H18" s="1">
        <f>F18/G18</f>
        <v>0.79819040125885132</v>
      </c>
      <c r="M18">
        <f>(L14+M15+K13+J12)/4+(K13+L14+J12)/2+SUM(J12:L14)/4</f>
        <v>8798.5</v>
      </c>
      <c r="N18">
        <f>N16/4+SUM(J12:M14)*3/4</f>
        <v>11651.25</v>
      </c>
      <c r="O18" s="1">
        <f>M18/N18</f>
        <v>0.75515502628473341</v>
      </c>
    </row>
    <row r="21" spans="1:15" x14ac:dyDescent="0.25">
      <c r="A21" s="2" t="s">
        <v>16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>
        <v>118</v>
      </c>
      <c r="D22">
        <v>3</v>
      </c>
      <c r="E22">
        <v>556</v>
      </c>
      <c r="F22">
        <v>85</v>
      </c>
      <c r="I22" t="s">
        <v>2</v>
      </c>
      <c r="J22">
        <v>173</v>
      </c>
      <c r="K22">
        <v>10</v>
      </c>
      <c r="L22">
        <v>1435</v>
      </c>
      <c r="M22">
        <v>285</v>
      </c>
    </row>
    <row r="23" spans="1:15" x14ac:dyDescent="0.25">
      <c r="B23" t="s">
        <v>3</v>
      </c>
      <c r="C23">
        <v>14</v>
      </c>
      <c r="D23">
        <v>3</v>
      </c>
      <c r="E23">
        <v>130</v>
      </c>
      <c r="F23">
        <v>15</v>
      </c>
      <c r="I23" t="s">
        <v>3</v>
      </c>
      <c r="J23">
        <v>39</v>
      </c>
      <c r="K23">
        <v>7</v>
      </c>
      <c r="L23">
        <v>413</v>
      </c>
      <c r="M23">
        <v>238</v>
      </c>
    </row>
    <row r="24" spans="1:15" x14ac:dyDescent="0.25">
      <c r="B24" t="s">
        <v>1</v>
      </c>
      <c r="C24">
        <v>58</v>
      </c>
      <c r="D24">
        <v>5</v>
      </c>
      <c r="E24">
        <v>1527</v>
      </c>
      <c r="F24">
        <v>210</v>
      </c>
      <c r="I24" t="s">
        <v>1</v>
      </c>
      <c r="J24">
        <v>221</v>
      </c>
      <c r="K24">
        <v>7</v>
      </c>
      <c r="L24">
        <v>3556</v>
      </c>
      <c r="M24">
        <v>680</v>
      </c>
    </row>
    <row r="25" spans="1:15" x14ac:dyDescent="0.25">
      <c r="B25" t="s">
        <v>4</v>
      </c>
      <c r="C25">
        <v>5</v>
      </c>
      <c r="D25">
        <v>1</v>
      </c>
      <c r="E25">
        <v>98</v>
      </c>
      <c r="F25">
        <v>6794</v>
      </c>
      <c r="I25" t="s">
        <v>4</v>
      </c>
      <c r="J25">
        <v>10</v>
      </c>
      <c r="K25">
        <v>3</v>
      </c>
      <c r="L25">
        <v>358</v>
      </c>
      <c r="M25">
        <v>17978</v>
      </c>
    </row>
    <row r="26" spans="1:15" x14ac:dyDescent="0.25">
      <c r="G26">
        <f>SUM(C22:F25)</f>
        <v>9622</v>
      </c>
      <c r="H26" s="1"/>
      <c r="N26">
        <f>SUM(J22:M25)</f>
        <v>25413</v>
      </c>
    </row>
    <row r="28" spans="1:15" x14ac:dyDescent="0.25">
      <c r="F28">
        <f>(E24+F25+D23+C22)/4+(D23+E24+C22)/2+SUM(C22:E24)/4</f>
        <v>3538</v>
      </c>
      <c r="G28">
        <f>G26/4+SUM(C22:F24)*3/4</f>
        <v>4448.5</v>
      </c>
      <c r="H28" s="1">
        <f>F28/G28</f>
        <v>0.7953242666067214</v>
      </c>
      <c r="M28">
        <f>(L24+M25+K23+J22)/4+(K23+L24+J22)/2+SUM(J22:L24)/4</f>
        <v>8761.75</v>
      </c>
      <c r="N28">
        <f>N26/4+SUM(J22:M24)*3/4</f>
        <v>11651.25</v>
      </c>
      <c r="O28" s="1">
        <f>M28/N28</f>
        <v>0.75200085827700891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162C-7C66-4E43-997B-031CA62FB940}">
  <dimension ref="A1:O28"/>
  <sheetViews>
    <sheetView workbookViewId="0">
      <selection activeCell="J22" sqref="J22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14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4138.5</v>
      </c>
      <c r="G9">
        <f>G7/4+SUM(C3:F5)*3/4</f>
        <v>4448.5</v>
      </c>
      <c r="H9" s="1">
        <f>F9/G9</f>
        <v>0.93031358885017423</v>
      </c>
      <c r="M9">
        <f>(L5+M6+K4+J3)/4+(K4+L5+J3)/2+SUM(J3:L5)/4</f>
        <v>10760.75</v>
      </c>
      <c r="N9">
        <f>N7/4+SUM(J3:M5)*3/4</f>
        <v>11651.25</v>
      </c>
      <c r="O9" s="1">
        <f>M9/N9</f>
        <v>0.92357043235704328</v>
      </c>
    </row>
    <row r="11" spans="1:15" x14ac:dyDescent="0.25">
      <c r="A11" s="2" t="s">
        <v>15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120+24</f>
        <v>144</v>
      </c>
      <c r="E13" s="4">
        <f>642+138</f>
        <v>780</v>
      </c>
      <c r="I13" t="s">
        <v>5</v>
      </c>
      <c r="K13" s="4">
        <f>264+82</f>
        <v>346</v>
      </c>
      <c r="L13" s="4">
        <f>1456+468</f>
        <v>1924</v>
      </c>
      <c r="M13">
        <f>183+147</f>
        <v>330</v>
      </c>
    </row>
    <row r="14" spans="1:15" x14ac:dyDescent="0.25">
      <c r="B14" t="s">
        <v>1</v>
      </c>
      <c r="D14" s="4">
        <v>101</v>
      </c>
      <c r="E14" s="4">
        <v>1699</v>
      </c>
      <c r="I14" t="s">
        <v>1</v>
      </c>
      <c r="K14" s="4">
        <v>386</v>
      </c>
      <c r="L14" s="4">
        <v>3666</v>
      </c>
      <c r="M14">
        <v>412</v>
      </c>
    </row>
    <row r="15" spans="1:15" x14ac:dyDescent="0.25">
      <c r="B15" t="s">
        <v>4</v>
      </c>
      <c r="E15">
        <v>192</v>
      </c>
      <c r="F15">
        <v>6706</v>
      </c>
      <c r="I15" t="s">
        <v>4</v>
      </c>
      <c r="K15">
        <v>30</v>
      </c>
      <c r="L15">
        <v>564</v>
      </c>
      <c r="M15">
        <v>17755</v>
      </c>
    </row>
    <row r="16" spans="1:15" x14ac:dyDescent="0.25">
      <c r="G16">
        <f>SUM(D13:F15)</f>
        <v>9622</v>
      </c>
      <c r="N16">
        <f>SUM(K13:M15)</f>
        <v>25413</v>
      </c>
    </row>
    <row r="18" spans="1:15" x14ac:dyDescent="0.25">
      <c r="F18">
        <f>(E14+F15+D13+C12)/4+(D13+E14+C12)/2+SUM(C12:E14)/4</f>
        <v>3739.75</v>
      </c>
      <c r="G18">
        <f>G16/4+SUM(C12:F14)*3/4</f>
        <v>4448.5</v>
      </c>
      <c r="H18" s="1">
        <f>F18/G18</f>
        <v>0.84067663257277736</v>
      </c>
      <c r="M18">
        <f>(L14+M15+K13+J12)/4+(K13+L14+J12)/2+SUM(J12:L14)/4</f>
        <v>9028.25</v>
      </c>
      <c r="N18">
        <f>N16/4+SUM(J12:M14)*3/4</f>
        <v>11651.25</v>
      </c>
      <c r="O18" s="1">
        <f>M18/N18</f>
        <v>0.77487394056431713</v>
      </c>
    </row>
    <row r="21" spans="1:15" x14ac:dyDescent="0.25">
      <c r="A21" s="2" t="s">
        <v>16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753</v>
      </c>
      <c r="D22" s="4">
        <v>9</v>
      </c>
      <c r="I22" t="s">
        <v>2</v>
      </c>
      <c r="J22" s="4">
        <v>247</v>
      </c>
      <c r="K22" s="4">
        <v>17</v>
      </c>
      <c r="L22">
        <v>1456</v>
      </c>
      <c r="M22">
        <v>183</v>
      </c>
    </row>
    <row r="23" spans="1:15" x14ac:dyDescent="0.25">
      <c r="B23" t="s">
        <v>3</v>
      </c>
      <c r="C23" s="4">
        <v>157</v>
      </c>
      <c r="D23" s="4">
        <v>5</v>
      </c>
      <c r="I23" t="s">
        <v>3</v>
      </c>
      <c r="J23" s="4">
        <v>74</v>
      </c>
      <c r="K23" s="4">
        <v>8</v>
      </c>
      <c r="L23">
        <v>468</v>
      </c>
      <c r="M23">
        <v>147</v>
      </c>
    </row>
    <row r="24" spans="1:15" x14ac:dyDescent="0.25">
      <c r="B24" t="s">
        <v>1</v>
      </c>
      <c r="D24">
        <v>101</v>
      </c>
      <c r="E24">
        <v>1699</v>
      </c>
      <c r="I24" t="s">
        <v>1</v>
      </c>
      <c r="J24">
        <v>358</v>
      </c>
      <c r="K24">
        <v>28</v>
      </c>
      <c r="L24">
        <v>3666</v>
      </c>
      <c r="M24">
        <v>412</v>
      </c>
    </row>
    <row r="25" spans="1:15" x14ac:dyDescent="0.25">
      <c r="B25" t="s">
        <v>4</v>
      </c>
      <c r="E25">
        <v>192</v>
      </c>
      <c r="F25">
        <v>6706</v>
      </c>
      <c r="I25" t="s">
        <v>4</v>
      </c>
      <c r="J25">
        <v>23</v>
      </c>
      <c r="K25">
        <v>7</v>
      </c>
      <c r="L25">
        <v>564</v>
      </c>
      <c r="M25">
        <v>17755</v>
      </c>
    </row>
    <row r="26" spans="1:15" x14ac:dyDescent="0.25">
      <c r="G26">
        <f>SUM(C22:F25)</f>
        <v>9622</v>
      </c>
      <c r="N26">
        <f>SUM(J22:M25)</f>
        <v>25413</v>
      </c>
    </row>
    <row r="28" spans="1:15" x14ac:dyDescent="0.25">
      <c r="F28">
        <f>(E24+F25+D23+C22)/4+(D23+E24+C22)/2+SUM(C22:E24)/4</f>
        <v>4200.25</v>
      </c>
      <c r="G28">
        <f>G26/4+SUM(C22:F24)*3/4</f>
        <v>4448.5</v>
      </c>
      <c r="H28" s="1">
        <f>F28/G28</f>
        <v>0.94419467236147014</v>
      </c>
      <c r="M28">
        <f>(L24+M25+K23+J22)/4+(K23+L24+J22)/2+SUM(J22:L24)/4</f>
        <v>8960</v>
      </c>
      <c r="N28">
        <f>N26/4+SUM(J22:M24)*3/4</f>
        <v>11651.25</v>
      </c>
      <c r="O28" s="1">
        <f>M28/N28</f>
        <v>0.76901619997854309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51CD-4D17-40E4-9C81-E9B4D9745B50}">
  <dimension ref="A1:O28"/>
  <sheetViews>
    <sheetView workbookViewId="0">
      <selection activeCell="N25" sqref="N25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14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695+153+1630</f>
        <v>2478</v>
      </c>
      <c r="F5" s="4">
        <f>67+9+170</f>
        <v>246</v>
      </c>
      <c r="I5" t="s">
        <v>1</v>
      </c>
      <c r="L5" s="4">
        <f>1745+572+4095</f>
        <v>6412</v>
      </c>
      <c r="M5" s="4">
        <f>158+125+369</f>
        <v>652</v>
      </c>
    </row>
    <row r="6" spans="1:15" x14ac:dyDescent="0.25">
      <c r="B6" t="s">
        <v>4</v>
      </c>
      <c r="E6" s="4">
        <v>173</v>
      </c>
      <c r="F6" s="4">
        <v>6725</v>
      </c>
      <c r="I6" t="s">
        <v>4</v>
      </c>
      <c r="L6" s="4">
        <v>563</v>
      </c>
      <c r="M6" s="4">
        <v>17786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4159.25</v>
      </c>
      <c r="G9">
        <f>G7/4+SUM(C3:F5)*3/4</f>
        <v>4448.5</v>
      </c>
      <c r="H9" s="1">
        <f>F9/G9</f>
        <v>0.93497808249971903</v>
      </c>
      <c r="M9">
        <f>(L5+M6+K4+J3)/4+(K4+L5+J3)/2+SUM(J3:L5)/4</f>
        <v>10858.5</v>
      </c>
      <c r="N9">
        <f>N7/4+SUM(J3:M5)*3/4</f>
        <v>11651.25</v>
      </c>
      <c r="O9" s="1">
        <f>M9/N9</f>
        <v>0.93196009011908598</v>
      </c>
    </row>
    <row r="11" spans="1:15" x14ac:dyDescent="0.25">
      <c r="A11" s="2" t="s">
        <v>15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150+29</f>
        <v>179</v>
      </c>
      <c r="E13" s="4">
        <f>612+133</f>
        <v>745</v>
      </c>
      <c r="I13" t="s">
        <v>5</v>
      </c>
      <c r="K13" s="4">
        <f>340+107</f>
        <v>447</v>
      </c>
      <c r="L13" s="4">
        <f>1405+465</f>
        <v>1870</v>
      </c>
      <c r="M13">
        <f>158+125</f>
        <v>283</v>
      </c>
    </row>
    <row r="14" spans="1:15" x14ac:dyDescent="0.25">
      <c r="B14" t="s">
        <v>1</v>
      </c>
      <c r="D14" s="4">
        <v>122</v>
      </c>
      <c r="E14" s="4">
        <v>1678</v>
      </c>
      <c r="I14" t="s">
        <v>1</v>
      </c>
      <c r="K14" s="4">
        <v>491</v>
      </c>
      <c r="L14" s="4">
        <v>3604</v>
      </c>
      <c r="M14">
        <v>369</v>
      </c>
    </row>
    <row r="15" spans="1:15" x14ac:dyDescent="0.25">
      <c r="B15" t="s">
        <v>4</v>
      </c>
      <c r="E15" s="6">
        <v>173</v>
      </c>
      <c r="F15" s="6">
        <v>6725</v>
      </c>
      <c r="I15" t="s">
        <v>4</v>
      </c>
      <c r="K15">
        <v>28</v>
      </c>
      <c r="L15">
        <v>535</v>
      </c>
      <c r="M15">
        <v>17786</v>
      </c>
    </row>
    <row r="16" spans="1:15" x14ac:dyDescent="0.25">
      <c r="G16">
        <f>SUM(C12:F15)</f>
        <v>9622</v>
      </c>
      <c r="N16">
        <f>SUM(J12:M15)</f>
        <v>25413</v>
      </c>
    </row>
    <row r="18" spans="1:15" x14ac:dyDescent="0.25">
      <c r="F18">
        <f>(E14+F15+D13+C12)/4+(D13+E14+C12)/2+SUM(C12:E14)/4</f>
        <v>3755</v>
      </c>
      <c r="G18">
        <f>G16/4+SUM(C12:F14)*3/4</f>
        <v>4448.5</v>
      </c>
      <c r="H18" s="1">
        <f>F18/G18</f>
        <v>0.84410475441159938</v>
      </c>
      <c r="M18">
        <f>(L14+M15+K13+J12)/4+(K13+L14+J12)/2+SUM(J12:L14)/4</f>
        <v>9087.75</v>
      </c>
      <c r="N18">
        <f>N16/4+SUM(J12:M14)*3/4</f>
        <v>11651.25</v>
      </c>
      <c r="O18" s="1">
        <f>M18/N18</f>
        <v>0.77998068876729965</v>
      </c>
    </row>
    <row r="21" spans="1:15" x14ac:dyDescent="0.25">
      <c r="A21" s="2" t="s">
        <v>16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748</v>
      </c>
      <c r="D22" s="4">
        <v>14</v>
      </c>
      <c r="I22" t="s">
        <v>2</v>
      </c>
      <c r="J22" s="4">
        <v>324</v>
      </c>
      <c r="K22" s="4">
        <v>16</v>
      </c>
      <c r="L22">
        <v>1405</v>
      </c>
      <c r="M22">
        <v>158</v>
      </c>
    </row>
    <row r="23" spans="1:15" x14ac:dyDescent="0.25">
      <c r="B23" t="s">
        <v>3</v>
      </c>
      <c r="C23" s="4">
        <v>156</v>
      </c>
      <c r="D23" s="4">
        <v>6</v>
      </c>
      <c r="I23" t="s">
        <v>3</v>
      </c>
      <c r="J23" s="4">
        <v>99</v>
      </c>
      <c r="K23" s="4">
        <v>8</v>
      </c>
      <c r="L23">
        <v>465</v>
      </c>
      <c r="M23">
        <v>125</v>
      </c>
    </row>
    <row r="24" spans="1:15" x14ac:dyDescent="0.25">
      <c r="B24" t="s">
        <v>1</v>
      </c>
      <c r="D24">
        <v>122</v>
      </c>
      <c r="E24">
        <v>1678</v>
      </c>
      <c r="I24" t="s">
        <v>1</v>
      </c>
      <c r="J24">
        <v>476</v>
      </c>
      <c r="K24">
        <v>15</v>
      </c>
      <c r="L24">
        <v>3604</v>
      </c>
      <c r="M24">
        <v>369</v>
      </c>
    </row>
    <row r="25" spans="1:15" x14ac:dyDescent="0.25">
      <c r="B25" t="s">
        <v>4</v>
      </c>
      <c r="E25">
        <v>173</v>
      </c>
      <c r="F25">
        <v>6725</v>
      </c>
      <c r="I25" t="s">
        <v>4</v>
      </c>
      <c r="J25">
        <v>24</v>
      </c>
      <c r="K25">
        <v>4</v>
      </c>
      <c r="L25">
        <v>535</v>
      </c>
      <c r="M25">
        <v>17786</v>
      </c>
    </row>
    <row r="26" spans="1:15" x14ac:dyDescent="0.25">
      <c r="G26">
        <f>SUM(C22:F25)</f>
        <v>9622</v>
      </c>
      <c r="N26">
        <f>SUM(J22:M25)</f>
        <v>25413</v>
      </c>
    </row>
    <row r="28" spans="1:15" x14ac:dyDescent="0.25">
      <c r="F28">
        <f>(E24+F25+D23+C22)/4+(D23+E24+C22)/2+SUM(C22:E24)/4</f>
        <v>4186.25</v>
      </c>
      <c r="G28">
        <f>G26/4+SUM(C22:F24)*3/4</f>
        <v>4448.5</v>
      </c>
      <c r="H28" s="1">
        <f>F28/G28</f>
        <v>0.94104754411599412</v>
      </c>
      <c r="M28">
        <f>(L24+M25+K23+J22)/4+(K23+L24+J22)/2+SUM(J22:L24)/4</f>
        <v>9001.5</v>
      </c>
      <c r="N28">
        <f>N26/4+SUM(J22:M24)*3/4</f>
        <v>11651.25</v>
      </c>
      <c r="O28" s="1">
        <f>M28/N28</f>
        <v>0.77257804956549725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8002-E5B1-42EA-856A-5663D3FFC709}">
  <dimension ref="A1:O28"/>
  <sheetViews>
    <sheetView tabSelected="1" workbookViewId="0">
      <selection activeCell="P22" sqref="P22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14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695+153+1630</f>
        <v>2478</v>
      </c>
      <c r="F5" s="4">
        <f>67+9+170</f>
        <v>246</v>
      </c>
      <c r="I5" t="s">
        <v>1</v>
      </c>
      <c r="L5" s="4">
        <f>1745+572+4095</f>
        <v>6412</v>
      </c>
      <c r="M5" s="4">
        <f>158+125+369</f>
        <v>652</v>
      </c>
    </row>
    <row r="6" spans="1:15" x14ac:dyDescent="0.25">
      <c r="B6" t="s">
        <v>4</v>
      </c>
      <c r="E6" s="4">
        <v>173</v>
      </c>
      <c r="F6" s="4">
        <v>6725</v>
      </c>
      <c r="I6" t="s">
        <v>4</v>
      </c>
      <c r="L6" s="4">
        <v>563</v>
      </c>
      <c r="M6" s="4">
        <v>17786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4159.25</v>
      </c>
      <c r="G9">
        <f>G7/4+SUM(C3:F5)*3/4</f>
        <v>4448.5</v>
      </c>
      <c r="H9" s="1">
        <f>F9/G9</f>
        <v>0.93497808249971903</v>
      </c>
      <c r="M9">
        <f>(L5+M6+K4+J3)/4+(K4+L5+J3)/2+SUM(J3:L5)/4</f>
        <v>10858.5</v>
      </c>
      <c r="N9">
        <f>N7/4+SUM(J3:M5)*3/4</f>
        <v>11651.25</v>
      </c>
      <c r="O9" s="1">
        <f>M9/N9</f>
        <v>0.93196009011908598</v>
      </c>
    </row>
    <row r="11" spans="1:15" x14ac:dyDescent="0.25">
      <c r="A11" s="2" t="s">
        <v>15</v>
      </c>
      <c r="B11" t="s">
        <v>0</v>
      </c>
      <c r="D11" t="s">
        <v>5</v>
      </c>
      <c r="E11" t="s">
        <v>1</v>
      </c>
      <c r="F11" t="s">
        <v>4</v>
      </c>
      <c r="I11" t="s">
        <v>0</v>
      </c>
      <c r="K11" t="s">
        <v>5</v>
      </c>
      <c r="L11" t="s">
        <v>1</v>
      </c>
      <c r="M11" t="s">
        <v>4</v>
      </c>
    </row>
    <row r="13" spans="1:15" x14ac:dyDescent="0.25">
      <c r="B13" t="s">
        <v>5</v>
      </c>
      <c r="D13" s="4">
        <f>412+102</f>
        <v>514</v>
      </c>
      <c r="E13" s="4">
        <f>350+60</f>
        <v>410</v>
      </c>
      <c r="I13" t="s">
        <v>5</v>
      </c>
      <c r="K13" s="4">
        <f>997+310</f>
        <v>1307</v>
      </c>
      <c r="L13" s="4">
        <f>748+262</f>
        <v>1010</v>
      </c>
      <c r="M13">
        <f>158+125</f>
        <v>283</v>
      </c>
    </row>
    <row r="14" spans="1:15" x14ac:dyDescent="0.25">
      <c r="B14" t="s">
        <v>1</v>
      </c>
      <c r="D14" s="4">
        <v>194</v>
      </c>
      <c r="E14" s="4">
        <v>1606</v>
      </c>
      <c r="I14" t="s">
        <v>1</v>
      </c>
      <c r="K14" s="4">
        <v>946</v>
      </c>
      <c r="L14" s="4">
        <v>3149</v>
      </c>
      <c r="M14">
        <v>369</v>
      </c>
    </row>
    <row r="15" spans="1:15" x14ac:dyDescent="0.25">
      <c r="B15" t="s">
        <v>4</v>
      </c>
      <c r="E15">
        <v>173</v>
      </c>
      <c r="F15">
        <v>6725</v>
      </c>
      <c r="I15" t="s">
        <v>4</v>
      </c>
      <c r="K15">
        <v>163</v>
      </c>
      <c r="L15">
        <v>400</v>
      </c>
      <c r="M15">
        <v>17786</v>
      </c>
    </row>
    <row r="16" spans="1:15" x14ac:dyDescent="0.25">
      <c r="G16">
        <f>SUM(D13:F15)</f>
        <v>9622</v>
      </c>
      <c r="N16">
        <f>SUM(K13:M15)</f>
        <v>25413</v>
      </c>
    </row>
    <row r="18" spans="1:15" x14ac:dyDescent="0.25">
      <c r="F18">
        <f>(E14+F15+D13+C12)/4+(D13+E14+C12)/2+SUM(C12:E14)/4</f>
        <v>3952.25</v>
      </c>
      <c r="G18">
        <f>G16/4+SUM(C12:F14)*3/4</f>
        <v>4448.5</v>
      </c>
      <c r="H18" s="1">
        <f>F18/G18</f>
        <v>0.88844554344160953</v>
      </c>
      <c r="M18">
        <f>(L14+M15+K13+J12)/4+(K13+L14+J12)/2+SUM(J12:L14)/4</f>
        <v>9391.5</v>
      </c>
      <c r="N18">
        <f>N16/4+SUM(J12:M14)*3/4</f>
        <v>11651.25</v>
      </c>
      <c r="O18" s="1">
        <f>M18/N18</f>
        <v>0.80605085291277756</v>
      </c>
    </row>
    <row r="21" spans="1:15" x14ac:dyDescent="0.25">
      <c r="A21" s="2" t="s">
        <v>16</v>
      </c>
      <c r="B21" t="s">
        <v>0</v>
      </c>
      <c r="C21" t="s">
        <v>2</v>
      </c>
      <c r="D21" t="s">
        <v>3</v>
      </c>
      <c r="E21" t="s">
        <v>1</v>
      </c>
      <c r="F21" t="s">
        <v>4</v>
      </c>
      <c r="I21" t="s">
        <v>0</v>
      </c>
      <c r="J21" t="s">
        <v>2</v>
      </c>
      <c r="K21" t="s">
        <v>3</v>
      </c>
      <c r="L21" t="s">
        <v>1</v>
      </c>
      <c r="M21" t="s">
        <v>4</v>
      </c>
    </row>
    <row r="22" spans="1:15" x14ac:dyDescent="0.25">
      <c r="B22" t="s">
        <v>2</v>
      </c>
      <c r="C22" s="4">
        <v>748</v>
      </c>
      <c r="D22" s="4">
        <v>14</v>
      </c>
      <c r="I22" t="s">
        <v>2</v>
      </c>
      <c r="J22" s="4">
        <v>971</v>
      </c>
      <c r="K22" s="4">
        <v>26</v>
      </c>
      <c r="L22">
        <v>748</v>
      </c>
      <c r="M22">
        <v>158</v>
      </c>
      <c r="N22" s="7">
        <f>J22/SUM(J22:M22)</f>
        <v>0.51024697845507094</v>
      </c>
    </row>
    <row r="23" spans="1:15" x14ac:dyDescent="0.25">
      <c r="B23" t="s">
        <v>3</v>
      </c>
      <c r="C23" s="4">
        <v>156</v>
      </c>
      <c r="D23" s="4">
        <v>6</v>
      </c>
      <c r="I23" t="s">
        <v>3</v>
      </c>
      <c r="J23" s="4">
        <v>293</v>
      </c>
      <c r="K23" s="4">
        <v>17</v>
      </c>
      <c r="L23">
        <v>262</v>
      </c>
      <c r="M23">
        <v>125</v>
      </c>
      <c r="N23" s="7">
        <f>K23/SUM(J23:M23)</f>
        <v>2.4390243902439025E-2</v>
      </c>
    </row>
    <row r="24" spans="1:15" x14ac:dyDescent="0.25">
      <c r="B24" t="s">
        <v>1</v>
      </c>
      <c r="D24">
        <v>194</v>
      </c>
      <c r="E24">
        <v>1606</v>
      </c>
      <c r="I24" t="s">
        <v>1</v>
      </c>
      <c r="J24">
        <v>924</v>
      </c>
      <c r="K24">
        <v>22</v>
      </c>
      <c r="L24">
        <v>3149</v>
      </c>
      <c r="M24">
        <v>369</v>
      </c>
      <c r="N24" s="7">
        <f>L24/SUM(J24:M24)</f>
        <v>0.70542114695340496</v>
      </c>
    </row>
    <row r="25" spans="1:15" x14ac:dyDescent="0.25">
      <c r="B25" t="s">
        <v>4</v>
      </c>
      <c r="E25">
        <v>173</v>
      </c>
      <c r="F25">
        <v>6725</v>
      </c>
      <c r="I25" t="s">
        <v>4</v>
      </c>
      <c r="J25">
        <v>157</v>
      </c>
      <c r="K25">
        <v>6</v>
      </c>
      <c r="L25">
        <v>400</v>
      </c>
      <c r="M25">
        <v>17786</v>
      </c>
      <c r="N25" s="7">
        <f>M25/SUM(J25:M25)</f>
        <v>0.96931712899885547</v>
      </c>
    </row>
    <row r="26" spans="1:15" x14ac:dyDescent="0.25">
      <c r="G26">
        <f>SUM(C22:F25)</f>
        <v>9622</v>
      </c>
      <c r="J26" s="7">
        <f>J22/SUM(J22:J25)</f>
        <v>0.41407249466950957</v>
      </c>
      <c r="K26" s="7">
        <f>K23/SUM(K22:K25)</f>
        <v>0.23943661971830985</v>
      </c>
      <c r="L26" s="7">
        <f>L24/SUM(L22:L25)</f>
        <v>0.69072164948453607</v>
      </c>
      <c r="M26" s="7">
        <f>M25/SUM(M22:M25)</f>
        <v>0.96463824709838375</v>
      </c>
      <c r="N26" s="7">
        <f>SUM(J22,K23,L24,M25)/SUM(J22:M25)</f>
        <v>0.86266871286349511</v>
      </c>
    </row>
    <row r="28" spans="1:15" x14ac:dyDescent="0.25">
      <c r="F28">
        <f>(E24+F25+D23+C22)/4+(D23+E24+C22)/2+SUM(C22:E24)/4</f>
        <v>4132.25</v>
      </c>
      <c r="G28">
        <f>G26/4+SUM(C22:F24)*3/4</f>
        <v>4448.5</v>
      </c>
      <c r="H28" s="1">
        <f>F28/G28</f>
        <v>0.92890862088344384</v>
      </c>
      <c r="M28">
        <f>(L24+M25+K23+J22)/4+(K23+L24+J22)/2+SUM(J22:L24)/4</f>
        <v>9152.25</v>
      </c>
      <c r="N28">
        <f>SUM(J22:M25)/4+SUM(J22:M24)*3/4</f>
        <v>11651.25</v>
      </c>
      <c r="O28" s="1">
        <f>M28/N28</f>
        <v>0.78551657547473452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baseline</vt:lpstr>
      <vt:lpstr>word_overlap</vt:lpstr>
      <vt:lpstr>paraphrasing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2018-05-29T13:17:13Z</dcterms:modified>
</cp:coreProperties>
</file>