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src\"/>
    </mc:Choice>
  </mc:AlternateContent>
  <xr:revisionPtr revIDLastSave="0" documentId="13_ncr:1_{256DE2C8-8520-4BBC-A418-A173E5856544}" xr6:coauthVersionLast="32" xr6:coauthVersionMax="32" xr10:uidLastSave="{00000000-0000-0000-0000-000000000000}"/>
  <bookViews>
    <workbookView xWindow="0" yWindow="0" windowWidth="28800" windowHeight="11625" xr2:uid="{EFD9CA6E-104E-4ED9-94EB-F6073527FC27}"/>
  </bookViews>
  <sheets>
    <sheet name="Comparison" sheetId="4" r:id="rId1"/>
    <sheet name="all" sheetId="1" r:id="rId2"/>
    <sheet name="related" sheetId="2" r:id="rId3"/>
    <sheet name="biased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2" i="4"/>
  <c r="N9" i="3"/>
  <c r="B4" i="4"/>
  <c r="B3" i="4"/>
  <c r="C3" i="4"/>
  <c r="C2" i="4"/>
  <c r="B2" i="4"/>
  <c r="G9" i="3"/>
  <c r="M9" i="3"/>
  <c r="F9" i="3"/>
  <c r="N7" i="3"/>
  <c r="G24" i="3"/>
  <c r="G26" i="3" s="1"/>
  <c r="G16" i="3"/>
  <c r="G7" i="3"/>
  <c r="M4" i="2"/>
  <c r="L4" i="2"/>
  <c r="N7" i="2" s="1"/>
  <c r="N9" i="2" s="1"/>
  <c r="K4" i="2"/>
  <c r="E4" i="2"/>
  <c r="D4" i="2"/>
  <c r="G7" i="2"/>
  <c r="G9" i="2" s="1"/>
  <c r="N26" i="3"/>
  <c r="M26" i="3"/>
  <c r="F26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N24" i="3" s="1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E17" i="3"/>
  <c r="L17" i="3"/>
  <c r="N16" i="3"/>
  <c r="F23" i="2"/>
  <c r="E23" i="2"/>
  <c r="D23" i="2"/>
  <c r="F22" i="2"/>
  <c r="E22" i="2"/>
  <c r="F26" i="2" s="1"/>
  <c r="D22" i="2"/>
  <c r="F21" i="2"/>
  <c r="E21" i="2"/>
  <c r="D21" i="2"/>
  <c r="G24" i="2" s="1"/>
  <c r="K23" i="2"/>
  <c r="K22" i="2"/>
  <c r="M21" i="2"/>
  <c r="L21" i="2"/>
  <c r="L22" i="2"/>
  <c r="M26" i="2" s="1"/>
  <c r="M22" i="2"/>
  <c r="L23" i="2"/>
  <c r="K21" i="2"/>
  <c r="N24" i="2" s="1"/>
  <c r="N26" i="2" s="1"/>
  <c r="G7" i="1"/>
  <c r="M23" i="2"/>
  <c r="E17" i="2"/>
  <c r="L17" i="2"/>
  <c r="G16" i="2"/>
  <c r="N16" i="2"/>
  <c r="M5" i="1"/>
  <c r="L5" i="1"/>
  <c r="N7" i="1" s="1"/>
  <c r="F5" i="1"/>
  <c r="E5" i="1"/>
  <c r="L22" i="1"/>
  <c r="L23" i="1"/>
  <c r="M22" i="1"/>
  <c r="N24" i="1" s="1"/>
  <c r="M23" i="1"/>
  <c r="H26" i="3" l="1"/>
  <c r="H9" i="3"/>
  <c r="O9" i="3"/>
  <c r="C4" i="4" s="1"/>
  <c r="M9" i="2"/>
  <c r="O9" i="2" s="1"/>
  <c r="F9" i="2"/>
  <c r="H9" i="2" s="1"/>
  <c r="O26" i="3"/>
  <c r="G26" i="2"/>
  <c r="H26" i="2" s="1"/>
  <c r="O26" i="2"/>
  <c r="M26" i="1"/>
  <c r="M9" i="1"/>
  <c r="F9" i="1"/>
  <c r="F23" i="1"/>
  <c r="E23" i="1"/>
  <c r="F22" i="1"/>
  <c r="E22" i="1"/>
  <c r="F26" i="1" s="1"/>
  <c r="E17" i="1"/>
  <c r="G16" i="1"/>
  <c r="G9" i="1"/>
  <c r="L17" i="1"/>
  <c r="N9" i="1"/>
  <c r="N16" i="1"/>
  <c r="O9" i="1" l="1"/>
  <c r="H9" i="1"/>
  <c r="G24" i="1"/>
  <c r="G26" i="1" s="1"/>
  <c r="H26" i="1" s="1"/>
  <c r="N26" i="1"/>
  <c r="O26" i="1" s="1"/>
</calcChain>
</file>

<file path=xl/sharedStrings.xml><?xml version="1.0" encoding="utf-8"?>
<sst xmlns="http://schemas.openxmlformats.org/spreadsheetml/2006/main" count="156" uniqueCount="14">
  <si>
    <t>goal\test</t>
  </si>
  <si>
    <t>D</t>
  </si>
  <si>
    <t>Y</t>
  </si>
  <si>
    <t>N</t>
  </si>
  <si>
    <t>U</t>
  </si>
  <si>
    <t>B</t>
  </si>
  <si>
    <t>COMP</t>
  </si>
  <si>
    <t>DEV</t>
  </si>
  <si>
    <t>OURS</t>
  </si>
  <si>
    <t>BMARK</t>
  </si>
  <si>
    <t>ALL</t>
  </si>
  <si>
    <t>REL</t>
  </si>
  <si>
    <t>BIAS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</si>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</sst>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/>
    <xf numFmtId="166" fontId="0" fillId="0" borderId="0" xfId="1" applyNumberFormat="1" applyFont="1"/>
    <xf numFmtId="0" fontId="2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</c:v>
                </c:pt>
                <c:pt idx="1">
                  <c:v>REL</c:v>
                </c:pt>
                <c:pt idx="2">
                  <c:v>BIAS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9.3652854838074395E-3</c:v>
                </c:pt>
                <c:pt idx="1">
                  <c:v>1.1582913937432049E-2</c:v>
                </c:pt>
                <c:pt idx="2">
                  <c:v>8.3963480943830548E-3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3072"/>
        <c:axId val="6039808"/>
      </c:barChart>
      <c:lineChart>
        <c:grouping val="standard"/>
        <c:varyColors val="0"/>
        <c:ser>
          <c:idx val="1"/>
          <c:order val="1"/>
          <c:tx>
            <c:strRef>
              <c:f>Comparison!$C$1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Comparison!$C$2:$C$4</c:f>
              <c:numCache>
                <c:formatCode>0.000%</c:formatCode>
                <c:ptCount val="3"/>
                <c:pt idx="0">
                  <c:v>0.94742848148585368</c:v>
                </c:pt>
                <c:pt idx="1">
                  <c:v>0.75342050024025697</c:v>
                </c:pt>
                <c:pt idx="2">
                  <c:v>0.74651627424698419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20704"/>
        <c:axId val="1154588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valAx>
        <c:axId val="11545888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Our</a:t>
                </a:r>
                <a:r>
                  <a:rPr lang="en-AU" baseline="0"/>
                  <a:t> Score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0704"/>
        <c:crosses val="max"/>
        <c:crossBetween val="between"/>
      </c:valAx>
      <c:catAx>
        <c:axId val="15243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71436</xdr:rowOff>
    </xdr:from>
    <xdr:to>
      <xdr:col>10</xdr:col>
      <xdr:colOff>38100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D4"/>
  <sheetViews>
    <sheetView tabSelected="1" workbookViewId="0">
      <selection activeCell="G34" sqref="G34"/>
    </sheetView>
  </sheetViews>
  <sheetFormatPr defaultRowHeight="15" x14ac:dyDescent="0.25"/>
  <sheetData>
    <row r="1" spans="1:4" x14ac:dyDescent="0.25">
      <c r="B1" t="s">
        <v>9</v>
      </c>
      <c r="C1" t="s">
        <v>8</v>
      </c>
      <c r="D1" t="s">
        <v>13</v>
      </c>
    </row>
    <row r="2" spans="1:4" x14ac:dyDescent="0.25">
      <c r="A2" t="s">
        <v>10</v>
      </c>
      <c r="B2" s="3">
        <f>all!O26</f>
        <v>0.93806319600204624</v>
      </c>
      <c r="C2" s="3">
        <f>all!O9</f>
        <v>0.94742848148585368</v>
      </c>
      <c r="D2" s="5">
        <f>C2-B2</f>
        <v>9.3652854838074395E-3</v>
      </c>
    </row>
    <row r="3" spans="1:4" x14ac:dyDescent="0.25">
      <c r="A3" t="s">
        <v>11</v>
      </c>
      <c r="B3" s="3">
        <f>related!O26</f>
        <v>0.74183758630282493</v>
      </c>
      <c r="C3" s="3">
        <f>related!O9</f>
        <v>0.75342050024025697</v>
      </c>
      <c r="D3" s="5">
        <f t="shared" ref="D3:D4" si="0">C3-B3</f>
        <v>1.1582913937432049E-2</v>
      </c>
    </row>
    <row r="4" spans="1:4" x14ac:dyDescent="0.25">
      <c r="A4" t="s">
        <v>12</v>
      </c>
      <c r="B4" s="3">
        <f>biased!O26</f>
        <v>0.73811992615260114</v>
      </c>
      <c r="C4" s="3">
        <f>biased!O9</f>
        <v>0.74651627424698419</v>
      </c>
      <c r="D4" s="5">
        <f t="shared" si="0"/>
        <v>8.3963480943830548E-3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O26"/>
  <sheetViews>
    <sheetView workbookViewId="0">
      <selection activeCell="H16" sqref="H16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(E5+F6)/4</f>
        <v>2292</v>
      </c>
      <c r="G9">
        <f>G7/4</f>
        <v>2405.5</v>
      </c>
      <c r="H9" s="1">
        <f>F9/G9</f>
        <v>0.95281646227395556</v>
      </c>
      <c r="M9">
        <f>(L5+M6)/4</f>
        <v>6019.25</v>
      </c>
      <c r="N9">
        <f>N7/4</f>
        <v>6353.25</v>
      </c>
      <c r="O9" s="1">
        <f>M9/N9</f>
        <v>0.94742848148585368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(E22+F23)/4</f>
        <v>2302</v>
      </c>
      <c r="G26">
        <f>G24/4</f>
        <v>2405.5</v>
      </c>
      <c r="H26" s="1">
        <f>F26/G26</f>
        <v>0.95697360216171279</v>
      </c>
      <c r="M26">
        <f>(L22+M23)/4</f>
        <v>5959.75</v>
      </c>
      <c r="N26">
        <f>N24/4</f>
        <v>6353.25</v>
      </c>
      <c r="O26" s="1">
        <f>M26/N26</f>
        <v>0.93806319600204624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9A78-9E3B-49DE-B3A6-C1ED411E674C}">
  <dimension ref="A1:O26"/>
  <sheetViews>
    <sheetView workbookViewId="0">
      <selection activeCell="L4" sqref="L4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120+24</f>
        <v>144</v>
      </c>
      <c r="E4" s="4">
        <f>642+138</f>
        <v>780</v>
      </c>
      <c r="I4" t="s">
        <v>5</v>
      </c>
      <c r="K4" s="4">
        <f>264+82</f>
        <v>346</v>
      </c>
      <c r="L4" s="4">
        <f>1456+468</f>
        <v>1924</v>
      </c>
      <c r="M4">
        <f>183+147</f>
        <v>330</v>
      </c>
    </row>
    <row r="5" spans="1:15" x14ac:dyDescent="0.25">
      <c r="B5" t="s">
        <v>1</v>
      </c>
      <c r="D5" s="4">
        <v>101</v>
      </c>
      <c r="E5" s="4">
        <v>1699</v>
      </c>
      <c r="I5" t="s">
        <v>1</v>
      </c>
      <c r="K5" s="4">
        <v>386</v>
      </c>
      <c r="L5" s="4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K6">
        <v>30</v>
      </c>
      <c r="L6">
        <v>564</v>
      </c>
      <c r="M6">
        <v>17755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(E5+F6+D4)/4+(D4+E5)/2</f>
        <v>3058.75</v>
      </c>
      <c r="G9">
        <f>G7/4+SUM(D4:F5)/2</f>
        <v>3767.5</v>
      </c>
      <c r="H9" s="1">
        <f>F9/G9</f>
        <v>0.81187790311877905</v>
      </c>
      <c r="M9">
        <f>(L5+M6+K4)/4+(K4+L5)/2</f>
        <v>7447.75</v>
      </c>
      <c r="N9">
        <f>N7/4+SUM(K4:M5)/2</f>
        <v>9885.25</v>
      </c>
      <c r="O9" s="1">
        <f>M9/N9</f>
        <v>0.75342050024025697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(E22+F23+D21)/4+(D21+E22)/2</f>
        <v>2947.25</v>
      </c>
      <c r="G26">
        <f>G24/4+SUM(D21:F22)/2</f>
        <v>3767.5</v>
      </c>
      <c r="H26" s="1">
        <f>F26/G26</f>
        <v>0.78228268082282681</v>
      </c>
      <c r="M26">
        <f>(L22+M23+K21)/4+(K21+L22)/2</f>
        <v>7333.25</v>
      </c>
      <c r="N26">
        <f>N24/4+SUM(K21:M22)/2</f>
        <v>9885.25</v>
      </c>
      <c r="O26" s="1">
        <f>M26/N26</f>
        <v>0.74183758630282493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04C3-3753-41C0-ABE8-80B27895448C}">
  <dimension ref="A1:O26"/>
  <sheetViews>
    <sheetView workbookViewId="0">
      <selection activeCell="N14" sqref="N14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753</v>
      </c>
      <c r="D3" s="4">
        <v>9</v>
      </c>
      <c r="I3" t="s">
        <v>2</v>
      </c>
      <c r="J3" s="4">
        <v>247</v>
      </c>
      <c r="K3" s="4">
        <v>17</v>
      </c>
      <c r="L3">
        <v>1456</v>
      </c>
      <c r="M3">
        <v>183</v>
      </c>
    </row>
    <row r="4" spans="1:15" x14ac:dyDescent="0.25">
      <c r="B4" t="s">
        <v>3</v>
      </c>
      <c r="C4" s="4">
        <v>157</v>
      </c>
      <c r="D4" s="4">
        <v>5</v>
      </c>
      <c r="I4" t="s">
        <v>3</v>
      </c>
      <c r="J4" s="4">
        <v>74</v>
      </c>
      <c r="K4" s="4">
        <v>8</v>
      </c>
      <c r="L4">
        <v>468</v>
      </c>
      <c r="M4">
        <v>147</v>
      </c>
    </row>
    <row r="5" spans="1:15" x14ac:dyDescent="0.25">
      <c r="B5" t="s">
        <v>1</v>
      </c>
      <c r="D5">
        <v>101</v>
      </c>
      <c r="E5">
        <v>1699</v>
      </c>
      <c r="I5" t="s">
        <v>1</v>
      </c>
      <c r="J5">
        <v>358</v>
      </c>
      <c r="K5">
        <v>28</v>
      </c>
      <c r="L5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J6">
        <v>23</v>
      </c>
      <c r="K6">
        <v>7</v>
      </c>
      <c r="L6">
        <v>564</v>
      </c>
      <c r="M6">
        <v>17755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</f>
        <v>3519.25</v>
      </c>
      <c r="G9">
        <f>G7/4+SUM(C3:F5)/2</f>
        <v>3767.5</v>
      </c>
      <c r="H9" s="1">
        <f>F9/G9</f>
        <v>0.93410749834107498</v>
      </c>
      <c r="M9">
        <f>(L5+M6+K4+J3)/4+(K4+L5+J3)/2</f>
        <v>7379.5</v>
      </c>
      <c r="N9">
        <f>N7/4+SUM(J3:M5)/2</f>
        <v>9885.25</v>
      </c>
      <c r="O9" s="1">
        <f>M9/N9</f>
        <v>0.74651627424698419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0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f t="shared" ref="J20:M20" si="1">J12</f>
        <v>173</v>
      </c>
      <c r="K20">
        <f t="shared" si="1"/>
        <v>10</v>
      </c>
      <c r="L20">
        <f t="shared" si="1"/>
        <v>1435</v>
      </c>
      <c r="M20">
        <f t="shared" si="1"/>
        <v>285</v>
      </c>
    </row>
    <row r="21" spans="2:15" x14ac:dyDescent="0.25">
      <c r="B21" t="s">
        <v>3</v>
      </c>
      <c r="C21">
        <f t="shared" ref="C21:F21" si="2">C13</f>
        <v>14</v>
      </c>
      <c r="D21">
        <f t="shared" si="2"/>
        <v>3</v>
      </c>
      <c r="E21">
        <f t="shared" si="2"/>
        <v>130</v>
      </c>
      <c r="F21">
        <f t="shared" si="2"/>
        <v>15</v>
      </c>
      <c r="I21" t="s">
        <v>3</v>
      </c>
      <c r="J21">
        <f t="shared" ref="J21:M21" si="3">J13</f>
        <v>39</v>
      </c>
      <c r="K21">
        <f t="shared" si="3"/>
        <v>7</v>
      </c>
      <c r="L21">
        <f t="shared" si="3"/>
        <v>413</v>
      </c>
      <c r="M21">
        <f t="shared" si="3"/>
        <v>238</v>
      </c>
    </row>
    <row r="22" spans="2:15" x14ac:dyDescent="0.25">
      <c r="B22" t="s">
        <v>1</v>
      </c>
      <c r="C22">
        <f t="shared" ref="C22:F22" si="4">C14</f>
        <v>58</v>
      </c>
      <c r="D22">
        <f t="shared" si="4"/>
        <v>5</v>
      </c>
      <c r="E22">
        <f t="shared" si="4"/>
        <v>1527</v>
      </c>
      <c r="F22">
        <f t="shared" si="4"/>
        <v>210</v>
      </c>
      <c r="I22" t="s">
        <v>1</v>
      </c>
      <c r="J22">
        <f t="shared" ref="J22:M22" si="5">J14</f>
        <v>221</v>
      </c>
      <c r="K22">
        <f t="shared" si="5"/>
        <v>7</v>
      </c>
      <c r="L22">
        <f t="shared" si="5"/>
        <v>3556</v>
      </c>
      <c r="M22">
        <f t="shared" si="5"/>
        <v>680</v>
      </c>
    </row>
    <row r="23" spans="2:15" x14ac:dyDescent="0.25">
      <c r="B23" t="s">
        <v>4</v>
      </c>
      <c r="C23">
        <f t="shared" ref="C23:E23" si="6">C15</f>
        <v>5</v>
      </c>
      <c r="D23">
        <f t="shared" si="6"/>
        <v>1</v>
      </c>
      <c r="E23">
        <f t="shared" si="6"/>
        <v>98</v>
      </c>
      <c r="F23">
        <f>F15</f>
        <v>6794</v>
      </c>
      <c r="I23" t="s">
        <v>4</v>
      </c>
      <c r="J23">
        <f t="shared" ref="J23:L23" si="7">J15</f>
        <v>10</v>
      </c>
      <c r="K23">
        <f t="shared" si="7"/>
        <v>3</v>
      </c>
      <c r="L23">
        <f t="shared" si="7"/>
        <v>358</v>
      </c>
      <c r="M23">
        <f>M15</f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</f>
        <v>2934.5</v>
      </c>
      <c r="G26">
        <f>G24/4+SUM(C20:F22)/2</f>
        <v>3767.5</v>
      </c>
      <c r="H26" s="1">
        <f>F26/G26</f>
        <v>0.77889847378898469</v>
      </c>
      <c r="M26">
        <f>(L22+M23+K21+J20)/4+(K21+L22+J20)/2</f>
        <v>7296.5</v>
      </c>
      <c r="N26">
        <f>N24/4+SUM(J20:M22)/2</f>
        <v>9885.25</v>
      </c>
      <c r="O26" s="1">
        <f>M26/N26</f>
        <v>0.73811992615260114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all</vt:lpstr>
      <vt:lpstr>related</vt:lpstr>
      <vt:lpstr>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2018-05-24T16:37:11Z</dcterms:modified>
</cp:coreProperties>
</file>