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rakhar/Desktop/Sync/Adlytics Analysis/Samsung Indonesia/"/>
    </mc:Choice>
  </mc:AlternateContent>
  <xr:revisionPtr revIDLastSave="0" documentId="13_ncr:1_{CF1FEDB0-EBC2-B04D-95E9-36C0A5B40D08}" xr6:coauthVersionLast="47" xr6:coauthVersionMax="47" xr10:uidLastSave="{00000000-0000-0000-0000-000000000000}"/>
  <bookViews>
    <workbookView xWindow="0" yWindow="760" windowWidth="30240" windowHeight="17180" activeTab="4" xr2:uid="{00000000-000D-0000-FFFF-FFFF00000000}"/>
  </bookViews>
  <sheets>
    <sheet name="V2_complete_trends_weekly" sheetId="1" r:id="rId1"/>
    <sheet name="GRP" sheetId="2" r:id="rId2"/>
    <sheet name="Impact" sheetId="6" r:id="rId3"/>
    <sheet name="Impact1" sheetId="7" r:id="rId4"/>
    <sheet name="Impact_Tiktok" sheetId="8" r:id="rId5"/>
    <sheet name="RSI" sheetId="4" r:id="rId6"/>
    <sheet name="Cost" sheetId="3" r:id="rId7"/>
  </sheets>
  <calcPr calcId="191029"/>
  <pivotCaches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8" l="1"/>
  <c r="P55" i="8"/>
  <c r="P54" i="8"/>
  <c r="P53" i="8"/>
  <c r="P52" i="8"/>
  <c r="P51" i="8"/>
  <c r="P50" i="8"/>
  <c r="P49" i="8"/>
  <c r="P48" i="8"/>
  <c r="P47" i="8"/>
  <c r="P43" i="8"/>
  <c r="P42" i="8"/>
  <c r="P41" i="8"/>
  <c r="P40" i="8"/>
  <c r="P39" i="8"/>
  <c r="P38" i="8"/>
  <c r="P37" i="8"/>
  <c r="P36" i="8"/>
  <c r="P35" i="8"/>
  <c r="P34" i="8"/>
  <c r="P29" i="8"/>
  <c r="P28" i="8"/>
  <c r="P27" i="8"/>
  <c r="P26" i="8"/>
  <c r="P25" i="8"/>
  <c r="P24" i="8"/>
  <c r="P23" i="8"/>
  <c r="P22" i="8"/>
  <c r="P21" i="8"/>
  <c r="P20" i="8"/>
  <c r="P14" i="8"/>
  <c r="P13" i="8"/>
  <c r="P12" i="8"/>
  <c r="P11" i="8"/>
  <c r="P10" i="8"/>
  <c r="P9" i="8"/>
  <c r="P8" i="8"/>
  <c r="P7" i="8"/>
  <c r="P6" i="8"/>
  <c r="P5" i="8"/>
  <c r="Q14" i="8"/>
  <c r="R14" i="8" s="1"/>
  <c r="O14" i="8"/>
  <c r="Q13" i="8"/>
  <c r="R13" i="8" s="1"/>
  <c r="O13" i="8"/>
  <c r="R12" i="8"/>
  <c r="Q12" i="8"/>
  <c r="O12" i="8"/>
  <c r="Q11" i="8"/>
  <c r="R11" i="8" s="1"/>
  <c r="O11" i="8"/>
  <c r="Q10" i="8"/>
  <c r="R10" i="8" s="1"/>
  <c r="O10" i="8"/>
  <c r="Q9" i="8"/>
  <c r="R9" i="8" s="1"/>
  <c r="O9" i="8"/>
  <c r="Q8" i="8"/>
  <c r="R8" i="8" s="1"/>
  <c r="O8" i="8"/>
  <c r="Q7" i="8"/>
  <c r="R7" i="8" s="1"/>
  <c r="O7" i="8"/>
  <c r="Q6" i="8"/>
  <c r="R6" i="8" s="1"/>
  <c r="O6" i="8"/>
  <c r="Q5" i="8"/>
  <c r="R5" i="8" s="1"/>
  <c r="O5" i="8"/>
  <c r="P4" i="8"/>
  <c r="O4" i="8"/>
  <c r="R56" i="8"/>
  <c r="Q56" i="8"/>
  <c r="O56" i="8"/>
  <c r="Q55" i="8"/>
  <c r="R55" i="8" s="1"/>
  <c r="O55" i="8"/>
  <c r="Q54" i="8"/>
  <c r="R54" i="8" s="1"/>
  <c r="O54" i="8"/>
  <c r="Q53" i="8"/>
  <c r="R53" i="8" s="1"/>
  <c r="O53" i="8"/>
  <c r="Q52" i="8"/>
  <c r="R52" i="8" s="1"/>
  <c r="O52" i="8"/>
  <c r="R51" i="8"/>
  <c r="Q51" i="8"/>
  <c r="O51" i="8"/>
  <c r="Q50" i="8"/>
  <c r="R50" i="8" s="1"/>
  <c r="O50" i="8"/>
  <c r="Q49" i="8"/>
  <c r="R49" i="8" s="1"/>
  <c r="O49" i="8"/>
  <c r="Q48" i="8"/>
  <c r="R48" i="8" s="1"/>
  <c r="O48" i="8"/>
  <c r="Q47" i="8"/>
  <c r="R47" i="8" s="1"/>
  <c r="O47" i="8"/>
  <c r="P46" i="8"/>
  <c r="O46" i="8"/>
  <c r="Q43" i="8"/>
  <c r="R43" i="8" s="1"/>
  <c r="O43" i="8"/>
  <c r="Q42" i="8"/>
  <c r="R42" i="8" s="1"/>
  <c r="O42" i="8"/>
  <c r="Q41" i="8"/>
  <c r="R41" i="8" s="1"/>
  <c r="O41" i="8"/>
  <c r="Q40" i="8"/>
  <c r="R40" i="8" s="1"/>
  <c r="O40" i="8"/>
  <c r="Q39" i="8"/>
  <c r="R39" i="8" s="1"/>
  <c r="O39" i="8"/>
  <c r="R38" i="8"/>
  <c r="Q38" i="8"/>
  <c r="O38" i="8"/>
  <c r="Q37" i="8"/>
  <c r="R37" i="8" s="1"/>
  <c r="O37" i="8"/>
  <c r="Q36" i="8"/>
  <c r="R36" i="8" s="1"/>
  <c r="O36" i="8"/>
  <c r="Q35" i="8"/>
  <c r="R35" i="8" s="1"/>
  <c r="O35" i="8"/>
  <c r="Q34" i="8"/>
  <c r="R34" i="8" s="1"/>
  <c r="O34" i="8"/>
  <c r="P33" i="8"/>
  <c r="O33" i="8"/>
  <c r="P19" i="8"/>
  <c r="O19" i="8"/>
  <c r="O29" i="8"/>
  <c r="O28" i="8"/>
  <c r="O27" i="8"/>
  <c r="O26" i="8"/>
  <c r="O25" i="8"/>
  <c r="O24" i="8"/>
  <c r="O23" i="8"/>
  <c r="O22" i="8"/>
  <c r="O21" i="8"/>
  <c r="O20" i="8"/>
  <c r="R29" i="8"/>
  <c r="R28" i="8"/>
  <c r="R27" i="8"/>
  <c r="R26" i="8"/>
  <c r="R25" i="8"/>
  <c r="R24" i="8"/>
  <c r="R23" i="8"/>
  <c r="R22" i="8"/>
  <c r="R21" i="8"/>
  <c r="R20" i="8"/>
  <c r="Q29" i="8"/>
  <c r="Q28" i="8"/>
  <c r="Q27" i="8"/>
  <c r="Q26" i="8"/>
  <c r="Q25" i="8"/>
  <c r="Q24" i="8"/>
  <c r="Q23" i="8"/>
  <c r="Q22" i="8"/>
  <c r="Q21" i="8"/>
  <c r="Q20" i="8"/>
  <c r="K55" i="8"/>
  <c r="K54" i="8"/>
  <c r="K53" i="8"/>
  <c r="K52" i="8"/>
  <c r="K51" i="8"/>
  <c r="K50" i="8"/>
  <c r="K49" i="8"/>
  <c r="K48" i="8"/>
  <c r="K47" i="8"/>
  <c r="K56" i="8"/>
  <c r="R34" i="4" l="1"/>
  <c r="R33" i="4"/>
  <c r="O34" i="4"/>
  <c r="O33" i="4"/>
  <c r="O32" i="4"/>
  <c r="I4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M159" i="1"/>
  <c r="B159" i="1"/>
  <c r="AM158" i="1"/>
  <c r="B158" i="1"/>
  <c r="AM157" i="1"/>
  <c r="B157" i="1"/>
  <c r="AM156" i="1"/>
  <c r="B156" i="1"/>
  <c r="AM155" i="1"/>
  <c r="B155" i="1"/>
  <c r="AM154" i="1"/>
  <c r="B154" i="1"/>
  <c r="AM153" i="1"/>
  <c r="B153" i="1"/>
  <c r="AM152" i="1"/>
  <c r="B152" i="1"/>
  <c r="AM151" i="1"/>
  <c r="B151" i="1"/>
  <c r="AM150" i="1"/>
  <c r="B150" i="1"/>
  <c r="AM149" i="1"/>
  <c r="B149" i="1"/>
  <c r="AM148" i="1"/>
  <c r="B148" i="1"/>
  <c r="AM147" i="1"/>
  <c r="B147" i="1"/>
  <c r="AM146" i="1"/>
  <c r="B146" i="1"/>
  <c r="AN145" i="1"/>
  <c r="AM145" i="1"/>
  <c r="B145" i="1"/>
  <c r="AM144" i="1"/>
  <c r="B144" i="1"/>
  <c r="AP143" i="1"/>
  <c r="AN143" i="1"/>
  <c r="AO143" i="1" s="1"/>
  <c r="AM143" i="1"/>
  <c r="B143" i="1"/>
  <c r="AM142" i="1"/>
  <c r="B142" i="1"/>
  <c r="AM141" i="1"/>
  <c r="B141" i="1"/>
  <c r="AM140" i="1"/>
  <c r="B140" i="1"/>
  <c r="AM139" i="1"/>
  <c r="B139" i="1"/>
  <c r="AM138" i="1"/>
  <c r="B138" i="1"/>
  <c r="AM137" i="1"/>
  <c r="B137" i="1"/>
  <c r="AM136" i="1"/>
  <c r="B136" i="1"/>
  <c r="AN135" i="1"/>
  <c r="AM135" i="1"/>
  <c r="B135" i="1"/>
  <c r="AO134" i="1"/>
  <c r="AN134" i="1"/>
  <c r="AP134" i="1" s="1"/>
  <c r="AM134" i="1"/>
  <c r="B134" i="1"/>
  <c r="AM133" i="1"/>
  <c r="B133" i="1"/>
  <c r="AM132" i="1"/>
  <c r="B132" i="1"/>
  <c r="AM131" i="1"/>
  <c r="B131" i="1"/>
  <c r="AM130" i="1"/>
  <c r="B130" i="1"/>
  <c r="AM129" i="1"/>
  <c r="B129" i="1"/>
  <c r="AU128" i="1"/>
  <c r="AM128" i="1"/>
  <c r="B128" i="1"/>
  <c r="AM127" i="1"/>
  <c r="B127" i="1"/>
  <c r="AT126" i="1"/>
  <c r="AM126" i="1"/>
  <c r="B126" i="1"/>
  <c r="AN125" i="1"/>
  <c r="AM125" i="1"/>
  <c r="B125" i="1"/>
  <c r="AN124" i="1"/>
  <c r="AP124" i="1" s="1"/>
  <c r="AM124" i="1"/>
  <c r="B124" i="1"/>
  <c r="AM123" i="1"/>
  <c r="B123" i="1"/>
  <c r="AM122" i="1"/>
  <c r="B122" i="1"/>
  <c r="AM121" i="1"/>
  <c r="B121" i="1"/>
  <c r="AM120" i="1"/>
  <c r="B120" i="1"/>
  <c r="AM119" i="1"/>
  <c r="B119" i="1"/>
  <c r="AM118" i="1"/>
  <c r="B118" i="1"/>
  <c r="AM117" i="1"/>
  <c r="B117" i="1"/>
  <c r="AT116" i="1"/>
  <c r="AM116" i="1"/>
  <c r="B116" i="1"/>
  <c r="AN115" i="1"/>
  <c r="AM115" i="1"/>
  <c r="B115" i="1"/>
  <c r="AN114" i="1"/>
  <c r="AP114" i="1" s="1"/>
  <c r="AM114" i="1"/>
  <c r="B114" i="1"/>
  <c r="AM113" i="1"/>
  <c r="B113" i="1"/>
  <c r="AM112" i="1"/>
  <c r="B112" i="1"/>
  <c r="AM111" i="1"/>
  <c r="B111" i="1"/>
  <c r="AM110" i="1"/>
  <c r="B110" i="1"/>
  <c r="AN109" i="1"/>
  <c r="AO109" i="1" s="1"/>
  <c r="AM109" i="1"/>
  <c r="B109" i="1"/>
  <c r="AN108" i="1"/>
  <c r="AO108" i="1" s="1"/>
  <c r="AM108" i="1"/>
  <c r="B108" i="1"/>
  <c r="AU107" i="1"/>
  <c r="AN107" i="1"/>
  <c r="AM107" i="1"/>
  <c r="B107" i="1"/>
  <c r="AM106" i="1"/>
  <c r="B106" i="1"/>
  <c r="AM105" i="1"/>
  <c r="B105" i="1"/>
  <c r="AO104" i="1"/>
  <c r="AN104" i="1"/>
  <c r="AP104" i="1" s="1"/>
  <c r="AM104" i="1"/>
  <c r="B104" i="1"/>
  <c r="AM103" i="1"/>
  <c r="B103" i="1"/>
  <c r="AO102" i="1"/>
  <c r="AN102" i="1"/>
  <c r="AP102" i="1" s="1"/>
  <c r="AM102" i="1"/>
  <c r="B102" i="1"/>
  <c r="AM101" i="1"/>
  <c r="B101" i="1"/>
  <c r="AM100" i="1"/>
  <c r="B100" i="1"/>
  <c r="AM99" i="1"/>
  <c r="B99" i="1"/>
  <c r="AM98" i="1"/>
  <c r="B98" i="1"/>
  <c r="AM97" i="1"/>
  <c r="B97" i="1"/>
  <c r="AM96" i="1"/>
  <c r="B96" i="1"/>
  <c r="AM95" i="1"/>
  <c r="B95" i="1"/>
  <c r="AM94" i="1"/>
  <c r="B94" i="1"/>
  <c r="AM93" i="1"/>
  <c r="B93" i="1"/>
  <c r="AM92" i="1"/>
  <c r="B92" i="1"/>
  <c r="AP91" i="1"/>
  <c r="AO91" i="1"/>
  <c r="AN91" i="1"/>
  <c r="AM91" i="1"/>
  <c r="B91" i="1"/>
  <c r="AM90" i="1"/>
  <c r="B90" i="1"/>
  <c r="AM89" i="1"/>
  <c r="B89" i="1"/>
  <c r="AM88" i="1"/>
  <c r="B88" i="1"/>
  <c r="AM87" i="1"/>
  <c r="B87" i="1"/>
  <c r="AM86" i="1"/>
  <c r="B86" i="1"/>
  <c r="AM85" i="1"/>
  <c r="B85" i="1"/>
  <c r="AM84" i="1"/>
  <c r="B84" i="1"/>
  <c r="AN83" i="1"/>
  <c r="AO83" i="1" s="1"/>
  <c r="AM83" i="1"/>
  <c r="B83" i="1"/>
  <c r="AM82" i="1"/>
  <c r="B82" i="1"/>
  <c r="AM81" i="1"/>
  <c r="B81" i="1"/>
  <c r="AM80" i="1"/>
  <c r="B80" i="1"/>
  <c r="AM79" i="1"/>
  <c r="B79" i="1"/>
  <c r="AM78" i="1"/>
  <c r="AU97" i="1" s="1"/>
  <c r="B78" i="1"/>
  <c r="AM77" i="1"/>
  <c r="B77" i="1"/>
  <c r="AM76" i="1"/>
  <c r="B76" i="1"/>
  <c r="AM75" i="1"/>
  <c r="B75" i="1"/>
  <c r="AM74" i="1"/>
  <c r="B74" i="1"/>
  <c r="AN73" i="1"/>
  <c r="AO73" i="1" s="1"/>
  <c r="AM73" i="1"/>
  <c r="B73" i="1"/>
  <c r="AM72" i="1"/>
  <c r="B72" i="1"/>
  <c r="AP71" i="1"/>
  <c r="AO71" i="1"/>
  <c r="AN71" i="1"/>
  <c r="AM71" i="1"/>
  <c r="B71" i="1"/>
  <c r="AM70" i="1"/>
  <c r="B70" i="1"/>
  <c r="AM69" i="1"/>
  <c r="B69" i="1"/>
  <c r="AM68" i="1"/>
  <c r="AU82" i="1" s="1"/>
  <c r="B68" i="1"/>
  <c r="AP67" i="1"/>
  <c r="AO67" i="1"/>
  <c r="AN67" i="1"/>
  <c r="AM67" i="1"/>
  <c r="B67" i="1"/>
  <c r="AM66" i="1"/>
  <c r="B66" i="1"/>
  <c r="AN65" i="1"/>
  <c r="AM65" i="1"/>
  <c r="B65" i="1"/>
  <c r="AO64" i="1"/>
  <c r="AN64" i="1"/>
  <c r="AP64" i="1" s="1"/>
  <c r="AM64" i="1"/>
  <c r="B64" i="1"/>
  <c r="AM63" i="1"/>
  <c r="B63" i="1"/>
  <c r="AM62" i="1"/>
  <c r="B62" i="1"/>
  <c r="AM61" i="1"/>
  <c r="B61" i="1"/>
  <c r="AU60" i="1"/>
  <c r="AM60" i="1"/>
  <c r="B60" i="1"/>
  <c r="AN59" i="1"/>
  <c r="AM59" i="1"/>
  <c r="B59" i="1"/>
  <c r="AM58" i="1"/>
  <c r="AN58" i="1" s="1"/>
  <c r="AP58" i="1" s="1"/>
  <c r="B58" i="1"/>
  <c r="AM57" i="1"/>
  <c r="B57" i="1"/>
  <c r="AM56" i="1"/>
  <c r="B56" i="1"/>
  <c r="AM55" i="1"/>
  <c r="B55" i="1"/>
  <c r="AN54" i="1"/>
  <c r="AM54" i="1"/>
  <c r="B54" i="1"/>
  <c r="AN53" i="1"/>
  <c r="AO53" i="1" s="1"/>
  <c r="AM53" i="1"/>
  <c r="B53" i="1"/>
  <c r="AM52" i="1"/>
  <c r="AU70" i="1" s="1"/>
  <c r="B52" i="1"/>
  <c r="AM51" i="1"/>
  <c r="B51" i="1"/>
  <c r="AM50" i="1"/>
  <c r="B50" i="1"/>
  <c r="AM49" i="1"/>
  <c r="B49" i="1"/>
  <c r="AM48" i="1"/>
  <c r="B48" i="1"/>
  <c r="AM47" i="1"/>
  <c r="B47" i="1"/>
  <c r="AM46" i="1"/>
  <c r="B46" i="1"/>
  <c r="AM45" i="1"/>
  <c r="B45" i="1"/>
  <c r="AM44" i="1"/>
  <c r="AN44" i="1" s="1"/>
  <c r="B44" i="1"/>
  <c r="AM43" i="1"/>
  <c r="B43" i="1"/>
  <c r="AM42" i="1"/>
  <c r="B42" i="1"/>
  <c r="AM41" i="1"/>
  <c r="B41" i="1"/>
  <c r="AM40" i="1"/>
  <c r="B40" i="1"/>
  <c r="AM39" i="1"/>
  <c r="B39" i="1"/>
  <c r="AM38" i="1"/>
  <c r="AT49" i="1" s="1"/>
  <c r="B38" i="1"/>
  <c r="AM37" i="1"/>
  <c r="B37" i="1"/>
  <c r="AM36" i="1"/>
  <c r="B36" i="1"/>
  <c r="AM35" i="1"/>
  <c r="AT53" i="1" s="1"/>
  <c r="B35" i="1"/>
  <c r="AM34" i="1"/>
  <c r="B34" i="1"/>
  <c r="AM33" i="1"/>
  <c r="B33" i="1"/>
  <c r="AN32" i="1"/>
  <c r="AO32" i="1" s="1"/>
  <c r="AM32" i="1"/>
  <c r="B32" i="1"/>
  <c r="AM31" i="1"/>
  <c r="B31" i="1"/>
  <c r="AM30" i="1"/>
  <c r="B30" i="1"/>
  <c r="AM29" i="1"/>
  <c r="B29" i="1"/>
  <c r="AM28" i="1"/>
  <c r="AN28" i="1" s="1"/>
  <c r="B28" i="1"/>
  <c r="AM27" i="1"/>
  <c r="B27" i="1"/>
  <c r="AM26" i="1"/>
  <c r="AN26" i="1" s="1"/>
  <c r="B26" i="1"/>
  <c r="AM25" i="1"/>
  <c r="AT44" i="1" s="1"/>
  <c r="B25" i="1"/>
  <c r="AM24" i="1"/>
  <c r="B24" i="1"/>
  <c r="AN23" i="1"/>
  <c r="AP23" i="1" s="1"/>
  <c r="AM23" i="1"/>
  <c r="B23" i="1"/>
  <c r="AM22" i="1"/>
  <c r="B22" i="1"/>
  <c r="AM21" i="1"/>
  <c r="B21" i="1"/>
  <c r="AM20" i="1"/>
  <c r="B20" i="1"/>
  <c r="AM19" i="1"/>
  <c r="B19" i="1"/>
  <c r="AM18" i="1"/>
  <c r="AN18" i="1" s="1"/>
  <c r="B18" i="1"/>
  <c r="AM17" i="1"/>
  <c r="AU35" i="1" s="1"/>
  <c r="B17" i="1"/>
  <c r="AM16" i="1"/>
  <c r="B16" i="1"/>
  <c r="AN15" i="1"/>
  <c r="AP15" i="1" s="1"/>
  <c r="AM15" i="1"/>
  <c r="B15" i="1"/>
  <c r="AM14" i="1"/>
  <c r="AN14" i="1" s="1"/>
  <c r="B14" i="1"/>
  <c r="AM13" i="1"/>
  <c r="AU31" i="1" s="1"/>
  <c r="B13" i="1"/>
  <c r="AM12" i="1"/>
  <c r="B12" i="1"/>
  <c r="AM11" i="1"/>
  <c r="AN12" i="1" s="1"/>
  <c r="B11" i="1"/>
  <c r="AN10" i="1"/>
  <c r="AM10" i="1"/>
  <c r="AT29" i="1" s="1"/>
  <c r="B10" i="1"/>
  <c r="AM9" i="1"/>
  <c r="B9" i="1"/>
  <c r="AM8" i="1"/>
  <c r="AU27" i="1" s="1"/>
  <c r="B8" i="1"/>
  <c r="AM7" i="1"/>
  <c r="AU26" i="1" s="1"/>
  <c r="B7" i="1"/>
  <c r="AM6" i="1"/>
  <c r="B6" i="1"/>
  <c r="AP5" i="1"/>
  <c r="AO5" i="1"/>
  <c r="AN5" i="1"/>
  <c r="AM5" i="1"/>
  <c r="AU24" i="1" s="1"/>
  <c r="B5" i="1"/>
  <c r="AM4" i="1"/>
  <c r="AN4" i="1" s="1"/>
  <c r="B4" i="1"/>
  <c r="AM3" i="1"/>
  <c r="AT22" i="1" s="1"/>
  <c r="B3" i="1"/>
  <c r="AM2" i="1"/>
  <c r="B2" i="1"/>
  <c r="AP12" i="1" l="1"/>
  <c r="AO12" i="1"/>
  <c r="AP4" i="1"/>
  <c r="AO4" i="1"/>
  <c r="AO26" i="1"/>
  <c r="AP26" i="1"/>
  <c r="AP18" i="1"/>
  <c r="AO18" i="1"/>
  <c r="AP14" i="1"/>
  <c r="AO14" i="1"/>
  <c r="AV49" i="1"/>
  <c r="AP44" i="1"/>
  <c r="AO44" i="1"/>
  <c r="AW22" i="1"/>
  <c r="AP28" i="1"/>
  <c r="AO28" i="1"/>
  <c r="AU44" i="1"/>
  <c r="AV44" i="1" s="1"/>
  <c r="AT33" i="1"/>
  <c r="AT59" i="1"/>
  <c r="AN40" i="1"/>
  <c r="AU54" i="1"/>
  <c r="AU63" i="1"/>
  <c r="AN21" i="1"/>
  <c r="AU34" i="1"/>
  <c r="AT34" i="1"/>
  <c r="AN22" i="1"/>
  <c r="AU42" i="1"/>
  <c r="AT42" i="1"/>
  <c r="AT28" i="1"/>
  <c r="AT50" i="1"/>
  <c r="AU49" i="1"/>
  <c r="AW49" i="1" s="1"/>
  <c r="AN31" i="1"/>
  <c r="AU51" i="1"/>
  <c r="AN33" i="1"/>
  <c r="AN41" i="1"/>
  <c r="AU62" i="1"/>
  <c r="AT47" i="1"/>
  <c r="AT73" i="1"/>
  <c r="AU73" i="1"/>
  <c r="AT78" i="1"/>
  <c r="AU66" i="1"/>
  <c r="AU59" i="1"/>
  <c r="AN27" i="1"/>
  <c r="AP32" i="1"/>
  <c r="AU105" i="1"/>
  <c r="AN86" i="1"/>
  <c r="AU103" i="1"/>
  <c r="AT101" i="1"/>
  <c r="AT105" i="1"/>
  <c r="AU102" i="1"/>
  <c r="AT103" i="1"/>
  <c r="AU101" i="1"/>
  <c r="AU56" i="1"/>
  <c r="AT56" i="1"/>
  <c r="AN37" i="1"/>
  <c r="AU28" i="1"/>
  <c r="AU39" i="1"/>
  <c r="AU22" i="1"/>
  <c r="AT23" i="1"/>
  <c r="AU48" i="1"/>
  <c r="AT48" i="1"/>
  <c r="AU30" i="1"/>
  <c r="AN36" i="1"/>
  <c r="AU40" i="1"/>
  <c r="AU75" i="1"/>
  <c r="AN56" i="1"/>
  <c r="AT75" i="1"/>
  <c r="AT57" i="1"/>
  <c r="AN61" i="1"/>
  <c r="AU80" i="1"/>
  <c r="AT80" i="1"/>
  <c r="AT70" i="1"/>
  <c r="AP10" i="1"/>
  <c r="AO10" i="1"/>
  <c r="AO15" i="1"/>
  <c r="AO58" i="1"/>
  <c r="AN78" i="1"/>
  <c r="AP109" i="1"/>
  <c r="AU25" i="1"/>
  <c r="AT25" i="1"/>
  <c r="AN17" i="1"/>
  <c r="AU36" i="1"/>
  <c r="AT36" i="1"/>
  <c r="AT30" i="1"/>
  <c r="AN9" i="1"/>
  <c r="AN20" i="1"/>
  <c r="AV22" i="1"/>
  <c r="AU23" i="1"/>
  <c r="AN29" i="1"/>
  <c r="AT37" i="1"/>
  <c r="AN49" i="1"/>
  <c r="AU67" i="1"/>
  <c r="AT67" i="1"/>
  <c r="AU69" i="1"/>
  <c r="AT69" i="1"/>
  <c r="AU68" i="1"/>
  <c r="AT52" i="1"/>
  <c r="AU57" i="1"/>
  <c r="AU95" i="1"/>
  <c r="AN76" i="1"/>
  <c r="AT95" i="1"/>
  <c r="AN132" i="1"/>
  <c r="AN133" i="1"/>
  <c r="AU144" i="1"/>
  <c r="AT137" i="1"/>
  <c r="AU146" i="1"/>
  <c r="AT139" i="1"/>
  <c r="AU32" i="1"/>
  <c r="AT32" i="1"/>
  <c r="AU29" i="1"/>
  <c r="AV29" i="1" s="1"/>
  <c r="AN8" i="1"/>
  <c r="AU104" i="1"/>
  <c r="AN11" i="1"/>
  <c r="AT40" i="1"/>
  <c r="AU43" i="1"/>
  <c r="AU46" i="1"/>
  <c r="AU71" i="1"/>
  <c r="AT71" i="1"/>
  <c r="AN52" i="1"/>
  <c r="AU76" i="1"/>
  <c r="AN6" i="1"/>
  <c r="AN16" i="1"/>
  <c r="AT26" i="1"/>
  <c r="AU37" i="1"/>
  <c r="AT39" i="1"/>
  <c r="AN48" i="1"/>
  <c r="AN50" i="1"/>
  <c r="AU52" i="1"/>
  <c r="AT88" i="1"/>
  <c r="AU106" i="1"/>
  <c r="AT106" i="1"/>
  <c r="AN87" i="1"/>
  <c r="AP54" i="1"/>
  <c r="AO54" i="1"/>
  <c r="AT81" i="1"/>
  <c r="AN63" i="1"/>
  <c r="AU81" i="1"/>
  <c r="AU87" i="1"/>
  <c r="AT87" i="1"/>
  <c r="AN69" i="1"/>
  <c r="AU94" i="1"/>
  <c r="AN38" i="1"/>
  <c r="AT55" i="1"/>
  <c r="AN62" i="1"/>
  <c r="AN79" i="1"/>
  <c r="AY28" i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U33" i="1"/>
  <c r="AT46" i="1"/>
  <c r="AN7" i="1"/>
  <c r="AX14" i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U38" i="1"/>
  <c r="AT38" i="1"/>
  <c r="AT27" i="1"/>
  <c r="AN34" i="1"/>
  <c r="AN45" i="1"/>
  <c r="AT65" i="1"/>
  <c r="AU50" i="1"/>
  <c r="AU74" i="1"/>
  <c r="AT64" i="1"/>
  <c r="AT94" i="1"/>
  <c r="AU140" i="1"/>
  <c r="AU47" i="1"/>
  <c r="AO59" i="1"/>
  <c r="AP59" i="1"/>
  <c r="AT63" i="1"/>
  <c r="AN3" i="1"/>
  <c r="AN13" i="1"/>
  <c r="AO23" i="1"/>
  <c r="AN25" i="1"/>
  <c r="AU45" i="1"/>
  <c r="AT45" i="1"/>
  <c r="AU58" i="1"/>
  <c r="AP65" i="1"/>
  <c r="AO65" i="1"/>
  <c r="AN68" i="1"/>
  <c r="AN75" i="1"/>
  <c r="AT97" i="1"/>
  <c r="AT43" i="1"/>
  <c r="AP53" i="1"/>
  <c r="AT31" i="1"/>
  <c r="AT24" i="1"/>
  <c r="AT54" i="1"/>
  <c r="AU53" i="1"/>
  <c r="AW53" i="1" s="1"/>
  <c r="AN35" i="1"/>
  <c r="AN19" i="1"/>
  <c r="AU41" i="1"/>
  <c r="AT41" i="1"/>
  <c r="AN30" i="1"/>
  <c r="AT35" i="1"/>
  <c r="AT60" i="1"/>
  <c r="AU64" i="1"/>
  <c r="AN47" i="1"/>
  <c r="AT51" i="1"/>
  <c r="AT66" i="1"/>
  <c r="AN77" i="1"/>
  <c r="AT83" i="1"/>
  <c r="AU83" i="1"/>
  <c r="AU116" i="1"/>
  <c r="AV116" i="1" s="1"/>
  <c r="AN97" i="1"/>
  <c r="AU119" i="1"/>
  <c r="AU118" i="1"/>
  <c r="AN101" i="1"/>
  <c r="AN100" i="1"/>
  <c r="AV126" i="1"/>
  <c r="AT61" i="1"/>
  <c r="AU93" i="1"/>
  <c r="AT79" i="1"/>
  <c r="AU131" i="1"/>
  <c r="AN112" i="1"/>
  <c r="AT131" i="1"/>
  <c r="AN113" i="1"/>
  <c r="AW126" i="1"/>
  <c r="AN43" i="1"/>
  <c r="AU65" i="1"/>
  <c r="AN57" i="1"/>
  <c r="AU61" i="1"/>
  <c r="AP73" i="1"/>
  <c r="AT76" i="1"/>
  <c r="AU111" i="1"/>
  <c r="AN92" i="1"/>
  <c r="AT111" i="1"/>
  <c r="AU117" i="1"/>
  <c r="AN99" i="1"/>
  <c r="AT117" i="1"/>
  <c r="AU124" i="1"/>
  <c r="AP108" i="1"/>
  <c r="AT119" i="1"/>
  <c r="AN130" i="1"/>
  <c r="AN131" i="1"/>
  <c r="AT145" i="1"/>
  <c r="AT58" i="1"/>
  <c r="AN46" i="1"/>
  <c r="AT68" i="1"/>
  <c r="AU79" i="1"/>
  <c r="AU78" i="1"/>
  <c r="AU85" i="1"/>
  <c r="AN66" i="1"/>
  <c r="AT77" i="1"/>
  <c r="AT84" i="1"/>
  <c r="AT85" i="1"/>
  <c r="AN98" i="1"/>
  <c r="AU122" i="1"/>
  <c r="AN39" i="1"/>
  <c r="AN55" i="1"/>
  <c r="AN60" i="1"/>
  <c r="AT62" i="1"/>
  <c r="AU89" i="1"/>
  <c r="AT89" i="1"/>
  <c r="AU88" i="1"/>
  <c r="AN70" i="1"/>
  <c r="AT74" i="1"/>
  <c r="AU77" i="1"/>
  <c r="AU100" i="1"/>
  <c r="AN82" i="1"/>
  <c r="AT100" i="1"/>
  <c r="AU84" i="1"/>
  <c r="AT107" i="1"/>
  <c r="AN89" i="1"/>
  <c r="AN136" i="1"/>
  <c r="AN137" i="1"/>
  <c r="AP145" i="1"/>
  <c r="AO145" i="1"/>
  <c r="AN24" i="1"/>
  <c r="AU55" i="1"/>
  <c r="AN42" i="1"/>
  <c r="AN51" i="1"/>
  <c r="AT72" i="1"/>
  <c r="AU86" i="1"/>
  <c r="AT86" i="1"/>
  <c r="AN72" i="1"/>
  <c r="AU90" i="1"/>
  <c r="AT90" i="1"/>
  <c r="AU72" i="1"/>
  <c r="AU98" i="1"/>
  <c r="AN80" i="1"/>
  <c r="AU99" i="1"/>
  <c r="AT99" i="1"/>
  <c r="AN81" i="1"/>
  <c r="AP83" i="1"/>
  <c r="AN88" i="1"/>
  <c r="AU110" i="1"/>
  <c r="AT110" i="1"/>
  <c r="AT109" i="1"/>
  <c r="AU108" i="1"/>
  <c r="AO107" i="1"/>
  <c r="AP107" i="1"/>
  <c r="AP115" i="1"/>
  <c r="AO115" i="1"/>
  <c r="AU126" i="1"/>
  <c r="AT128" i="1"/>
  <c r="AU129" i="1"/>
  <c r="AN110" i="1"/>
  <c r="AT129" i="1"/>
  <c r="AU135" i="1"/>
  <c r="AN116" i="1"/>
  <c r="AU134" i="1"/>
  <c r="AU132" i="1"/>
  <c r="AT135" i="1"/>
  <c r="AU133" i="1"/>
  <c r="AT138" i="1"/>
  <c r="AU141" i="1"/>
  <c r="AN122" i="1"/>
  <c r="AT91" i="1"/>
  <c r="AT112" i="1"/>
  <c r="AU112" i="1"/>
  <c r="AT121" i="1"/>
  <c r="AT141" i="1"/>
  <c r="AN93" i="1"/>
  <c r="AN94" i="1"/>
  <c r="AU130" i="1"/>
  <c r="AT133" i="1"/>
  <c r="AN84" i="1"/>
  <c r="AT104" i="1"/>
  <c r="AT114" i="1"/>
  <c r="AU114" i="1"/>
  <c r="AU113" i="1"/>
  <c r="AN117" i="1"/>
  <c r="AT136" i="1"/>
  <c r="AU91" i="1"/>
  <c r="AN74" i="1"/>
  <c r="AN85" i="1"/>
  <c r="AT93" i="1"/>
  <c r="AN95" i="1"/>
  <c r="AU115" i="1"/>
  <c r="AN96" i="1"/>
  <c r="AT115" i="1"/>
  <c r="AU121" i="1"/>
  <c r="AN103" i="1"/>
  <c r="AO114" i="1"/>
  <c r="AN123" i="1"/>
  <c r="AT127" i="1"/>
  <c r="AT82" i="1"/>
  <c r="AU96" i="1"/>
  <c r="AT96" i="1"/>
  <c r="AT92" i="1"/>
  <c r="AT123" i="1"/>
  <c r="AU123" i="1"/>
  <c r="AT124" i="1"/>
  <c r="AN105" i="1"/>
  <c r="AU125" i="1"/>
  <c r="AN106" i="1"/>
  <c r="AT125" i="1"/>
  <c r="AP135" i="1"/>
  <c r="AO135" i="1"/>
  <c r="AU138" i="1"/>
  <c r="AN142" i="1"/>
  <c r="AU137" i="1"/>
  <c r="AN118" i="1"/>
  <c r="AN119" i="1"/>
  <c r="AN138" i="1"/>
  <c r="AN139" i="1"/>
  <c r="AU109" i="1"/>
  <c r="AU92" i="1"/>
  <c r="AT118" i="1"/>
  <c r="AT146" i="1"/>
  <c r="AN128" i="1"/>
  <c r="AN129" i="1"/>
  <c r="AU136" i="1"/>
  <c r="AT102" i="1"/>
  <c r="AN90" i="1"/>
  <c r="AU120" i="1"/>
  <c r="AT120" i="1"/>
  <c r="AU127" i="1"/>
  <c r="AU143" i="1"/>
  <c r="AU145" i="1"/>
  <c r="AN126" i="1"/>
  <c r="AN127" i="1"/>
  <c r="AN146" i="1"/>
  <c r="AP125" i="1"/>
  <c r="AO125" i="1"/>
  <c r="AU142" i="1"/>
  <c r="AT98" i="1"/>
  <c r="AT108" i="1"/>
  <c r="AT113" i="1"/>
  <c r="AU139" i="1"/>
  <c r="AN120" i="1"/>
  <c r="AN121" i="1"/>
  <c r="AO124" i="1"/>
  <c r="AN140" i="1"/>
  <c r="AN141" i="1"/>
  <c r="AT134" i="1"/>
  <c r="AT144" i="1"/>
  <c r="AT130" i="1"/>
  <c r="AT140" i="1"/>
  <c r="AN111" i="1"/>
  <c r="AT143" i="1"/>
  <c r="AN144" i="1"/>
  <c r="AT122" i="1"/>
  <c r="AT132" i="1"/>
  <c r="AT142" i="1"/>
  <c r="AX30" i="1" l="1"/>
  <c r="AZ29" i="1"/>
  <c r="AV118" i="1"/>
  <c r="AW118" i="1"/>
  <c r="AW141" i="1"/>
  <c r="AV141" i="1"/>
  <c r="AP136" i="1"/>
  <c r="AO136" i="1"/>
  <c r="AP60" i="1"/>
  <c r="AO60" i="1"/>
  <c r="AW119" i="1"/>
  <c r="AV119" i="1"/>
  <c r="AP90" i="1"/>
  <c r="AO90" i="1"/>
  <c r="AW125" i="1"/>
  <c r="AV125" i="1"/>
  <c r="AW121" i="1"/>
  <c r="AV121" i="1"/>
  <c r="AV84" i="1"/>
  <c r="AW84" i="1"/>
  <c r="AW60" i="1"/>
  <c r="AV60" i="1"/>
  <c r="AP68" i="1"/>
  <c r="AO68" i="1"/>
  <c r="AW110" i="1"/>
  <c r="AV110" i="1"/>
  <c r="AP37" i="1"/>
  <c r="AO37" i="1"/>
  <c r="AW98" i="1"/>
  <c r="AV98" i="1"/>
  <c r="AO119" i="1"/>
  <c r="AP119" i="1"/>
  <c r="AW123" i="1"/>
  <c r="AV123" i="1"/>
  <c r="AV127" i="1"/>
  <c r="AW127" i="1"/>
  <c r="AW93" i="1"/>
  <c r="AV93" i="1"/>
  <c r="AV104" i="1"/>
  <c r="AW104" i="1"/>
  <c r="AV138" i="1"/>
  <c r="AW138" i="1"/>
  <c r="AW109" i="1"/>
  <c r="AV109" i="1"/>
  <c r="AP80" i="1"/>
  <c r="AO80" i="1"/>
  <c r="AV72" i="1"/>
  <c r="AW72" i="1"/>
  <c r="AP82" i="1"/>
  <c r="AO82" i="1"/>
  <c r="AV62" i="1"/>
  <c r="AW62" i="1"/>
  <c r="AP98" i="1"/>
  <c r="AO98" i="1"/>
  <c r="AP92" i="1"/>
  <c r="AO92" i="1"/>
  <c r="AP43" i="1"/>
  <c r="AO43" i="1"/>
  <c r="AW61" i="1"/>
  <c r="AV61" i="1"/>
  <c r="AP35" i="1"/>
  <c r="AO35" i="1"/>
  <c r="AP75" i="1"/>
  <c r="AO75" i="1"/>
  <c r="AP13" i="1"/>
  <c r="AO13" i="1"/>
  <c r="AW64" i="1"/>
  <c r="AV64" i="1"/>
  <c r="AV38" i="1"/>
  <c r="AW38" i="1"/>
  <c r="AP79" i="1"/>
  <c r="AO79" i="1"/>
  <c r="AV87" i="1"/>
  <c r="AW87" i="1"/>
  <c r="AV106" i="1"/>
  <c r="AW106" i="1"/>
  <c r="AP16" i="1"/>
  <c r="AO16" i="1"/>
  <c r="AP11" i="1"/>
  <c r="AO11" i="1"/>
  <c r="AW37" i="1"/>
  <c r="AV37" i="1"/>
  <c r="AW70" i="1"/>
  <c r="AV70" i="1"/>
  <c r="AW42" i="1"/>
  <c r="AV42" i="1"/>
  <c r="AP51" i="1"/>
  <c r="AO51" i="1"/>
  <c r="AW133" i="1"/>
  <c r="AV133" i="1"/>
  <c r="AV53" i="1"/>
  <c r="AP84" i="1"/>
  <c r="AO84" i="1"/>
  <c r="AV105" i="1"/>
  <c r="AW105" i="1"/>
  <c r="AP111" i="1"/>
  <c r="AO111" i="1"/>
  <c r="AV128" i="1"/>
  <c r="AW128" i="1"/>
  <c r="AV140" i="1"/>
  <c r="AW140" i="1"/>
  <c r="AW96" i="1"/>
  <c r="AV96" i="1"/>
  <c r="AV74" i="1"/>
  <c r="AW74" i="1"/>
  <c r="AW131" i="1"/>
  <c r="AV131" i="1"/>
  <c r="AP38" i="1"/>
  <c r="AO38" i="1"/>
  <c r="AO31" i="1"/>
  <c r="AP31" i="1"/>
  <c r="AW77" i="1"/>
  <c r="AV77" i="1"/>
  <c r="AO30" i="1"/>
  <c r="AP30" i="1"/>
  <c r="AO129" i="1"/>
  <c r="AP129" i="1"/>
  <c r="AO139" i="1"/>
  <c r="AP139" i="1"/>
  <c r="AW115" i="1"/>
  <c r="AV115" i="1"/>
  <c r="AV136" i="1"/>
  <c r="AW136" i="1"/>
  <c r="AP116" i="1"/>
  <c r="AO116" i="1"/>
  <c r="AP88" i="1"/>
  <c r="AO88" i="1"/>
  <c r="AP66" i="1"/>
  <c r="AO66" i="1"/>
  <c r="AP112" i="1"/>
  <c r="AO112" i="1"/>
  <c r="AO101" i="1"/>
  <c r="AP101" i="1"/>
  <c r="AV66" i="1"/>
  <c r="AW66" i="1"/>
  <c r="AW24" i="1"/>
  <c r="AV24" i="1"/>
  <c r="AW46" i="1"/>
  <c r="AV46" i="1"/>
  <c r="AV81" i="1"/>
  <c r="AW81" i="1"/>
  <c r="AP50" i="1"/>
  <c r="AO50" i="1"/>
  <c r="AW71" i="1"/>
  <c r="AV71" i="1"/>
  <c r="AW32" i="1"/>
  <c r="AV32" i="1"/>
  <c r="AW116" i="1"/>
  <c r="AW69" i="1"/>
  <c r="AV69" i="1"/>
  <c r="AO78" i="1"/>
  <c r="AP78" i="1"/>
  <c r="AP86" i="1"/>
  <c r="AO86" i="1"/>
  <c r="AW73" i="1"/>
  <c r="AV73" i="1"/>
  <c r="AP21" i="1"/>
  <c r="AO21" i="1"/>
  <c r="AW29" i="1"/>
  <c r="AO123" i="1"/>
  <c r="AP123" i="1"/>
  <c r="AO121" i="1"/>
  <c r="AP121" i="1"/>
  <c r="AW135" i="1"/>
  <c r="AV135" i="1"/>
  <c r="AO113" i="1"/>
  <c r="AP113" i="1"/>
  <c r="AP42" i="1"/>
  <c r="AO42" i="1"/>
  <c r="AW83" i="1"/>
  <c r="AV83" i="1"/>
  <c r="AO7" i="1"/>
  <c r="AP7" i="1"/>
  <c r="AP8" i="1"/>
  <c r="AO8" i="1"/>
  <c r="AW33" i="1"/>
  <c r="AV33" i="1"/>
  <c r="AP70" i="1"/>
  <c r="AO70" i="1"/>
  <c r="AO77" i="1"/>
  <c r="AP77" i="1"/>
  <c r="AO63" i="1"/>
  <c r="AP63" i="1"/>
  <c r="AV132" i="1"/>
  <c r="AW132" i="1"/>
  <c r="AO128" i="1"/>
  <c r="AP128" i="1"/>
  <c r="AP142" i="1"/>
  <c r="AO142" i="1"/>
  <c r="AO96" i="1"/>
  <c r="AP96" i="1"/>
  <c r="AO117" i="1"/>
  <c r="AP117" i="1"/>
  <c r="AW91" i="1"/>
  <c r="AV91" i="1"/>
  <c r="AP72" i="1"/>
  <c r="AO72" i="1"/>
  <c r="AP24" i="1"/>
  <c r="AO24" i="1"/>
  <c r="AP89" i="1"/>
  <c r="AO89" i="1"/>
  <c r="AV58" i="1"/>
  <c r="AW58" i="1"/>
  <c r="AP57" i="1"/>
  <c r="AO57" i="1"/>
  <c r="AW41" i="1"/>
  <c r="AV41" i="1"/>
  <c r="AW31" i="1"/>
  <c r="AV31" i="1"/>
  <c r="AW45" i="1"/>
  <c r="AV45" i="1"/>
  <c r="AO45" i="1"/>
  <c r="AP45" i="1"/>
  <c r="AP48" i="1"/>
  <c r="AO48" i="1"/>
  <c r="AP9" i="1"/>
  <c r="AO9" i="1"/>
  <c r="AW57" i="1"/>
  <c r="AV57" i="1"/>
  <c r="AV48" i="1"/>
  <c r="AW48" i="1"/>
  <c r="AV56" i="1"/>
  <c r="AW56" i="1"/>
  <c r="AW47" i="1"/>
  <c r="AV47" i="1"/>
  <c r="AW59" i="1"/>
  <c r="AV59" i="1"/>
  <c r="AO103" i="1"/>
  <c r="AP103" i="1"/>
  <c r="AV76" i="1"/>
  <c r="AW76" i="1"/>
  <c r="AV52" i="1"/>
  <c r="AW52" i="1"/>
  <c r="AW34" i="1"/>
  <c r="AV34" i="1"/>
  <c r="AP100" i="1"/>
  <c r="AO100" i="1"/>
  <c r="AP81" i="1"/>
  <c r="AO81" i="1"/>
  <c r="AW89" i="1"/>
  <c r="AV89" i="1"/>
  <c r="AO39" i="1"/>
  <c r="AP39" i="1"/>
  <c r="AP99" i="1"/>
  <c r="AO99" i="1"/>
  <c r="AW39" i="1"/>
  <c r="AV39" i="1"/>
  <c r="AW139" i="1"/>
  <c r="AV139" i="1"/>
  <c r="AV95" i="1"/>
  <c r="AW95" i="1"/>
  <c r="AW67" i="1"/>
  <c r="AV67" i="1"/>
  <c r="AW75" i="1"/>
  <c r="AV75" i="1"/>
  <c r="AV50" i="1"/>
  <c r="AW50" i="1"/>
  <c r="AW44" i="1"/>
  <c r="AO118" i="1"/>
  <c r="AP118" i="1"/>
  <c r="AW85" i="1"/>
  <c r="AV85" i="1"/>
  <c r="AP3" i="1"/>
  <c r="AO3" i="1"/>
  <c r="AP6" i="1"/>
  <c r="AO6" i="1"/>
  <c r="AO133" i="1"/>
  <c r="AP133" i="1"/>
  <c r="AO17" i="1"/>
  <c r="AP17" i="1"/>
  <c r="AV92" i="1"/>
  <c r="AW92" i="1"/>
  <c r="AW63" i="1"/>
  <c r="AV63" i="1"/>
  <c r="AW55" i="1"/>
  <c r="AV55" i="1"/>
  <c r="AW80" i="1"/>
  <c r="AV80" i="1"/>
  <c r="AV102" i="1"/>
  <c r="AW102" i="1"/>
  <c r="AO55" i="1"/>
  <c r="AP55" i="1"/>
  <c r="AW35" i="1"/>
  <c r="AV35" i="1"/>
  <c r="AV88" i="1"/>
  <c r="AW88" i="1"/>
  <c r="AP132" i="1"/>
  <c r="AO132" i="1"/>
  <c r="AV112" i="1"/>
  <c r="AW112" i="1"/>
  <c r="AW90" i="1"/>
  <c r="AV90" i="1"/>
  <c r="AP46" i="1"/>
  <c r="AO46" i="1"/>
  <c r="AW54" i="1"/>
  <c r="AV54" i="1"/>
  <c r="AW65" i="1"/>
  <c r="AV65" i="1"/>
  <c r="AP20" i="1"/>
  <c r="AO20" i="1"/>
  <c r="AV142" i="1"/>
  <c r="AW142" i="1"/>
  <c r="AV122" i="1"/>
  <c r="AW122" i="1"/>
  <c r="AW113" i="1"/>
  <c r="AV113" i="1"/>
  <c r="AO105" i="1"/>
  <c r="AP105" i="1"/>
  <c r="AP122" i="1"/>
  <c r="AO122" i="1"/>
  <c r="AV86" i="1"/>
  <c r="AW86" i="1"/>
  <c r="AO141" i="1"/>
  <c r="AP141" i="1"/>
  <c r="AO127" i="1"/>
  <c r="AP127" i="1"/>
  <c r="AW129" i="1"/>
  <c r="AV129" i="1"/>
  <c r="AW99" i="1"/>
  <c r="AV99" i="1"/>
  <c r="AP131" i="1"/>
  <c r="AO131" i="1"/>
  <c r="AW79" i="1"/>
  <c r="AV79" i="1"/>
  <c r="AW51" i="1"/>
  <c r="AV51" i="1"/>
  <c r="AP19" i="1"/>
  <c r="AO19" i="1"/>
  <c r="AW43" i="1"/>
  <c r="AV43" i="1"/>
  <c r="AO25" i="1"/>
  <c r="AP25" i="1"/>
  <c r="AV94" i="1"/>
  <c r="AW94" i="1"/>
  <c r="AO34" i="1"/>
  <c r="AP34" i="1"/>
  <c r="AO87" i="1"/>
  <c r="AP87" i="1"/>
  <c r="AW30" i="1"/>
  <c r="AV30" i="1"/>
  <c r="AP56" i="1"/>
  <c r="AO56" i="1"/>
  <c r="AW23" i="1"/>
  <c r="AV23" i="1"/>
  <c r="AP41" i="1"/>
  <c r="AO41" i="1"/>
  <c r="AV28" i="1"/>
  <c r="AW28" i="1"/>
  <c r="AO85" i="1"/>
  <c r="AP85" i="1"/>
  <c r="AP62" i="1"/>
  <c r="AO62" i="1"/>
  <c r="AP29" i="1"/>
  <c r="AO29" i="1"/>
  <c r="AP74" i="1"/>
  <c r="AO74" i="1"/>
  <c r="AW68" i="1"/>
  <c r="AV68" i="1"/>
  <c r="AW25" i="1"/>
  <c r="AV25" i="1"/>
  <c r="AW101" i="1"/>
  <c r="AV101" i="1"/>
  <c r="AP22" i="1"/>
  <c r="AO22" i="1"/>
  <c r="AP120" i="1"/>
  <c r="AO120" i="1"/>
  <c r="AP52" i="1"/>
  <c r="AO52" i="1"/>
  <c r="AP36" i="1"/>
  <c r="AO36" i="1"/>
  <c r="AV78" i="1"/>
  <c r="AW78" i="1"/>
  <c r="AW130" i="1"/>
  <c r="AV130" i="1"/>
  <c r="AP146" i="1"/>
  <c r="AO146" i="1"/>
  <c r="AO106" i="1"/>
  <c r="AP106" i="1"/>
  <c r="AV117" i="1"/>
  <c r="AW117" i="1"/>
  <c r="AO61" i="1"/>
  <c r="AP61" i="1"/>
  <c r="AW144" i="1"/>
  <c r="AV144" i="1"/>
  <c r="AW134" i="1"/>
  <c r="AV134" i="1"/>
  <c r="AO138" i="1"/>
  <c r="AP138" i="1"/>
  <c r="AV82" i="1"/>
  <c r="AW82" i="1"/>
  <c r="AP94" i="1"/>
  <c r="AO94" i="1"/>
  <c r="AW107" i="1"/>
  <c r="AV107" i="1"/>
  <c r="AW145" i="1"/>
  <c r="AV145" i="1"/>
  <c r="AP144" i="1"/>
  <c r="AO144" i="1"/>
  <c r="AW108" i="1"/>
  <c r="AV108" i="1"/>
  <c r="AW124" i="1"/>
  <c r="AV124" i="1"/>
  <c r="AO93" i="1"/>
  <c r="AP93" i="1"/>
  <c r="AW143" i="1"/>
  <c r="AV143" i="1"/>
  <c r="AP140" i="1"/>
  <c r="AO140" i="1"/>
  <c r="AP126" i="1"/>
  <c r="AO126" i="1"/>
  <c r="AV120" i="1"/>
  <c r="AW120" i="1"/>
  <c r="AV146" i="1"/>
  <c r="AW146" i="1"/>
  <c r="AP95" i="1"/>
  <c r="AO95" i="1"/>
  <c r="AW114" i="1"/>
  <c r="AV114" i="1"/>
  <c r="AP110" i="1"/>
  <c r="AO110" i="1"/>
  <c r="AO137" i="1"/>
  <c r="AP137" i="1"/>
  <c r="AV100" i="1"/>
  <c r="AW100" i="1"/>
  <c r="AP130" i="1"/>
  <c r="AO130" i="1"/>
  <c r="AW111" i="1"/>
  <c r="AV111" i="1"/>
  <c r="AO97" i="1"/>
  <c r="AP97" i="1"/>
  <c r="AP47" i="1"/>
  <c r="AO47" i="1"/>
  <c r="AW97" i="1"/>
  <c r="AV97" i="1"/>
  <c r="AW27" i="1"/>
  <c r="AV27" i="1"/>
  <c r="AP69" i="1"/>
  <c r="AO69" i="1"/>
  <c r="AV26" i="1"/>
  <c r="AW26" i="1"/>
  <c r="AW40" i="1"/>
  <c r="AV40" i="1"/>
  <c r="AV137" i="1"/>
  <c r="AW137" i="1"/>
  <c r="AP76" i="1"/>
  <c r="AO76" i="1"/>
  <c r="AO49" i="1"/>
  <c r="AP49" i="1"/>
  <c r="AW36" i="1"/>
  <c r="AV36" i="1"/>
  <c r="AW103" i="1"/>
  <c r="AV103" i="1"/>
  <c r="AO27" i="1"/>
  <c r="AP27" i="1"/>
  <c r="AP33" i="1"/>
  <c r="AO33" i="1"/>
  <c r="AP40" i="1"/>
  <c r="AO40" i="1"/>
  <c r="AQ16" i="1" l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Z30" i="1"/>
  <c r="AX31" i="1"/>
  <c r="AZ31" i="1" l="1"/>
  <c r="AX32" i="1"/>
  <c r="AQ17" i="1"/>
  <c r="AS16" i="1"/>
  <c r="AS17" i="1" l="1"/>
  <c r="AQ18" i="1"/>
  <c r="AZ32" i="1"/>
  <c r="AX33" i="1"/>
  <c r="AZ33" i="1" l="1"/>
  <c r="AX34" i="1"/>
  <c r="AQ19" i="1"/>
  <c r="AS18" i="1"/>
  <c r="AQ20" i="1" l="1"/>
  <c r="AS19" i="1"/>
  <c r="AZ34" i="1"/>
  <c r="AX35" i="1"/>
  <c r="AZ35" i="1" l="1"/>
  <c r="AX36" i="1"/>
  <c r="AS20" i="1"/>
  <c r="AQ21" i="1"/>
  <c r="AS21" i="1" l="1"/>
  <c r="AQ22" i="1"/>
  <c r="AZ36" i="1"/>
  <c r="AX37" i="1"/>
  <c r="AZ37" i="1" l="1"/>
  <c r="BA37" i="1" s="1"/>
  <c r="AX38" i="1"/>
  <c r="AQ23" i="1"/>
  <c r="AS22" i="1"/>
  <c r="AQ24" i="1" l="1"/>
  <c r="AS23" i="1"/>
  <c r="AZ38" i="1"/>
  <c r="AX39" i="1"/>
  <c r="AZ39" i="1" l="1"/>
  <c r="AX40" i="1"/>
  <c r="BA38" i="1"/>
  <c r="BB38" i="1" s="1"/>
  <c r="AS24" i="1"/>
  <c r="AQ25" i="1"/>
  <c r="AQ26" i="1" l="1"/>
  <c r="AS25" i="1"/>
  <c r="AZ40" i="1"/>
  <c r="AX41" i="1"/>
  <c r="BA39" i="1"/>
  <c r="BB39" i="1" s="1"/>
  <c r="AZ41" i="1" l="1"/>
  <c r="AX42" i="1"/>
  <c r="BA40" i="1"/>
  <c r="BB40" i="1" s="1"/>
  <c r="AS26" i="1"/>
  <c r="AQ27" i="1"/>
  <c r="AQ28" i="1" l="1"/>
  <c r="AS27" i="1"/>
  <c r="AZ42" i="1"/>
  <c r="AX43" i="1"/>
  <c r="BA41" i="1"/>
  <c r="BB41" i="1" s="1"/>
  <c r="AZ43" i="1" l="1"/>
  <c r="AX44" i="1"/>
  <c r="BA42" i="1"/>
  <c r="BB42" i="1" s="1"/>
  <c r="AQ29" i="1"/>
  <c r="AS28" i="1"/>
  <c r="AS29" i="1" l="1"/>
  <c r="AQ30" i="1"/>
  <c r="AZ44" i="1"/>
  <c r="AX45" i="1"/>
  <c r="BA43" i="1"/>
  <c r="BB43" i="1"/>
  <c r="AZ45" i="1" l="1"/>
  <c r="AX46" i="1"/>
  <c r="BA44" i="1"/>
  <c r="BB44" i="1" s="1"/>
  <c r="AQ31" i="1"/>
  <c r="AS30" i="1"/>
  <c r="AS31" i="1" l="1"/>
  <c r="AQ32" i="1"/>
  <c r="AZ46" i="1"/>
  <c r="AX47" i="1"/>
  <c r="BA45" i="1"/>
  <c r="BB45" i="1" s="1"/>
  <c r="AZ47" i="1" l="1"/>
  <c r="AX48" i="1"/>
  <c r="BA46" i="1"/>
  <c r="BB46" i="1" s="1"/>
  <c r="AQ33" i="1"/>
  <c r="AS32" i="1"/>
  <c r="AQ34" i="1" l="1"/>
  <c r="AS33" i="1"/>
  <c r="AX49" i="1"/>
  <c r="AZ48" i="1"/>
  <c r="BA47" i="1"/>
  <c r="BB47" i="1" s="1"/>
  <c r="BA48" i="1" l="1"/>
  <c r="BB48" i="1" s="1"/>
  <c r="AZ49" i="1"/>
  <c r="AX50" i="1"/>
  <c r="AQ35" i="1"/>
  <c r="AS34" i="1"/>
  <c r="AQ36" i="1" l="1"/>
  <c r="AS35" i="1"/>
  <c r="AZ50" i="1"/>
  <c r="AX51" i="1"/>
  <c r="BA49" i="1"/>
  <c r="BB49" i="1" s="1"/>
  <c r="AZ51" i="1" l="1"/>
  <c r="AX52" i="1"/>
  <c r="BA50" i="1"/>
  <c r="BB50" i="1" s="1"/>
  <c r="AQ37" i="1"/>
  <c r="AS36" i="1"/>
  <c r="AQ38" i="1" l="1"/>
  <c r="AS37" i="1"/>
  <c r="AX53" i="1"/>
  <c r="AZ52" i="1"/>
  <c r="BA51" i="1"/>
  <c r="BB51" i="1" s="1"/>
  <c r="BA52" i="1" l="1"/>
  <c r="BB52" i="1" s="1"/>
  <c r="AZ53" i="1"/>
  <c r="AX54" i="1"/>
  <c r="AS38" i="1"/>
  <c r="AQ39" i="1"/>
  <c r="AQ40" i="1" l="1"/>
  <c r="AS39" i="1"/>
  <c r="AZ54" i="1"/>
  <c r="AX55" i="1"/>
  <c r="BA53" i="1"/>
  <c r="BB53" i="1" s="1"/>
  <c r="AZ55" i="1" l="1"/>
  <c r="AX56" i="1"/>
  <c r="BA54" i="1"/>
  <c r="BB54" i="1" s="1"/>
  <c r="AQ41" i="1"/>
  <c r="AS40" i="1"/>
  <c r="AS41" i="1" l="1"/>
  <c r="AQ42" i="1"/>
  <c r="AX57" i="1"/>
  <c r="AZ56" i="1"/>
  <c r="BA55" i="1"/>
  <c r="BB55" i="1" s="1"/>
  <c r="BA56" i="1" l="1"/>
  <c r="BB56" i="1" s="1"/>
  <c r="AX58" i="1"/>
  <c r="AZ57" i="1"/>
  <c r="AQ43" i="1"/>
  <c r="AS42" i="1"/>
  <c r="AQ44" i="1" l="1"/>
  <c r="AS43" i="1"/>
  <c r="BA57" i="1"/>
  <c r="BB57" i="1"/>
  <c r="AZ58" i="1"/>
  <c r="AX59" i="1"/>
  <c r="AZ59" i="1" l="1"/>
  <c r="AX60" i="1"/>
  <c r="BA58" i="1"/>
  <c r="BB58" i="1" s="1"/>
  <c r="AS44" i="1"/>
  <c r="AQ45" i="1"/>
  <c r="AS45" i="1" l="1"/>
  <c r="AQ46" i="1"/>
  <c r="AZ60" i="1"/>
  <c r="AX61" i="1"/>
  <c r="BA59" i="1"/>
  <c r="BB59" i="1" s="1"/>
  <c r="AZ61" i="1" l="1"/>
  <c r="AX62" i="1"/>
  <c r="BA60" i="1"/>
  <c r="BB60" i="1" s="1"/>
  <c r="AQ47" i="1"/>
  <c r="AS46" i="1"/>
  <c r="AS47" i="1" l="1"/>
  <c r="AQ48" i="1"/>
  <c r="AZ62" i="1"/>
  <c r="AX63" i="1"/>
  <c r="BA61" i="1"/>
  <c r="BB61" i="1" s="1"/>
  <c r="AZ63" i="1" l="1"/>
  <c r="AX64" i="1"/>
  <c r="BA62" i="1"/>
  <c r="BB62" i="1" s="1"/>
  <c r="AS48" i="1"/>
  <c r="AQ49" i="1"/>
  <c r="AQ50" i="1" l="1"/>
  <c r="AS49" i="1"/>
  <c r="AZ64" i="1"/>
  <c r="AX65" i="1"/>
  <c r="BA63" i="1"/>
  <c r="BB63" i="1" s="1"/>
  <c r="AZ65" i="1" l="1"/>
  <c r="AX66" i="1"/>
  <c r="BA64" i="1"/>
  <c r="BB64" i="1" s="1"/>
  <c r="AS50" i="1"/>
  <c r="AQ51" i="1"/>
  <c r="AS51" i="1" l="1"/>
  <c r="AQ52" i="1"/>
  <c r="AX67" i="1"/>
  <c r="AZ66" i="1"/>
  <c r="BA65" i="1"/>
  <c r="BB65" i="1" s="1"/>
  <c r="BA66" i="1" l="1"/>
  <c r="BB66" i="1" s="1"/>
  <c r="AZ67" i="1"/>
  <c r="AX68" i="1"/>
  <c r="AS52" i="1"/>
  <c r="AQ53" i="1"/>
  <c r="AQ54" i="1" l="1"/>
  <c r="AS53" i="1"/>
  <c r="AX69" i="1"/>
  <c r="AZ68" i="1"/>
  <c r="BA67" i="1"/>
  <c r="BB67" i="1" s="1"/>
  <c r="BA68" i="1" l="1"/>
  <c r="BB68" i="1" s="1"/>
  <c r="AX70" i="1"/>
  <c r="AZ69" i="1"/>
  <c r="AQ55" i="1"/>
  <c r="AS54" i="1"/>
  <c r="AS55" i="1" l="1"/>
  <c r="AQ56" i="1"/>
  <c r="BA69" i="1"/>
  <c r="BB69" i="1" s="1"/>
  <c r="AZ70" i="1"/>
  <c r="AX71" i="1"/>
  <c r="AX72" i="1" l="1"/>
  <c r="AZ71" i="1"/>
  <c r="BA70" i="1"/>
  <c r="BB70" i="1"/>
  <c r="AQ57" i="1"/>
  <c r="AS56" i="1"/>
  <c r="AS57" i="1" l="1"/>
  <c r="AQ58" i="1"/>
  <c r="BA71" i="1"/>
  <c r="BB71" i="1"/>
  <c r="AZ72" i="1"/>
  <c r="AX73" i="1"/>
  <c r="AZ73" i="1" l="1"/>
  <c r="AX74" i="1"/>
  <c r="BA72" i="1"/>
  <c r="BB72" i="1"/>
  <c r="AQ59" i="1"/>
  <c r="AS58" i="1"/>
  <c r="AS59" i="1" l="1"/>
  <c r="AQ60" i="1"/>
  <c r="AZ74" i="1"/>
  <c r="AX75" i="1"/>
  <c r="BA73" i="1"/>
  <c r="BB73" i="1" s="1"/>
  <c r="AZ75" i="1" l="1"/>
  <c r="AX76" i="1"/>
  <c r="BA74" i="1"/>
  <c r="BB74" i="1" s="1"/>
  <c r="AS60" i="1"/>
  <c r="AQ61" i="1"/>
  <c r="AS61" i="1" l="1"/>
  <c r="AQ62" i="1"/>
  <c r="AZ76" i="1"/>
  <c r="AX77" i="1"/>
  <c r="BA75" i="1"/>
  <c r="BB75" i="1"/>
  <c r="AZ77" i="1" l="1"/>
  <c r="AX78" i="1"/>
  <c r="BA76" i="1"/>
  <c r="BB76" i="1" s="1"/>
  <c r="AS62" i="1"/>
  <c r="AQ63" i="1"/>
  <c r="AQ64" i="1" l="1"/>
  <c r="AS63" i="1"/>
  <c r="AZ78" i="1"/>
  <c r="AX79" i="1"/>
  <c r="BA77" i="1"/>
  <c r="BB77" i="1"/>
  <c r="AZ79" i="1" l="1"/>
  <c r="AX80" i="1"/>
  <c r="BA78" i="1"/>
  <c r="BB78" i="1" s="1"/>
  <c r="AS64" i="1"/>
  <c r="AQ65" i="1"/>
  <c r="AQ66" i="1" l="1"/>
  <c r="AS65" i="1"/>
  <c r="AZ80" i="1"/>
  <c r="AX81" i="1"/>
  <c r="BA79" i="1"/>
  <c r="BB79" i="1" s="1"/>
  <c r="AX82" i="1" l="1"/>
  <c r="AZ81" i="1"/>
  <c r="BA80" i="1"/>
  <c r="BB80" i="1" s="1"/>
  <c r="AQ67" i="1"/>
  <c r="AS66" i="1"/>
  <c r="AQ68" i="1" l="1"/>
  <c r="AS67" i="1"/>
  <c r="BA81" i="1"/>
  <c r="BB81" i="1"/>
  <c r="AZ82" i="1"/>
  <c r="AX83" i="1"/>
  <c r="AX84" i="1" l="1"/>
  <c r="AZ83" i="1"/>
  <c r="BA82" i="1"/>
  <c r="BB82" i="1" s="1"/>
  <c r="AQ69" i="1"/>
  <c r="AS68" i="1"/>
  <c r="AQ70" i="1" l="1"/>
  <c r="AS69" i="1"/>
  <c r="BA83" i="1"/>
  <c r="BB83" i="1"/>
  <c r="AZ84" i="1"/>
  <c r="AX85" i="1"/>
  <c r="BA84" i="1" l="1"/>
  <c r="BB84" i="1" s="1"/>
  <c r="AZ85" i="1"/>
  <c r="AX86" i="1"/>
  <c r="AQ71" i="1"/>
  <c r="AS70" i="1"/>
  <c r="AS71" i="1" l="1"/>
  <c r="AQ72" i="1"/>
  <c r="AZ86" i="1"/>
  <c r="AX87" i="1"/>
  <c r="BA85" i="1"/>
  <c r="BB85" i="1" s="1"/>
  <c r="AZ87" i="1" l="1"/>
  <c r="AX88" i="1"/>
  <c r="BA86" i="1"/>
  <c r="BB86" i="1" s="1"/>
  <c r="AS72" i="1"/>
  <c r="AQ73" i="1"/>
  <c r="AS73" i="1" l="1"/>
  <c r="AQ74" i="1"/>
  <c r="AX89" i="1"/>
  <c r="AZ88" i="1"/>
  <c r="BA87" i="1"/>
  <c r="BB87" i="1"/>
  <c r="BA88" i="1" l="1"/>
  <c r="BB88" i="1" s="1"/>
  <c r="AZ89" i="1"/>
  <c r="AX90" i="1"/>
  <c r="AQ75" i="1"/>
  <c r="AS74" i="1"/>
  <c r="AS75" i="1" l="1"/>
  <c r="AQ76" i="1"/>
  <c r="AZ90" i="1"/>
  <c r="AX91" i="1"/>
  <c r="BA89" i="1"/>
  <c r="BB89" i="1" s="1"/>
  <c r="AZ91" i="1" l="1"/>
  <c r="AX92" i="1"/>
  <c r="BA90" i="1"/>
  <c r="BB90" i="1"/>
  <c r="AQ77" i="1"/>
  <c r="AS76" i="1"/>
  <c r="AQ78" i="1" l="1"/>
  <c r="AS77" i="1"/>
  <c r="AZ92" i="1"/>
  <c r="AX93" i="1"/>
  <c r="BA91" i="1"/>
  <c r="BB91" i="1" s="1"/>
  <c r="AZ93" i="1" l="1"/>
  <c r="AX94" i="1"/>
  <c r="BA92" i="1"/>
  <c r="BB92" i="1"/>
  <c r="AS78" i="1"/>
  <c r="AQ79" i="1"/>
  <c r="AQ80" i="1" l="1"/>
  <c r="AS79" i="1"/>
  <c r="AZ94" i="1"/>
  <c r="AX95" i="1"/>
  <c r="BA93" i="1"/>
  <c r="BB93" i="1" s="1"/>
  <c r="AZ95" i="1" l="1"/>
  <c r="AX96" i="1"/>
  <c r="BA94" i="1"/>
  <c r="BB94" i="1" s="1"/>
  <c r="AQ81" i="1"/>
  <c r="AS80" i="1"/>
  <c r="AS81" i="1" l="1"/>
  <c r="AQ82" i="1"/>
  <c r="AZ96" i="1"/>
  <c r="AX97" i="1"/>
  <c r="BA95" i="1"/>
  <c r="BB95" i="1" s="1"/>
  <c r="AZ97" i="1" l="1"/>
  <c r="AX98" i="1"/>
  <c r="BA96" i="1"/>
  <c r="BB96" i="1" s="1"/>
  <c r="AQ83" i="1"/>
  <c r="AS82" i="1"/>
  <c r="AQ84" i="1" l="1"/>
  <c r="AS83" i="1"/>
  <c r="AX99" i="1"/>
  <c r="AZ98" i="1"/>
  <c r="BA97" i="1"/>
  <c r="BB97" i="1"/>
  <c r="BA98" i="1" l="1"/>
  <c r="BB98" i="1" s="1"/>
  <c r="AZ99" i="1"/>
  <c r="AX100" i="1"/>
  <c r="AS84" i="1"/>
  <c r="AQ85" i="1"/>
  <c r="AS85" i="1" l="1"/>
  <c r="AQ86" i="1"/>
  <c r="AZ100" i="1"/>
  <c r="AX101" i="1"/>
  <c r="BA99" i="1"/>
  <c r="BB99" i="1" s="1"/>
  <c r="AZ101" i="1" l="1"/>
  <c r="AX102" i="1"/>
  <c r="BA100" i="1"/>
  <c r="BB100" i="1" s="1"/>
  <c r="AQ87" i="1"/>
  <c r="AS86" i="1"/>
  <c r="AQ88" i="1" l="1"/>
  <c r="AS87" i="1"/>
  <c r="AX103" i="1"/>
  <c r="AZ102" i="1"/>
  <c r="BA101" i="1"/>
  <c r="BB101" i="1" s="1"/>
  <c r="BA102" i="1" l="1"/>
  <c r="BB102" i="1" s="1"/>
  <c r="AZ103" i="1"/>
  <c r="AX104" i="1"/>
  <c r="AS88" i="1"/>
  <c r="AQ89" i="1"/>
  <c r="AS89" i="1" l="1"/>
  <c r="AQ90" i="1"/>
  <c r="AZ104" i="1"/>
  <c r="AX105" i="1"/>
  <c r="BA103" i="1"/>
  <c r="BB103" i="1"/>
  <c r="AZ105" i="1" l="1"/>
  <c r="AX106" i="1"/>
  <c r="BA104" i="1"/>
  <c r="BB104" i="1" s="1"/>
  <c r="AQ91" i="1"/>
  <c r="AS90" i="1"/>
  <c r="AS91" i="1" l="1"/>
  <c r="AQ92" i="1"/>
  <c r="AZ106" i="1"/>
  <c r="AX107" i="1"/>
  <c r="BA105" i="1"/>
  <c r="BB105" i="1"/>
  <c r="AX108" i="1" l="1"/>
  <c r="AZ107" i="1"/>
  <c r="BA106" i="1"/>
  <c r="BB106" i="1" s="1"/>
  <c r="AQ93" i="1"/>
  <c r="AS92" i="1"/>
  <c r="AS93" i="1" l="1"/>
  <c r="AQ94" i="1"/>
  <c r="BA107" i="1"/>
  <c r="BB107" i="1"/>
  <c r="AZ108" i="1"/>
  <c r="AX109" i="1"/>
  <c r="BA108" i="1" l="1"/>
  <c r="BB108" i="1" s="1"/>
  <c r="AZ109" i="1"/>
  <c r="AX110" i="1"/>
  <c r="AQ95" i="1"/>
  <c r="AS94" i="1"/>
  <c r="AS95" i="1" l="1"/>
  <c r="AQ96" i="1"/>
  <c r="AZ110" i="1"/>
  <c r="AX111" i="1"/>
  <c r="BA109" i="1"/>
  <c r="BB109" i="1" s="1"/>
  <c r="AZ111" i="1" l="1"/>
  <c r="AX112" i="1"/>
  <c r="BA110" i="1"/>
  <c r="BB110" i="1" s="1"/>
  <c r="AQ97" i="1"/>
  <c r="AS96" i="1"/>
  <c r="AQ98" i="1" l="1"/>
  <c r="AS97" i="1"/>
  <c r="AZ112" i="1"/>
  <c r="AX113" i="1"/>
  <c r="BA111" i="1"/>
  <c r="BB111" i="1"/>
  <c r="AZ113" i="1" l="1"/>
  <c r="AX114" i="1"/>
  <c r="BA112" i="1"/>
  <c r="BB112" i="1"/>
  <c r="AS98" i="1"/>
  <c r="AQ99" i="1"/>
  <c r="AQ100" i="1" l="1"/>
  <c r="AS99" i="1"/>
  <c r="AZ114" i="1"/>
  <c r="AX115" i="1"/>
  <c r="BA113" i="1"/>
  <c r="BB113" i="1"/>
  <c r="AZ115" i="1" l="1"/>
  <c r="AX116" i="1"/>
  <c r="BA114" i="1"/>
  <c r="BB114" i="1" s="1"/>
  <c r="AS100" i="1"/>
  <c r="AQ101" i="1"/>
  <c r="AS101" i="1" l="1"/>
  <c r="AQ102" i="1"/>
  <c r="AZ116" i="1"/>
  <c r="AX117" i="1"/>
  <c r="BA115" i="1"/>
  <c r="BB115" i="1"/>
  <c r="AZ117" i="1" l="1"/>
  <c r="AX118" i="1"/>
  <c r="BA116" i="1"/>
  <c r="BB116" i="1" s="1"/>
  <c r="AS102" i="1"/>
  <c r="AQ103" i="1"/>
  <c r="AS103" i="1" l="1"/>
  <c r="AQ104" i="1"/>
  <c r="AZ118" i="1"/>
  <c r="AX119" i="1"/>
  <c r="BA117" i="1"/>
  <c r="BB117" i="1" s="1"/>
  <c r="AZ119" i="1" l="1"/>
  <c r="AX120" i="1"/>
  <c r="BA118" i="1"/>
  <c r="BB118" i="1" s="1"/>
  <c r="AQ105" i="1"/>
  <c r="AS104" i="1"/>
  <c r="AS105" i="1" l="1"/>
  <c r="AQ106" i="1"/>
  <c r="AZ120" i="1"/>
  <c r="AX121" i="1"/>
  <c r="BA119" i="1"/>
  <c r="BB119" i="1" s="1"/>
  <c r="AZ121" i="1" l="1"/>
  <c r="AX122" i="1"/>
  <c r="BA120" i="1"/>
  <c r="BB120" i="1" s="1"/>
  <c r="AQ107" i="1"/>
  <c r="AS106" i="1"/>
  <c r="AQ108" i="1" l="1"/>
  <c r="AS107" i="1"/>
  <c r="AZ122" i="1"/>
  <c r="AX123" i="1"/>
  <c r="BA121" i="1"/>
  <c r="BB121" i="1"/>
  <c r="AX124" i="1" l="1"/>
  <c r="AZ123" i="1"/>
  <c r="BA122" i="1"/>
  <c r="BB122" i="1"/>
  <c r="AS108" i="1"/>
  <c r="AQ109" i="1"/>
  <c r="AS109" i="1" l="1"/>
  <c r="AQ110" i="1"/>
  <c r="BA123" i="1"/>
  <c r="BB123" i="1"/>
  <c r="AZ124" i="1"/>
  <c r="AX125" i="1"/>
  <c r="AZ125" i="1" l="1"/>
  <c r="AX126" i="1"/>
  <c r="BA124" i="1"/>
  <c r="BB124" i="1" s="1"/>
  <c r="AQ111" i="1"/>
  <c r="AS110" i="1"/>
  <c r="AS111" i="1" l="1"/>
  <c r="AQ112" i="1"/>
  <c r="AZ126" i="1"/>
  <c r="AX127" i="1"/>
  <c r="BA125" i="1"/>
  <c r="BB125" i="1" s="1"/>
  <c r="AZ127" i="1" l="1"/>
  <c r="AX128" i="1"/>
  <c r="BA126" i="1"/>
  <c r="BB126" i="1" s="1"/>
  <c r="AQ113" i="1"/>
  <c r="AS112" i="1"/>
  <c r="AS113" i="1" l="1"/>
  <c r="AQ114" i="1"/>
  <c r="AX129" i="1"/>
  <c r="AZ128" i="1"/>
  <c r="BA127" i="1"/>
  <c r="BB127" i="1"/>
  <c r="BA128" i="1" l="1"/>
  <c r="BB128" i="1" s="1"/>
  <c r="AZ129" i="1"/>
  <c r="AX130" i="1"/>
  <c r="AS114" i="1"/>
  <c r="AQ115" i="1"/>
  <c r="AS115" i="1" l="1"/>
  <c r="AQ116" i="1"/>
  <c r="AZ130" i="1"/>
  <c r="AX131" i="1"/>
  <c r="BA129" i="1"/>
  <c r="BB129" i="1" s="1"/>
  <c r="AZ131" i="1" l="1"/>
  <c r="AX132" i="1"/>
  <c r="BA130" i="1"/>
  <c r="BB130" i="1" s="1"/>
  <c r="AQ117" i="1"/>
  <c r="AS116" i="1"/>
  <c r="AS117" i="1" l="1"/>
  <c r="AQ118" i="1"/>
  <c r="AZ132" i="1"/>
  <c r="AX133" i="1"/>
  <c r="BA131" i="1"/>
  <c r="BB131" i="1"/>
  <c r="AZ133" i="1" l="1"/>
  <c r="AX134" i="1"/>
  <c r="BA132" i="1"/>
  <c r="BB132" i="1"/>
  <c r="AQ119" i="1"/>
  <c r="AS118" i="1"/>
  <c r="AQ120" i="1" l="1"/>
  <c r="AS119" i="1"/>
  <c r="AZ134" i="1"/>
  <c r="AX135" i="1"/>
  <c r="BA133" i="1"/>
  <c r="BB133" i="1" s="1"/>
  <c r="AZ135" i="1" l="1"/>
  <c r="AX136" i="1"/>
  <c r="BA134" i="1"/>
  <c r="BB134" i="1" s="1"/>
  <c r="AQ121" i="1"/>
  <c r="AS120" i="1"/>
  <c r="AS121" i="1" l="1"/>
  <c r="AQ122" i="1"/>
  <c r="AZ136" i="1"/>
  <c r="AX137" i="1"/>
  <c r="BA135" i="1"/>
  <c r="BB135" i="1"/>
  <c r="AZ137" i="1" l="1"/>
  <c r="AX138" i="1"/>
  <c r="BA136" i="1"/>
  <c r="BB136" i="1" s="1"/>
  <c r="AQ123" i="1"/>
  <c r="AS122" i="1"/>
  <c r="AS123" i="1" l="1"/>
  <c r="AQ124" i="1"/>
  <c r="AZ138" i="1"/>
  <c r="AX139" i="1"/>
  <c r="BA137" i="1"/>
  <c r="BB137" i="1" s="1"/>
  <c r="AZ139" i="1" l="1"/>
  <c r="AX140" i="1"/>
  <c r="BA138" i="1"/>
  <c r="BB138" i="1" s="1"/>
  <c r="AQ125" i="1"/>
  <c r="AS124" i="1"/>
  <c r="AS125" i="1" l="1"/>
  <c r="AQ126" i="1"/>
  <c r="AZ140" i="1"/>
  <c r="AX141" i="1"/>
  <c r="BA139" i="1"/>
  <c r="BB139" i="1" s="1"/>
  <c r="AZ141" i="1" l="1"/>
  <c r="AX142" i="1"/>
  <c r="BA140" i="1"/>
  <c r="BB140" i="1" s="1"/>
  <c r="AQ127" i="1"/>
  <c r="AS126" i="1"/>
  <c r="AS127" i="1" l="1"/>
  <c r="AQ128" i="1"/>
  <c r="AZ142" i="1"/>
  <c r="AX143" i="1"/>
  <c r="BA141" i="1"/>
  <c r="BB141" i="1"/>
  <c r="AZ143" i="1" l="1"/>
  <c r="AX144" i="1"/>
  <c r="BA142" i="1"/>
  <c r="BB142" i="1" s="1"/>
  <c r="AQ129" i="1"/>
  <c r="AS128" i="1"/>
  <c r="AS129" i="1" l="1"/>
  <c r="AQ130" i="1"/>
  <c r="AZ144" i="1"/>
  <c r="AX145" i="1"/>
  <c r="BA143" i="1"/>
  <c r="BB143" i="1"/>
  <c r="AZ145" i="1" l="1"/>
  <c r="AX146" i="1"/>
  <c r="AZ146" i="1" s="1"/>
  <c r="BA144" i="1"/>
  <c r="BB144" i="1" s="1"/>
  <c r="AQ131" i="1"/>
  <c r="AS130" i="1"/>
  <c r="AS131" i="1" l="1"/>
  <c r="AQ132" i="1"/>
  <c r="BA145" i="1"/>
  <c r="BA146" i="1" s="1"/>
  <c r="BB146" i="1" s="1"/>
  <c r="BB145" i="1"/>
  <c r="AQ133" i="1" l="1"/>
  <c r="AS132" i="1"/>
  <c r="AS133" i="1" l="1"/>
  <c r="AQ134" i="1"/>
  <c r="AS134" i="1" l="1"/>
  <c r="AQ135" i="1"/>
  <c r="AS135" i="1" l="1"/>
  <c r="AQ136" i="1"/>
  <c r="AQ137" i="1" l="1"/>
  <c r="AS136" i="1"/>
  <c r="AS137" i="1" l="1"/>
  <c r="AQ138" i="1"/>
  <c r="AQ139" i="1" l="1"/>
  <c r="AS138" i="1"/>
  <c r="AQ140" i="1" l="1"/>
  <c r="AS139" i="1"/>
  <c r="AQ141" i="1" l="1"/>
  <c r="AS140" i="1"/>
  <c r="AS141" i="1" l="1"/>
  <c r="AQ142" i="1"/>
  <c r="AQ143" i="1" l="1"/>
  <c r="AS142" i="1"/>
  <c r="AS143" i="1" l="1"/>
  <c r="AQ144" i="1"/>
  <c r="AQ145" i="1" l="1"/>
  <c r="AS144" i="1"/>
  <c r="AS145" i="1" l="1"/>
  <c r="AQ146" i="1"/>
  <c r="AS146" i="1" s="1"/>
</calcChain>
</file>

<file path=xl/sharedStrings.xml><?xml version="1.0" encoding="utf-8"?>
<sst xmlns="http://schemas.openxmlformats.org/spreadsheetml/2006/main" count="643" uniqueCount="266">
  <si>
    <t>week</t>
  </si>
  <si>
    <t>samsung fold: (Indonesia)</t>
  </si>
  <si>
    <t>samsung flip: (Indonesia)</t>
  </si>
  <si>
    <t>huawei mate: (Indonesia)</t>
  </si>
  <si>
    <t>oppo find: (Indonesia)</t>
  </si>
  <si>
    <t>Sum of TRANS7 Grp</t>
  </si>
  <si>
    <t>Sum of SCTV Grp</t>
  </si>
  <si>
    <t>Sum of RTV Grp</t>
  </si>
  <si>
    <t>Sum of RCTI Grp</t>
  </si>
  <si>
    <t>Sum of NET Grp</t>
  </si>
  <si>
    <t>Sum of MNCTV Grp</t>
  </si>
  <si>
    <t>Sum of KOMPASTV Grp</t>
  </si>
  <si>
    <t>Sum of IVM Grp</t>
  </si>
  <si>
    <t>Sum of INEWS Grp</t>
  </si>
  <si>
    <t>Sum of GTV Grp</t>
  </si>
  <si>
    <t>Sum of TRANS7 Cost</t>
  </si>
  <si>
    <t>Sum of SCTV Cost</t>
  </si>
  <si>
    <t>Sum of RTV Cost</t>
  </si>
  <si>
    <t>Sum of RCTI Cost</t>
  </si>
  <si>
    <t>Sum of NET Cost</t>
  </si>
  <si>
    <t>Sum of MNCTV Cost</t>
  </si>
  <si>
    <t>Sum of KOMPASTV Cost</t>
  </si>
  <si>
    <t>Sum of IVM Cost</t>
  </si>
  <si>
    <t>Sum of INEWS Cost</t>
  </si>
  <si>
    <t>Sum of GTV Cost</t>
  </si>
  <si>
    <t>Sum of TRANS7 Spots</t>
  </si>
  <si>
    <t>Sum of SCTV Spots</t>
  </si>
  <si>
    <t>Sum of RTV Spots</t>
  </si>
  <si>
    <t>Sum of RCTI Spots</t>
  </si>
  <si>
    <t>Sum of NET Spots</t>
  </si>
  <si>
    <t>Sum of MNCTV Spots</t>
  </si>
  <si>
    <t>Sum of KOMPASTV Spots</t>
  </si>
  <si>
    <t>Sum of IVM Spots</t>
  </si>
  <si>
    <t>Sum of INEWS Spots</t>
  </si>
  <si>
    <t>Sum of GTV Spots</t>
  </si>
  <si>
    <t>YT_tag</t>
  </si>
  <si>
    <t>YT_views</t>
  </si>
  <si>
    <t>avg_samsuung_google trends</t>
  </si>
  <si>
    <t>Price Change</t>
  </si>
  <si>
    <t>Gains Only</t>
  </si>
  <si>
    <t>Losses Only</t>
  </si>
  <si>
    <t>Average Gain (14-period)</t>
  </si>
  <si>
    <t>Average Loss</t>
  </si>
  <si>
    <t>RSI</t>
  </si>
  <si>
    <t>20-Period Moving Average</t>
  </si>
  <si>
    <t>20-Period Standard Deviation</t>
  </si>
  <si>
    <t>Upper Bollinger Band</t>
  </si>
  <si>
    <t>Lower Bollinger Band</t>
  </si>
  <si>
    <t>12-Period EMA</t>
  </si>
  <si>
    <t>26-Period EMA</t>
  </si>
  <si>
    <t>MACD Line</t>
  </si>
  <si>
    <t>Signal Line (9-period EMA of MACD)</t>
  </si>
  <si>
    <t>MACD Histogram</t>
  </si>
  <si>
    <t>Date</t>
  </si>
  <si>
    <t>TRANS7 Grp</t>
  </si>
  <si>
    <t>SCTV Grp</t>
  </si>
  <si>
    <t>RTV Grp</t>
  </si>
  <si>
    <t>RCTI Grp</t>
  </si>
  <si>
    <t>NET Grp</t>
  </si>
  <si>
    <t>MNCTV Grp</t>
  </si>
  <si>
    <t>KOMPASTV Grp</t>
  </si>
  <si>
    <t>IVM Grp</t>
  </si>
  <si>
    <t>INEWS Grp</t>
  </si>
  <si>
    <t>GTV Grp</t>
  </si>
  <si>
    <t>TRANS7 Cost</t>
  </si>
  <si>
    <t>SCTV Cost</t>
  </si>
  <si>
    <t>RTV Cost</t>
  </si>
  <si>
    <t>RCTI Cost</t>
  </si>
  <si>
    <t>NET Cost</t>
  </si>
  <si>
    <t>MNCTV Cost</t>
  </si>
  <si>
    <t>KOMPASTV Cost</t>
  </si>
  <si>
    <t>IVM Cost</t>
  </si>
  <si>
    <t>INEWS Cost</t>
  </si>
  <si>
    <t>GTV Cost</t>
  </si>
  <si>
    <t>TRANS7 Spots</t>
  </si>
  <si>
    <t>SCTV Spots</t>
  </si>
  <si>
    <t>RTV Spots</t>
  </si>
  <si>
    <t>RCTI Spots</t>
  </si>
  <si>
    <t>NET Spots</t>
  </si>
  <si>
    <t>MNCTV Spots</t>
  </si>
  <si>
    <t>KOMPASTV Spots</t>
  </si>
  <si>
    <t>IVM Spots</t>
  </si>
  <si>
    <t>INEWS Spots</t>
  </si>
  <si>
    <t>GTV Spots</t>
  </si>
  <si>
    <t>Total GRP</t>
  </si>
  <si>
    <t>YT</t>
  </si>
  <si>
    <t>Type</t>
  </si>
  <si>
    <t>Dur1</t>
  </si>
  <si>
    <t>Dur2</t>
  </si>
  <si>
    <t>Dur3</t>
  </si>
  <si>
    <t>Pre3</t>
  </si>
  <si>
    <t>Pre2</t>
  </si>
  <si>
    <t>Pre1</t>
  </si>
  <si>
    <t>Row Labels</t>
  </si>
  <si>
    <t>(blank)</t>
  </si>
  <si>
    <t>Grand Total</t>
  </si>
  <si>
    <t>Average of RSI</t>
  </si>
  <si>
    <t>Lift 1</t>
  </si>
  <si>
    <t>Google Trend (Relative Strength)</t>
  </si>
  <si>
    <t>Channel</t>
  </si>
  <si>
    <t>RCTI</t>
  </si>
  <si>
    <t>MNCTV</t>
  </si>
  <si>
    <t>TRANS 7</t>
  </si>
  <si>
    <t>NET</t>
  </si>
  <si>
    <t>SCTV</t>
  </si>
  <si>
    <t>IVM</t>
  </si>
  <si>
    <t>iNEWS</t>
  </si>
  <si>
    <t>RTV</t>
  </si>
  <si>
    <t>% GRP</t>
  </si>
  <si>
    <t>YouTube</t>
  </si>
  <si>
    <t>INEWS</t>
  </si>
  <si>
    <t>GRP</t>
  </si>
  <si>
    <t>Spend</t>
  </si>
  <si>
    <t>Impact</t>
  </si>
  <si>
    <t>% Spend</t>
  </si>
  <si>
    <t>% Impact</t>
  </si>
  <si>
    <t>1 075.3</t>
  </si>
  <si>
    <t>115 885</t>
  </si>
  <si>
    <t>117 773</t>
  </si>
  <si>
    <t>94 309</t>
  </si>
  <si>
    <t>25 155</t>
  </si>
  <si>
    <t>7 171</t>
  </si>
  <si>
    <t>KOMPAS TV</t>
  </si>
  <si>
    <t>76 898</t>
  </si>
  <si>
    <t>34 856</t>
  </si>
  <si>
    <t>28 470</t>
  </si>
  <si>
    <t>18 531</t>
  </si>
  <si>
    <t>6 931</t>
  </si>
  <si>
    <t>Spend (₹ Mn)*</t>
  </si>
  <si>
    <t>Impact†</t>
  </si>
  <si>
    <t>Efficiency(% Impact / % Spend)</t>
  </si>
  <si>
    <t>Effectiveness(% Impact / % GRP)</t>
  </si>
  <si>
    <t>1.39 ×</t>
  </si>
  <si>
    <t>0.77 ×</t>
  </si>
  <si>
    <t>1.37 ×</t>
  </si>
  <si>
    <t>1.56 ×</t>
  </si>
  <si>
    <t>1.18 ×</t>
  </si>
  <si>
    <t>1.53 ×</t>
  </si>
  <si>
    <t>0.88 ×</t>
  </si>
  <si>
    <t>0.46 ×</t>
  </si>
  <si>
    <t>1.00 ×</t>
  </si>
  <si>
    <t>0.13 ×</t>
  </si>
  <si>
    <t>0.78 ×</t>
  </si>
  <si>
    <t>1.79 ×</t>
  </si>
  <si>
    <t>0.71 ×</t>
  </si>
  <si>
    <t>1.32 ×</t>
  </si>
  <si>
    <t>1.13 ×</t>
  </si>
  <si>
    <t>0.52 ×</t>
  </si>
  <si>
    <t>1.03 ×</t>
  </si>
  <si>
    <t>0.22 ×</t>
  </si>
  <si>
    <t>0.40 ×</t>
  </si>
  <si>
    <t>Efficiency(% Impact ÷ % Spend)</t>
  </si>
  <si>
    <t>Effectiveness(% Impact ÷ % GRP)</t>
  </si>
  <si>
    <t>65 052</t>
  </si>
  <si>
    <t>1.14×</t>
  </si>
  <si>
    <t>0.95×</t>
  </si>
  <si>
    <t>56 352</t>
  </si>
  <si>
    <t>1.32×</t>
  </si>
  <si>
    <t>1.09×</t>
  </si>
  <si>
    <t>60 375</t>
  </si>
  <si>
    <t>1.11×</t>
  </si>
  <si>
    <t>0.94×</t>
  </si>
  <si>
    <t>50 385</t>
  </si>
  <si>
    <t>0.97×</t>
  </si>
  <si>
    <t>2.65×</t>
  </si>
  <si>
    <t>28 685</t>
  </si>
  <si>
    <t>0.80×</t>
  </si>
  <si>
    <t>1.36×</t>
  </si>
  <si>
    <t>18 748</t>
  </si>
  <si>
    <t>0.66×</t>
  </si>
  <si>
    <t>0.55×</t>
  </si>
  <si>
    <t>10 084</t>
  </si>
  <si>
    <t>1.04×</t>
  </si>
  <si>
    <t>0.45×</t>
  </si>
  <si>
    <t>6 657</t>
  </si>
  <si>
    <t>1.05×</t>
  </si>
  <si>
    <t>14 712</t>
  </si>
  <si>
    <t>1.38×</t>
  </si>
  <si>
    <t>1.55×</t>
  </si>
  <si>
    <t>5 675</t>
  </si>
  <si>
    <t>0.30×</t>
  </si>
  <si>
    <t>0.38×</t>
  </si>
  <si>
    <t>Efficiency</t>
  </si>
  <si>
    <t>Effectiveness</t>
  </si>
  <si>
    <t>20 571</t>
  </si>
  <si>
    <t>32 147</t>
  </si>
  <si>
    <t>0.83×</t>
  </si>
  <si>
    <t>3.03×</t>
  </si>
  <si>
    <t>26 852</t>
  </si>
  <si>
    <t>1.34×</t>
  </si>
  <si>
    <t>1.77×</t>
  </si>
  <si>
    <t>8 562</t>
  </si>
  <si>
    <t>1.43×</t>
  </si>
  <si>
    <t>1.28×</t>
  </si>
  <si>
    <t>8 542</t>
  </si>
  <si>
    <t>1.06×</t>
  </si>
  <si>
    <t>0.86×</t>
  </si>
  <si>
    <t>14 213</t>
  </si>
  <si>
    <t>1.66×</t>
  </si>
  <si>
    <t>5 944</t>
  </si>
  <si>
    <t>0.82×</t>
  </si>
  <si>
    <t>0.63×</t>
  </si>
  <si>
    <t>8 662</t>
  </si>
  <si>
    <t>0.56×</t>
  </si>
  <si>
    <t>1 588</t>
  </si>
  <si>
    <t>0.62×</t>
  </si>
  <si>
    <t>2.00×</t>
  </si>
  <si>
    <t>1 194</t>
  </si>
  <si>
    <t>0.27×</t>
  </si>
  <si>
    <t>0.05×</t>
  </si>
  <si>
    <t>1 796.5</t>
  </si>
  <si>
    <t>201 508</t>
  </si>
  <si>
    <t>0.77×</t>
  </si>
  <si>
    <t>182 687</t>
  </si>
  <si>
    <t>1.41×</t>
  </si>
  <si>
    <t>163 226</t>
  </si>
  <si>
    <t>1.26×</t>
  </si>
  <si>
    <t>159 430</t>
  </si>
  <si>
    <t>0.84×</t>
  </si>
  <si>
    <t>2.15×</t>
  </si>
  <si>
    <t>44 107</t>
  </si>
  <si>
    <t>1.12×</t>
  </si>
  <si>
    <t>0.47×</t>
  </si>
  <si>
    <t>37 756</t>
  </si>
  <si>
    <t>0.93×</t>
  </si>
  <si>
    <t>0.49×</t>
  </si>
  <si>
    <t>65 129</t>
  </si>
  <si>
    <t>0.74×</t>
  </si>
  <si>
    <t>57 395</t>
  </si>
  <si>
    <t>1.23×</t>
  </si>
  <si>
    <t>1.30×</t>
  </si>
  <si>
    <t>45 941</t>
  </si>
  <si>
    <t>0.57×</t>
  </si>
  <si>
    <t>13 800</t>
  </si>
  <si>
    <t>0.25×</t>
  </si>
  <si>
    <t>0.22×</t>
  </si>
  <si>
    <t>Combined</t>
  </si>
  <si>
    <t>🔍 What Happened (2022)</t>
  </si>
  <si>
    <t>So What?</t>
  </si>
  <si>
    <t>Now What?</t>
  </si>
  <si>
    <r>
      <t>TRANS 7 dominated reach</t>
    </r>
    <r>
      <rPr>
        <sz val="12"/>
        <color theme="1"/>
        <rFont val="Aptos Narrow"/>
        <scheme val="minor"/>
      </rPr>
      <t xml:space="preserve"> → 29 % of GRPs and 22 % of lift, </t>
    </r>
    <r>
      <rPr>
        <b/>
        <sz val="12"/>
        <color theme="1"/>
        <rFont val="Aptos Narrow"/>
        <scheme val="minor"/>
      </rPr>
      <t>efficiency 1.44×</t>
    </r>
    <r>
      <rPr>
        <sz val="12"/>
        <color theme="1"/>
        <rFont val="Aptos Narrow"/>
        <scheme val="minor"/>
      </rPr>
      <t xml:space="preserve"> and effectiveness </t>
    </r>
    <r>
      <rPr>
        <b/>
        <sz val="12"/>
        <color theme="1"/>
        <rFont val="Aptos Narrow"/>
        <scheme val="minor"/>
      </rPr>
      <t>1.16×</t>
    </r>
    <r>
      <rPr>
        <sz val="12"/>
        <color theme="1"/>
        <rFont val="Aptos Narrow"/>
        <scheme val="minor"/>
      </rPr>
      <t>.</t>
    </r>
  </si>
  <si>
    <t>Bread-and-butter channel— good value as well as volume.</t>
  </si>
  <si>
    <t>Keep TRANS 7 at ~30 % GRP share; bargain hard but don’t cut.</t>
  </si>
  <si>
    <r>
      <t>NET delivered the single best ROI combo</t>
    </r>
    <r>
      <rPr>
        <sz val="12"/>
        <color theme="1"/>
        <rFont val="Aptos Narrow"/>
        <scheme val="minor"/>
      </rPr>
      <t xml:space="preserve"> – effectiveness </t>
    </r>
    <r>
      <rPr>
        <b/>
        <sz val="12"/>
        <color theme="1"/>
        <rFont val="Aptos Narrow"/>
        <scheme val="minor"/>
      </rPr>
      <t>1.53×</t>
    </r>
    <r>
      <rPr>
        <sz val="12"/>
        <color theme="1"/>
        <rFont val="Aptos Narrow"/>
        <scheme val="minor"/>
      </rPr>
      <t xml:space="preserve"> &amp; efficiency </t>
    </r>
    <r>
      <rPr>
        <b/>
        <sz val="12"/>
        <color theme="1"/>
        <rFont val="Aptos Narrow"/>
        <scheme val="minor"/>
      </rPr>
      <t>1.36×</t>
    </r>
    <r>
      <rPr>
        <sz val="12"/>
        <color theme="1"/>
        <rFont val="Aptos Narrow"/>
        <scheme val="minor"/>
      </rPr>
      <t xml:space="preserve"> on only 17 % budget.</t>
    </r>
  </si>
  <si>
    <t>Out-punches its weight in generating searches.</t>
  </si>
  <si>
    <t>Shift 2-3 %pts spend from weaker channels into NET.</t>
  </si>
  <si>
    <r>
      <t>RCTI a safe “middle-lane” performer</t>
    </r>
    <r>
      <rPr>
        <sz val="12"/>
        <color theme="1"/>
        <rFont val="Aptos Narrow"/>
        <scheme val="minor"/>
      </rPr>
      <t xml:space="preserve"> – 1.74× effectiveness, 1.17× efficiency.</t>
    </r>
  </si>
  <si>
    <t>Consistent contributor with manageable cost.</t>
  </si>
  <si>
    <t>Maintain but avoid rate inflation &gt; CPI.</t>
  </si>
  <si>
    <r>
      <t>KOMPAS TV superb effectiveness (1.71×) yet below-par efficiency (0.78×)</t>
    </r>
    <r>
      <rPr>
        <sz val="12"/>
        <color theme="1"/>
        <rFont val="Aptos Narrow"/>
        <scheme val="minor"/>
      </rPr>
      <t>.</t>
    </r>
  </si>
  <si>
    <t>Each GRP works, but they’re pricey.</t>
  </si>
  <si>
    <t>Use for high-impact flights only; push for rate relief.</t>
  </si>
  <si>
    <r>
      <t>YouTube still a traffic experiment</t>
    </r>
    <r>
      <rPr>
        <sz val="12"/>
        <color theme="1"/>
        <rFont val="Aptos Narrow"/>
        <scheme val="minor"/>
      </rPr>
      <t xml:space="preserve"> – just 1.4 % lift on 1.4 % spend, effectiveness </t>
    </r>
    <r>
      <rPr>
        <b/>
        <sz val="12"/>
        <color theme="1"/>
        <rFont val="Aptos Narrow"/>
        <scheme val="minor"/>
      </rPr>
      <t>0.14×</t>
    </r>
    <r>
      <rPr>
        <sz val="12"/>
        <color theme="1"/>
        <rFont val="Aptos Narrow"/>
        <scheme val="minor"/>
      </rPr>
      <t>.</t>
    </r>
  </si>
  <si>
    <t>Views aren’t yet converting to organic search.</t>
  </si>
  <si>
    <t>Optimise creative length &amp; CTAs before scaling budget.</t>
  </si>
  <si>
    <t>SCTV &amp; MNCTV low effectiveness (&lt; 0.50× and 1.33×) and mixed efficiency.</t>
  </si>
  <si>
    <t>Under-perform on both lift &amp; cost.</t>
  </si>
  <si>
    <t>Re-evaluate weekly weights; redeploy if performance unchanged.</t>
  </si>
  <si>
    <r>
      <t>RTV is the clear laggard</t>
    </r>
    <r>
      <rPr>
        <sz val="12"/>
        <color theme="1"/>
        <rFont val="Aptos Narrow"/>
        <scheme val="minor"/>
      </rPr>
      <t xml:space="preserve"> – efficiency </t>
    </r>
    <r>
      <rPr>
        <b/>
        <sz val="12"/>
        <color theme="1"/>
        <rFont val="Aptos Narrow"/>
        <scheme val="minor"/>
      </rPr>
      <t>0.21×</t>
    </r>
    <r>
      <rPr>
        <sz val="12"/>
        <color theme="1"/>
        <rFont val="Aptos Narrow"/>
        <scheme val="minor"/>
      </rPr>
      <t xml:space="preserve">, effectiveness </t>
    </r>
    <r>
      <rPr>
        <b/>
        <sz val="12"/>
        <color theme="1"/>
        <rFont val="Aptos Narrow"/>
        <scheme val="minor"/>
      </rPr>
      <t>0.39×</t>
    </r>
    <r>
      <rPr>
        <sz val="12"/>
        <color theme="1"/>
        <rFont val="Aptos Narrow"/>
        <scheme val="minor"/>
      </rPr>
      <t>.</t>
    </r>
  </si>
  <si>
    <t>Capital tied up with little return.</t>
  </si>
  <si>
    <t>Recommend exiting or deep cost renegotiation.</t>
  </si>
  <si>
    <t>overall</t>
  </si>
  <si>
    <t>Tiktok</t>
  </si>
  <si>
    <t>Overall</t>
  </si>
  <si>
    <t>%Impact</t>
  </si>
  <si>
    <t>%Impressions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</si>
</sst>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4"/>
      <color rgb="FF000000"/>
      <name val="Roboto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4" fontId="2" fillId="3" borderId="1" xfId="0" applyNumberFormat="1" applyFont="1" applyFill="1" applyBorder="1"/>
    <xf numFmtId="43" fontId="0" fillId="0" borderId="0" xfId="1" applyFont="1"/>
    <xf numFmtId="43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0" fontId="0" fillId="0" borderId="0" xfId="2" applyNumberFormat="1" applyFont="1"/>
    <xf numFmtId="0" fontId="4" fillId="0" borderId="0" xfId="0" applyFont="1"/>
    <xf numFmtId="10" fontId="0" fillId="0" borderId="0" xfId="0" applyNumberFormat="1"/>
    <xf numFmtId="10" fontId="4" fillId="0" borderId="0" xfId="0" applyNumberFormat="1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Font="1"/>
    <xf numFmtId="43" fontId="4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RSI!$B$1</c:f>
              <c:strCache>
                <c:ptCount val="1"/>
                <c:pt idx="0">
                  <c:v> Total GRP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RSI!$A$2:$A$132</c:f>
              <c:numCache>
                <c:formatCode>m/d/yy</c:formatCode>
                <c:ptCount val="131"/>
                <c:pt idx="0">
                  <c:v>44654</c:v>
                </c:pt>
                <c:pt idx="1">
                  <c:v>44661</c:v>
                </c:pt>
                <c:pt idx="2">
                  <c:v>44668</c:v>
                </c:pt>
                <c:pt idx="3">
                  <c:v>44675</c:v>
                </c:pt>
                <c:pt idx="4">
                  <c:v>44682</c:v>
                </c:pt>
                <c:pt idx="5">
                  <c:v>44689</c:v>
                </c:pt>
                <c:pt idx="6">
                  <c:v>44696</c:v>
                </c:pt>
                <c:pt idx="7">
                  <c:v>44703</c:v>
                </c:pt>
                <c:pt idx="8">
                  <c:v>44710</c:v>
                </c:pt>
                <c:pt idx="9">
                  <c:v>44717</c:v>
                </c:pt>
                <c:pt idx="10">
                  <c:v>44724</c:v>
                </c:pt>
                <c:pt idx="11">
                  <c:v>44731</c:v>
                </c:pt>
                <c:pt idx="12">
                  <c:v>44738</c:v>
                </c:pt>
                <c:pt idx="13">
                  <c:v>44745</c:v>
                </c:pt>
                <c:pt idx="14">
                  <c:v>44752</c:v>
                </c:pt>
                <c:pt idx="15">
                  <c:v>44759</c:v>
                </c:pt>
                <c:pt idx="16">
                  <c:v>44766</c:v>
                </c:pt>
                <c:pt idx="17">
                  <c:v>44773</c:v>
                </c:pt>
                <c:pt idx="18">
                  <c:v>44780</c:v>
                </c:pt>
                <c:pt idx="19">
                  <c:v>44787</c:v>
                </c:pt>
                <c:pt idx="20">
                  <c:v>44794</c:v>
                </c:pt>
                <c:pt idx="21">
                  <c:v>44801</c:v>
                </c:pt>
                <c:pt idx="22">
                  <c:v>44808</c:v>
                </c:pt>
                <c:pt idx="23">
                  <c:v>44815</c:v>
                </c:pt>
                <c:pt idx="24">
                  <c:v>44822</c:v>
                </c:pt>
                <c:pt idx="25">
                  <c:v>44829</c:v>
                </c:pt>
                <c:pt idx="26">
                  <c:v>44836</c:v>
                </c:pt>
                <c:pt idx="27">
                  <c:v>44843</c:v>
                </c:pt>
                <c:pt idx="28">
                  <c:v>44850</c:v>
                </c:pt>
                <c:pt idx="29">
                  <c:v>44857</c:v>
                </c:pt>
                <c:pt idx="30">
                  <c:v>44864</c:v>
                </c:pt>
                <c:pt idx="31">
                  <c:v>44871</c:v>
                </c:pt>
                <c:pt idx="32">
                  <c:v>44878</c:v>
                </c:pt>
                <c:pt idx="33">
                  <c:v>44885</c:v>
                </c:pt>
                <c:pt idx="34">
                  <c:v>44892</c:v>
                </c:pt>
                <c:pt idx="35">
                  <c:v>44899</c:v>
                </c:pt>
                <c:pt idx="36">
                  <c:v>44906</c:v>
                </c:pt>
                <c:pt idx="37">
                  <c:v>44913</c:v>
                </c:pt>
                <c:pt idx="38">
                  <c:v>44920</c:v>
                </c:pt>
                <c:pt idx="39">
                  <c:v>44927</c:v>
                </c:pt>
                <c:pt idx="40">
                  <c:v>44934</c:v>
                </c:pt>
                <c:pt idx="41">
                  <c:v>44941</c:v>
                </c:pt>
                <c:pt idx="42">
                  <c:v>44948</c:v>
                </c:pt>
                <c:pt idx="43">
                  <c:v>44955</c:v>
                </c:pt>
                <c:pt idx="44">
                  <c:v>44962</c:v>
                </c:pt>
                <c:pt idx="45">
                  <c:v>44969</c:v>
                </c:pt>
                <c:pt idx="46">
                  <c:v>44976</c:v>
                </c:pt>
                <c:pt idx="47">
                  <c:v>44983</c:v>
                </c:pt>
                <c:pt idx="48">
                  <c:v>44990</c:v>
                </c:pt>
                <c:pt idx="49">
                  <c:v>44997</c:v>
                </c:pt>
                <c:pt idx="50">
                  <c:v>45004</c:v>
                </c:pt>
                <c:pt idx="51">
                  <c:v>45011</c:v>
                </c:pt>
                <c:pt idx="52">
                  <c:v>45018</c:v>
                </c:pt>
                <c:pt idx="53">
                  <c:v>45025</c:v>
                </c:pt>
                <c:pt idx="54">
                  <c:v>45032</c:v>
                </c:pt>
                <c:pt idx="55">
                  <c:v>45039</c:v>
                </c:pt>
                <c:pt idx="56">
                  <c:v>45046</c:v>
                </c:pt>
                <c:pt idx="57">
                  <c:v>45053</c:v>
                </c:pt>
                <c:pt idx="58">
                  <c:v>45060</c:v>
                </c:pt>
                <c:pt idx="59">
                  <c:v>45067</c:v>
                </c:pt>
                <c:pt idx="60">
                  <c:v>45074</c:v>
                </c:pt>
                <c:pt idx="61">
                  <c:v>45081</c:v>
                </c:pt>
                <c:pt idx="62">
                  <c:v>45088</c:v>
                </c:pt>
                <c:pt idx="63">
                  <c:v>45095</c:v>
                </c:pt>
                <c:pt idx="64">
                  <c:v>45102</c:v>
                </c:pt>
                <c:pt idx="65">
                  <c:v>45109</c:v>
                </c:pt>
                <c:pt idx="66">
                  <c:v>45116</c:v>
                </c:pt>
                <c:pt idx="67">
                  <c:v>45123</c:v>
                </c:pt>
                <c:pt idx="68">
                  <c:v>45130</c:v>
                </c:pt>
                <c:pt idx="69">
                  <c:v>45137</c:v>
                </c:pt>
                <c:pt idx="70">
                  <c:v>45144</c:v>
                </c:pt>
                <c:pt idx="71">
                  <c:v>45151</c:v>
                </c:pt>
                <c:pt idx="72">
                  <c:v>45158</c:v>
                </c:pt>
                <c:pt idx="73">
                  <c:v>45165</c:v>
                </c:pt>
                <c:pt idx="74">
                  <c:v>45172</c:v>
                </c:pt>
                <c:pt idx="75">
                  <c:v>45179</c:v>
                </c:pt>
                <c:pt idx="76">
                  <c:v>45186</c:v>
                </c:pt>
                <c:pt idx="77">
                  <c:v>45193</c:v>
                </c:pt>
                <c:pt idx="78">
                  <c:v>45200</c:v>
                </c:pt>
                <c:pt idx="79">
                  <c:v>45207</c:v>
                </c:pt>
                <c:pt idx="80">
                  <c:v>45214</c:v>
                </c:pt>
                <c:pt idx="81">
                  <c:v>45221</c:v>
                </c:pt>
                <c:pt idx="82">
                  <c:v>45228</c:v>
                </c:pt>
                <c:pt idx="83">
                  <c:v>45235</c:v>
                </c:pt>
                <c:pt idx="84">
                  <c:v>45242</c:v>
                </c:pt>
                <c:pt idx="85">
                  <c:v>45249</c:v>
                </c:pt>
                <c:pt idx="86">
                  <c:v>45256</c:v>
                </c:pt>
                <c:pt idx="87">
                  <c:v>45263</c:v>
                </c:pt>
                <c:pt idx="88">
                  <c:v>45270</c:v>
                </c:pt>
                <c:pt idx="89">
                  <c:v>45277</c:v>
                </c:pt>
                <c:pt idx="90">
                  <c:v>45284</c:v>
                </c:pt>
                <c:pt idx="91">
                  <c:v>45291</c:v>
                </c:pt>
                <c:pt idx="92">
                  <c:v>45298</c:v>
                </c:pt>
                <c:pt idx="93">
                  <c:v>45305</c:v>
                </c:pt>
                <c:pt idx="94">
                  <c:v>45312</c:v>
                </c:pt>
                <c:pt idx="95">
                  <c:v>45319</c:v>
                </c:pt>
                <c:pt idx="96">
                  <c:v>45326</c:v>
                </c:pt>
                <c:pt idx="97">
                  <c:v>45333</c:v>
                </c:pt>
                <c:pt idx="98">
                  <c:v>45340</c:v>
                </c:pt>
                <c:pt idx="99">
                  <c:v>45347</c:v>
                </c:pt>
                <c:pt idx="100">
                  <c:v>45354</c:v>
                </c:pt>
                <c:pt idx="101">
                  <c:v>45361</c:v>
                </c:pt>
                <c:pt idx="102">
                  <c:v>45368</c:v>
                </c:pt>
                <c:pt idx="103">
                  <c:v>45375</c:v>
                </c:pt>
                <c:pt idx="104">
                  <c:v>45382</c:v>
                </c:pt>
                <c:pt idx="105">
                  <c:v>45389</c:v>
                </c:pt>
                <c:pt idx="106">
                  <c:v>45396</c:v>
                </c:pt>
                <c:pt idx="107">
                  <c:v>45403</c:v>
                </c:pt>
                <c:pt idx="108">
                  <c:v>45410</c:v>
                </c:pt>
                <c:pt idx="109">
                  <c:v>45417</c:v>
                </c:pt>
                <c:pt idx="110">
                  <c:v>45424</c:v>
                </c:pt>
                <c:pt idx="111">
                  <c:v>45431</c:v>
                </c:pt>
                <c:pt idx="112">
                  <c:v>45438</c:v>
                </c:pt>
                <c:pt idx="113">
                  <c:v>45445</c:v>
                </c:pt>
                <c:pt idx="114">
                  <c:v>45452</c:v>
                </c:pt>
                <c:pt idx="115">
                  <c:v>45459</c:v>
                </c:pt>
                <c:pt idx="116">
                  <c:v>45466</c:v>
                </c:pt>
                <c:pt idx="117">
                  <c:v>45473</c:v>
                </c:pt>
                <c:pt idx="118">
                  <c:v>45480</c:v>
                </c:pt>
                <c:pt idx="119">
                  <c:v>45487</c:v>
                </c:pt>
                <c:pt idx="120">
                  <c:v>45494</c:v>
                </c:pt>
                <c:pt idx="121">
                  <c:v>45501</c:v>
                </c:pt>
                <c:pt idx="122">
                  <c:v>45508</c:v>
                </c:pt>
                <c:pt idx="123">
                  <c:v>45515</c:v>
                </c:pt>
                <c:pt idx="124">
                  <c:v>45522</c:v>
                </c:pt>
                <c:pt idx="125">
                  <c:v>45529</c:v>
                </c:pt>
                <c:pt idx="126">
                  <c:v>45536</c:v>
                </c:pt>
                <c:pt idx="127">
                  <c:v>45543</c:v>
                </c:pt>
                <c:pt idx="128">
                  <c:v>45550</c:v>
                </c:pt>
                <c:pt idx="129">
                  <c:v>45557</c:v>
                </c:pt>
                <c:pt idx="130">
                  <c:v>45564</c:v>
                </c:pt>
              </c:numCache>
            </c:numRef>
          </c:cat>
          <c:val>
            <c:numRef>
              <c:f>RSI!$B$2:$B$132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309.5</c:v>
                </c:pt>
                <c:pt idx="19">
                  <c:v>611.9</c:v>
                </c:pt>
                <c:pt idx="20">
                  <c:v>842.30000000000007</c:v>
                </c:pt>
                <c:pt idx="21">
                  <c:v>681</c:v>
                </c:pt>
                <c:pt idx="22">
                  <c:v>647.90000000000009</c:v>
                </c:pt>
                <c:pt idx="23">
                  <c:v>532.59999999999991</c:v>
                </c:pt>
                <c:pt idx="24">
                  <c:v>520.29999999999995</c:v>
                </c:pt>
                <c:pt idx="25">
                  <c:v>422.1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357.59999999999997</c:v>
                </c:pt>
                <c:pt idx="70">
                  <c:v>593.49999999999989</c:v>
                </c:pt>
                <c:pt idx="71">
                  <c:v>569.09999999999991</c:v>
                </c:pt>
                <c:pt idx="72">
                  <c:v>538.19999999999993</c:v>
                </c:pt>
                <c:pt idx="73">
                  <c:v>624.59999999999991</c:v>
                </c:pt>
                <c:pt idx="74">
                  <c:v>308.29999999999995</c:v>
                </c:pt>
                <c:pt idx="75">
                  <c:v>323.5</c:v>
                </c:pt>
                <c:pt idx="76">
                  <c:v>116.7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128.97</c:v>
                </c:pt>
                <c:pt idx="120">
                  <c:v>120.73</c:v>
                </c:pt>
                <c:pt idx="121">
                  <c:v>451.07999999999993</c:v>
                </c:pt>
                <c:pt idx="122">
                  <c:v>376.89</c:v>
                </c:pt>
                <c:pt idx="123">
                  <c:v>55.55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7-AA4E-B33C-15F74FC6B0FA}"/>
            </c:ext>
          </c:extLst>
        </c:ser>
        <c:ser>
          <c:idx val="1"/>
          <c:order val="1"/>
          <c:tx>
            <c:strRef>
              <c:f>RSI!$C$1</c:f>
              <c:strCache>
                <c:ptCount val="1"/>
                <c:pt idx="0">
                  <c:v> YT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RSI!$A$2:$A$132</c:f>
              <c:numCache>
                <c:formatCode>m/d/yy</c:formatCode>
                <c:ptCount val="131"/>
                <c:pt idx="0">
                  <c:v>44654</c:v>
                </c:pt>
                <c:pt idx="1">
                  <c:v>44661</c:v>
                </c:pt>
                <c:pt idx="2">
                  <c:v>44668</c:v>
                </c:pt>
                <c:pt idx="3">
                  <c:v>44675</c:v>
                </c:pt>
                <c:pt idx="4">
                  <c:v>44682</c:v>
                </c:pt>
                <c:pt idx="5">
                  <c:v>44689</c:v>
                </c:pt>
                <c:pt idx="6">
                  <c:v>44696</c:v>
                </c:pt>
                <c:pt idx="7">
                  <c:v>44703</c:v>
                </c:pt>
                <c:pt idx="8">
                  <c:v>44710</c:v>
                </c:pt>
                <c:pt idx="9">
                  <c:v>44717</c:v>
                </c:pt>
                <c:pt idx="10">
                  <c:v>44724</c:v>
                </c:pt>
                <c:pt idx="11">
                  <c:v>44731</c:v>
                </c:pt>
                <c:pt idx="12">
                  <c:v>44738</c:v>
                </c:pt>
                <c:pt idx="13">
                  <c:v>44745</c:v>
                </c:pt>
                <c:pt idx="14">
                  <c:v>44752</c:v>
                </c:pt>
                <c:pt idx="15">
                  <c:v>44759</c:v>
                </c:pt>
                <c:pt idx="16">
                  <c:v>44766</c:v>
                </c:pt>
                <c:pt idx="17">
                  <c:v>44773</c:v>
                </c:pt>
                <c:pt idx="18">
                  <c:v>44780</c:v>
                </c:pt>
                <c:pt idx="19">
                  <c:v>44787</c:v>
                </c:pt>
                <c:pt idx="20">
                  <c:v>44794</c:v>
                </c:pt>
                <c:pt idx="21">
                  <c:v>44801</c:v>
                </c:pt>
                <c:pt idx="22">
                  <c:v>44808</c:v>
                </c:pt>
                <c:pt idx="23">
                  <c:v>44815</c:v>
                </c:pt>
                <c:pt idx="24">
                  <c:v>44822</c:v>
                </c:pt>
                <c:pt idx="25">
                  <c:v>44829</c:v>
                </c:pt>
                <c:pt idx="26">
                  <c:v>44836</c:v>
                </c:pt>
                <c:pt idx="27">
                  <c:v>44843</c:v>
                </c:pt>
                <c:pt idx="28">
                  <c:v>44850</c:v>
                </c:pt>
                <c:pt idx="29">
                  <c:v>44857</c:v>
                </c:pt>
                <c:pt idx="30">
                  <c:v>44864</c:v>
                </c:pt>
                <c:pt idx="31">
                  <c:v>44871</c:v>
                </c:pt>
                <c:pt idx="32">
                  <c:v>44878</c:v>
                </c:pt>
                <c:pt idx="33">
                  <c:v>44885</c:v>
                </c:pt>
                <c:pt idx="34">
                  <c:v>44892</c:v>
                </c:pt>
                <c:pt idx="35">
                  <c:v>44899</c:v>
                </c:pt>
                <c:pt idx="36">
                  <c:v>44906</c:v>
                </c:pt>
                <c:pt idx="37">
                  <c:v>44913</c:v>
                </c:pt>
                <c:pt idx="38">
                  <c:v>44920</c:v>
                </c:pt>
                <c:pt idx="39">
                  <c:v>44927</c:v>
                </c:pt>
                <c:pt idx="40">
                  <c:v>44934</c:v>
                </c:pt>
                <c:pt idx="41">
                  <c:v>44941</c:v>
                </c:pt>
                <c:pt idx="42">
                  <c:v>44948</c:v>
                </c:pt>
                <c:pt idx="43">
                  <c:v>44955</c:v>
                </c:pt>
                <c:pt idx="44">
                  <c:v>44962</c:v>
                </c:pt>
                <c:pt idx="45">
                  <c:v>44969</c:v>
                </c:pt>
                <c:pt idx="46">
                  <c:v>44976</c:v>
                </c:pt>
                <c:pt idx="47">
                  <c:v>44983</c:v>
                </c:pt>
                <c:pt idx="48">
                  <c:v>44990</c:v>
                </c:pt>
                <c:pt idx="49">
                  <c:v>44997</c:v>
                </c:pt>
                <c:pt idx="50">
                  <c:v>45004</c:v>
                </c:pt>
                <c:pt idx="51">
                  <c:v>45011</c:v>
                </c:pt>
                <c:pt idx="52">
                  <c:v>45018</c:v>
                </c:pt>
                <c:pt idx="53">
                  <c:v>45025</c:v>
                </c:pt>
                <c:pt idx="54">
                  <c:v>45032</c:v>
                </c:pt>
                <c:pt idx="55">
                  <c:v>45039</c:v>
                </c:pt>
                <c:pt idx="56">
                  <c:v>45046</c:v>
                </c:pt>
                <c:pt idx="57">
                  <c:v>45053</c:v>
                </c:pt>
                <c:pt idx="58">
                  <c:v>45060</c:v>
                </c:pt>
                <c:pt idx="59">
                  <c:v>45067</c:v>
                </c:pt>
                <c:pt idx="60">
                  <c:v>45074</c:v>
                </c:pt>
                <c:pt idx="61">
                  <c:v>45081</c:v>
                </c:pt>
                <c:pt idx="62">
                  <c:v>45088</c:v>
                </c:pt>
                <c:pt idx="63">
                  <c:v>45095</c:v>
                </c:pt>
                <c:pt idx="64">
                  <c:v>45102</c:v>
                </c:pt>
                <c:pt idx="65">
                  <c:v>45109</c:v>
                </c:pt>
                <c:pt idx="66">
                  <c:v>45116</c:v>
                </c:pt>
                <c:pt idx="67">
                  <c:v>45123</c:v>
                </c:pt>
                <c:pt idx="68">
                  <c:v>45130</c:v>
                </c:pt>
                <c:pt idx="69">
                  <c:v>45137</c:v>
                </c:pt>
                <c:pt idx="70">
                  <c:v>45144</c:v>
                </c:pt>
                <c:pt idx="71">
                  <c:v>45151</c:v>
                </c:pt>
                <c:pt idx="72">
                  <c:v>45158</c:v>
                </c:pt>
                <c:pt idx="73">
                  <c:v>45165</c:v>
                </c:pt>
                <c:pt idx="74">
                  <c:v>45172</c:v>
                </c:pt>
                <c:pt idx="75">
                  <c:v>45179</c:v>
                </c:pt>
                <c:pt idx="76">
                  <c:v>45186</c:v>
                </c:pt>
                <c:pt idx="77">
                  <c:v>45193</c:v>
                </c:pt>
                <c:pt idx="78">
                  <c:v>45200</c:v>
                </c:pt>
                <c:pt idx="79">
                  <c:v>45207</c:v>
                </c:pt>
                <c:pt idx="80">
                  <c:v>45214</c:v>
                </c:pt>
                <c:pt idx="81">
                  <c:v>45221</c:v>
                </c:pt>
                <c:pt idx="82">
                  <c:v>45228</c:v>
                </c:pt>
                <c:pt idx="83">
                  <c:v>45235</c:v>
                </c:pt>
                <c:pt idx="84">
                  <c:v>45242</c:v>
                </c:pt>
                <c:pt idx="85">
                  <c:v>45249</c:v>
                </c:pt>
                <c:pt idx="86">
                  <c:v>45256</c:v>
                </c:pt>
                <c:pt idx="87">
                  <c:v>45263</c:v>
                </c:pt>
                <c:pt idx="88">
                  <c:v>45270</c:v>
                </c:pt>
                <c:pt idx="89">
                  <c:v>45277</c:v>
                </c:pt>
                <c:pt idx="90">
                  <c:v>45284</c:v>
                </c:pt>
                <c:pt idx="91">
                  <c:v>45291</c:v>
                </c:pt>
                <c:pt idx="92">
                  <c:v>45298</c:v>
                </c:pt>
                <c:pt idx="93">
                  <c:v>45305</c:v>
                </c:pt>
                <c:pt idx="94">
                  <c:v>45312</c:v>
                </c:pt>
                <c:pt idx="95">
                  <c:v>45319</c:v>
                </c:pt>
                <c:pt idx="96">
                  <c:v>45326</c:v>
                </c:pt>
                <c:pt idx="97">
                  <c:v>45333</c:v>
                </c:pt>
                <c:pt idx="98">
                  <c:v>45340</c:v>
                </c:pt>
                <c:pt idx="99">
                  <c:v>45347</c:v>
                </c:pt>
                <c:pt idx="100">
                  <c:v>45354</c:v>
                </c:pt>
                <c:pt idx="101">
                  <c:v>45361</c:v>
                </c:pt>
                <c:pt idx="102">
                  <c:v>45368</c:v>
                </c:pt>
                <c:pt idx="103">
                  <c:v>45375</c:v>
                </c:pt>
                <c:pt idx="104">
                  <c:v>45382</c:v>
                </c:pt>
                <c:pt idx="105">
                  <c:v>45389</c:v>
                </c:pt>
                <c:pt idx="106">
                  <c:v>45396</c:v>
                </c:pt>
                <c:pt idx="107">
                  <c:v>45403</c:v>
                </c:pt>
                <c:pt idx="108">
                  <c:v>45410</c:v>
                </c:pt>
                <c:pt idx="109">
                  <c:v>45417</c:v>
                </c:pt>
                <c:pt idx="110">
                  <c:v>45424</c:v>
                </c:pt>
                <c:pt idx="111">
                  <c:v>45431</c:v>
                </c:pt>
                <c:pt idx="112">
                  <c:v>45438</c:v>
                </c:pt>
                <c:pt idx="113">
                  <c:v>45445</c:v>
                </c:pt>
                <c:pt idx="114">
                  <c:v>45452</c:v>
                </c:pt>
                <c:pt idx="115">
                  <c:v>45459</c:v>
                </c:pt>
                <c:pt idx="116">
                  <c:v>45466</c:v>
                </c:pt>
                <c:pt idx="117">
                  <c:v>45473</c:v>
                </c:pt>
                <c:pt idx="118">
                  <c:v>45480</c:v>
                </c:pt>
                <c:pt idx="119">
                  <c:v>45487</c:v>
                </c:pt>
                <c:pt idx="120">
                  <c:v>45494</c:v>
                </c:pt>
                <c:pt idx="121">
                  <c:v>45501</c:v>
                </c:pt>
                <c:pt idx="122">
                  <c:v>45508</c:v>
                </c:pt>
                <c:pt idx="123">
                  <c:v>45515</c:v>
                </c:pt>
                <c:pt idx="124">
                  <c:v>45522</c:v>
                </c:pt>
                <c:pt idx="125">
                  <c:v>45529</c:v>
                </c:pt>
                <c:pt idx="126">
                  <c:v>45536</c:v>
                </c:pt>
                <c:pt idx="127">
                  <c:v>45543</c:v>
                </c:pt>
                <c:pt idx="128">
                  <c:v>45550</c:v>
                </c:pt>
                <c:pt idx="129">
                  <c:v>45557</c:v>
                </c:pt>
                <c:pt idx="130">
                  <c:v>45564</c:v>
                </c:pt>
              </c:numCache>
            </c:numRef>
          </c:cat>
          <c:val>
            <c:numRef>
              <c:f>RSI!$C$2:$C$132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49.584631578947366</c:v>
                </c:pt>
                <c:pt idx="19">
                  <c:v>54.398473684210529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46.673684210526318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49.190578947368422</c:v>
                </c:pt>
                <c:pt idx="69">
                  <c:v>56.83952631578947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46.351947368421051</c:v>
                </c:pt>
                <c:pt idx="119">
                  <c:v>50.952157894736843</c:v>
                </c:pt>
                <c:pt idx="120">
                  <c:v>0</c:v>
                </c:pt>
                <c:pt idx="121">
                  <c:v>0</c:v>
                </c:pt>
                <c:pt idx="122">
                  <c:v>32.231000000000002</c:v>
                </c:pt>
                <c:pt idx="123">
                  <c:v>35.582368421052628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7-AA4E-B33C-15F74FC6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615503"/>
        <c:axId val="2061471279"/>
      </c:barChart>
      <c:lineChart>
        <c:grouping val="standard"/>
        <c:varyColors val="0"/>
        <c:ser>
          <c:idx val="2"/>
          <c:order val="2"/>
          <c:tx>
            <c:strRef>
              <c:f>RSI!$D$1</c:f>
              <c:strCache>
                <c:ptCount val="1"/>
                <c:pt idx="0">
                  <c:v> Google Trend (Relative Strength)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RSI!$A$2:$A$132</c:f>
              <c:numCache>
                <c:formatCode>m/d/yy</c:formatCode>
                <c:ptCount val="131"/>
                <c:pt idx="0">
                  <c:v>44654</c:v>
                </c:pt>
                <c:pt idx="1">
                  <c:v>44661</c:v>
                </c:pt>
                <c:pt idx="2">
                  <c:v>44668</c:v>
                </c:pt>
                <c:pt idx="3">
                  <c:v>44675</c:v>
                </c:pt>
                <c:pt idx="4">
                  <c:v>44682</c:v>
                </c:pt>
                <c:pt idx="5">
                  <c:v>44689</c:v>
                </c:pt>
                <c:pt idx="6">
                  <c:v>44696</c:v>
                </c:pt>
                <c:pt idx="7">
                  <c:v>44703</c:v>
                </c:pt>
                <c:pt idx="8">
                  <c:v>44710</c:v>
                </c:pt>
                <c:pt idx="9">
                  <c:v>44717</c:v>
                </c:pt>
                <c:pt idx="10">
                  <c:v>44724</c:v>
                </c:pt>
                <c:pt idx="11">
                  <c:v>44731</c:v>
                </c:pt>
                <c:pt idx="12">
                  <c:v>44738</c:v>
                </c:pt>
                <c:pt idx="13">
                  <c:v>44745</c:v>
                </c:pt>
                <c:pt idx="14">
                  <c:v>44752</c:v>
                </c:pt>
                <c:pt idx="15">
                  <c:v>44759</c:v>
                </c:pt>
                <c:pt idx="16">
                  <c:v>44766</c:v>
                </c:pt>
                <c:pt idx="17">
                  <c:v>44773</c:v>
                </c:pt>
                <c:pt idx="18">
                  <c:v>44780</c:v>
                </c:pt>
                <c:pt idx="19">
                  <c:v>44787</c:v>
                </c:pt>
                <c:pt idx="20">
                  <c:v>44794</c:v>
                </c:pt>
                <c:pt idx="21">
                  <c:v>44801</c:v>
                </c:pt>
                <c:pt idx="22">
                  <c:v>44808</c:v>
                </c:pt>
                <c:pt idx="23">
                  <c:v>44815</c:v>
                </c:pt>
                <c:pt idx="24">
                  <c:v>44822</c:v>
                </c:pt>
                <c:pt idx="25">
                  <c:v>44829</c:v>
                </c:pt>
                <c:pt idx="26">
                  <c:v>44836</c:v>
                </c:pt>
                <c:pt idx="27">
                  <c:v>44843</c:v>
                </c:pt>
                <c:pt idx="28">
                  <c:v>44850</c:v>
                </c:pt>
                <c:pt idx="29">
                  <c:v>44857</c:v>
                </c:pt>
                <c:pt idx="30">
                  <c:v>44864</c:v>
                </c:pt>
                <c:pt idx="31">
                  <c:v>44871</c:v>
                </c:pt>
                <c:pt idx="32">
                  <c:v>44878</c:v>
                </c:pt>
                <c:pt idx="33">
                  <c:v>44885</c:v>
                </c:pt>
                <c:pt idx="34">
                  <c:v>44892</c:v>
                </c:pt>
                <c:pt idx="35">
                  <c:v>44899</c:v>
                </c:pt>
                <c:pt idx="36">
                  <c:v>44906</c:v>
                </c:pt>
                <c:pt idx="37">
                  <c:v>44913</c:v>
                </c:pt>
                <c:pt idx="38">
                  <c:v>44920</c:v>
                </c:pt>
                <c:pt idx="39">
                  <c:v>44927</c:v>
                </c:pt>
                <c:pt idx="40">
                  <c:v>44934</c:v>
                </c:pt>
                <c:pt idx="41">
                  <c:v>44941</c:v>
                </c:pt>
                <c:pt idx="42">
                  <c:v>44948</c:v>
                </c:pt>
                <c:pt idx="43">
                  <c:v>44955</c:v>
                </c:pt>
                <c:pt idx="44">
                  <c:v>44962</c:v>
                </c:pt>
                <c:pt idx="45">
                  <c:v>44969</c:v>
                </c:pt>
                <c:pt idx="46">
                  <c:v>44976</c:v>
                </c:pt>
                <c:pt idx="47">
                  <c:v>44983</c:v>
                </c:pt>
                <c:pt idx="48">
                  <c:v>44990</c:v>
                </c:pt>
                <c:pt idx="49">
                  <c:v>44997</c:v>
                </c:pt>
                <c:pt idx="50">
                  <c:v>45004</c:v>
                </c:pt>
                <c:pt idx="51">
                  <c:v>45011</c:v>
                </c:pt>
                <c:pt idx="52">
                  <c:v>45018</c:v>
                </c:pt>
                <c:pt idx="53">
                  <c:v>45025</c:v>
                </c:pt>
                <c:pt idx="54">
                  <c:v>45032</c:v>
                </c:pt>
                <c:pt idx="55">
                  <c:v>45039</c:v>
                </c:pt>
                <c:pt idx="56">
                  <c:v>45046</c:v>
                </c:pt>
                <c:pt idx="57">
                  <c:v>45053</c:v>
                </c:pt>
                <c:pt idx="58">
                  <c:v>45060</c:v>
                </c:pt>
                <c:pt idx="59">
                  <c:v>45067</c:v>
                </c:pt>
                <c:pt idx="60">
                  <c:v>45074</c:v>
                </c:pt>
                <c:pt idx="61">
                  <c:v>45081</c:v>
                </c:pt>
                <c:pt idx="62">
                  <c:v>45088</c:v>
                </c:pt>
                <c:pt idx="63">
                  <c:v>45095</c:v>
                </c:pt>
                <c:pt idx="64">
                  <c:v>45102</c:v>
                </c:pt>
                <c:pt idx="65">
                  <c:v>45109</c:v>
                </c:pt>
                <c:pt idx="66">
                  <c:v>45116</c:v>
                </c:pt>
                <c:pt idx="67">
                  <c:v>45123</c:v>
                </c:pt>
                <c:pt idx="68">
                  <c:v>45130</c:v>
                </c:pt>
                <c:pt idx="69">
                  <c:v>45137</c:v>
                </c:pt>
                <c:pt idx="70">
                  <c:v>45144</c:v>
                </c:pt>
                <c:pt idx="71">
                  <c:v>45151</c:v>
                </c:pt>
                <c:pt idx="72">
                  <c:v>45158</c:v>
                </c:pt>
                <c:pt idx="73">
                  <c:v>45165</c:v>
                </c:pt>
                <c:pt idx="74">
                  <c:v>45172</c:v>
                </c:pt>
                <c:pt idx="75">
                  <c:v>45179</c:v>
                </c:pt>
                <c:pt idx="76">
                  <c:v>45186</c:v>
                </c:pt>
                <c:pt idx="77">
                  <c:v>45193</c:v>
                </c:pt>
                <c:pt idx="78">
                  <c:v>45200</c:v>
                </c:pt>
                <c:pt idx="79">
                  <c:v>45207</c:v>
                </c:pt>
                <c:pt idx="80">
                  <c:v>45214</c:v>
                </c:pt>
                <c:pt idx="81">
                  <c:v>45221</c:v>
                </c:pt>
                <c:pt idx="82">
                  <c:v>45228</c:v>
                </c:pt>
                <c:pt idx="83">
                  <c:v>45235</c:v>
                </c:pt>
                <c:pt idx="84">
                  <c:v>45242</c:v>
                </c:pt>
                <c:pt idx="85">
                  <c:v>45249</c:v>
                </c:pt>
                <c:pt idx="86">
                  <c:v>45256</c:v>
                </c:pt>
                <c:pt idx="87">
                  <c:v>45263</c:v>
                </c:pt>
                <c:pt idx="88">
                  <c:v>45270</c:v>
                </c:pt>
                <c:pt idx="89">
                  <c:v>45277</c:v>
                </c:pt>
                <c:pt idx="90">
                  <c:v>45284</c:v>
                </c:pt>
                <c:pt idx="91">
                  <c:v>45291</c:v>
                </c:pt>
                <c:pt idx="92">
                  <c:v>45298</c:v>
                </c:pt>
                <c:pt idx="93">
                  <c:v>45305</c:v>
                </c:pt>
                <c:pt idx="94">
                  <c:v>45312</c:v>
                </c:pt>
                <c:pt idx="95">
                  <c:v>45319</c:v>
                </c:pt>
                <c:pt idx="96">
                  <c:v>45326</c:v>
                </c:pt>
                <c:pt idx="97">
                  <c:v>45333</c:v>
                </c:pt>
                <c:pt idx="98">
                  <c:v>45340</c:v>
                </c:pt>
                <c:pt idx="99">
                  <c:v>45347</c:v>
                </c:pt>
                <c:pt idx="100">
                  <c:v>45354</c:v>
                </c:pt>
                <c:pt idx="101">
                  <c:v>45361</c:v>
                </c:pt>
                <c:pt idx="102">
                  <c:v>45368</c:v>
                </c:pt>
                <c:pt idx="103">
                  <c:v>45375</c:v>
                </c:pt>
                <c:pt idx="104">
                  <c:v>45382</c:v>
                </c:pt>
                <c:pt idx="105">
                  <c:v>45389</c:v>
                </c:pt>
                <c:pt idx="106">
                  <c:v>45396</c:v>
                </c:pt>
                <c:pt idx="107">
                  <c:v>45403</c:v>
                </c:pt>
                <c:pt idx="108">
                  <c:v>45410</c:v>
                </c:pt>
                <c:pt idx="109">
                  <c:v>45417</c:v>
                </c:pt>
                <c:pt idx="110">
                  <c:v>45424</c:v>
                </c:pt>
                <c:pt idx="111">
                  <c:v>45431</c:v>
                </c:pt>
                <c:pt idx="112">
                  <c:v>45438</c:v>
                </c:pt>
                <c:pt idx="113">
                  <c:v>45445</c:v>
                </c:pt>
                <c:pt idx="114">
                  <c:v>45452</c:v>
                </c:pt>
                <c:pt idx="115">
                  <c:v>45459</c:v>
                </c:pt>
                <c:pt idx="116">
                  <c:v>45466</c:v>
                </c:pt>
                <c:pt idx="117">
                  <c:v>45473</c:v>
                </c:pt>
                <c:pt idx="118">
                  <c:v>45480</c:v>
                </c:pt>
                <c:pt idx="119">
                  <c:v>45487</c:v>
                </c:pt>
                <c:pt idx="120">
                  <c:v>45494</c:v>
                </c:pt>
                <c:pt idx="121">
                  <c:v>45501</c:v>
                </c:pt>
                <c:pt idx="122">
                  <c:v>45508</c:v>
                </c:pt>
                <c:pt idx="123">
                  <c:v>45515</c:v>
                </c:pt>
                <c:pt idx="124">
                  <c:v>45522</c:v>
                </c:pt>
                <c:pt idx="125">
                  <c:v>45529</c:v>
                </c:pt>
                <c:pt idx="126">
                  <c:v>45536</c:v>
                </c:pt>
                <c:pt idx="127">
                  <c:v>45543</c:v>
                </c:pt>
                <c:pt idx="128">
                  <c:v>45550</c:v>
                </c:pt>
                <c:pt idx="129">
                  <c:v>45557</c:v>
                </c:pt>
                <c:pt idx="130">
                  <c:v>45564</c:v>
                </c:pt>
              </c:numCache>
            </c:numRef>
          </c:cat>
          <c:val>
            <c:numRef>
              <c:f>RSI!$D$2:$D$132</c:f>
              <c:numCache>
                <c:formatCode>_(* #,##0.00_);_(* \(#,##0.00\);_(* "-"??_);_(@_)</c:formatCode>
                <c:ptCount val="131"/>
                <c:pt idx="0">
                  <c:v>40.277777777777771</c:v>
                </c:pt>
                <c:pt idx="1">
                  <c:v>38.00403225806452</c:v>
                </c:pt>
                <c:pt idx="2">
                  <c:v>36.88290186634557</c:v>
                </c:pt>
                <c:pt idx="3">
                  <c:v>36.306186177972286</c:v>
                </c:pt>
                <c:pt idx="4">
                  <c:v>36.306186177972279</c:v>
                </c:pt>
                <c:pt idx="5">
                  <c:v>34.43291318611935</c:v>
                </c:pt>
                <c:pt idx="6">
                  <c:v>39.990355088225321</c:v>
                </c:pt>
                <c:pt idx="7">
                  <c:v>42.104235953129333</c:v>
                </c:pt>
                <c:pt idx="8">
                  <c:v>43.181942497677021</c:v>
                </c:pt>
                <c:pt idx="9">
                  <c:v>39.976396253763554</c:v>
                </c:pt>
                <c:pt idx="10">
                  <c:v>38.43988195967205</c:v>
                </c:pt>
                <c:pt idx="11">
                  <c:v>54.461743427722411</c:v>
                </c:pt>
                <c:pt idx="12">
                  <c:v>50.314033030956523</c:v>
                </c:pt>
                <c:pt idx="13">
                  <c:v>46.500242902340233</c:v>
                </c:pt>
                <c:pt idx="14">
                  <c:v>43.649724573783239</c:v>
                </c:pt>
                <c:pt idx="15">
                  <c:v>40.322297243175477</c:v>
                </c:pt>
                <c:pt idx="16">
                  <c:v>39.670947385119725</c:v>
                </c:pt>
                <c:pt idx="17">
                  <c:v>39.670947385119725</c:v>
                </c:pt>
                <c:pt idx="18">
                  <c:v>77.849187694854351</c:v>
                </c:pt>
                <c:pt idx="19">
                  <c:v>72.983403118573619</c:v>
                </c:pt>
                <c:pt idx="20">
                  <c:v>66.972766776305292</c:v>
                </c:pt>
                <c:pt idx="21">
                  <c:v>61.101953991350634</c:v>
                </c:pt>
                <c:pt idx="22">
                  <c:v>62.983581930663838</c:v>
                </c:pt>
                <c:pt idx="23">
                  <c:v>53.778473340908789</c:v>
                </c:pt>
                <c:pt idx="24">
                  <c:v>53.778473340908789</c:v>
                </c:pt>
                <c:pt idx="25">
                  <c:v>49.745807287712978</c:v>
                </c:pt>
                <c:pt idx="26">
                  <c:v>44.811189503117106</c:v>
                </c:pt>
                <c:pt idx="27">
                  <c:v>45.586238582225441</c:v>
                </c:pt>
                <c:pt idx="28">
                  <c:v>44.575018592021053</c:v>
                </c:pt>
                <c:pt idx="29">
                  <c:v>45.01287962024746</c:v>
                </c:pt>
                <c:pt idx="30">
                  <c:v>43.892596110479282</c:v>
                </c:pt>
                <c:pt idx="31">
                  <c:v>43.892596110479282</c:v>
                </c:pt>
                <c:pt idx="32">
                  <c:v>46.954816639460638</c:v>
                </c:pt>
                <c:pt idx="33">
                  <c:v>42.387318769161716</c:v>
                </c:pt>
                <c:pt idx="34">
                  <c:v>41.20994727586649</c:v>
                </c:pt>
                <c:pt idx="35">
                  <c:v>44.0017544812926</c:v>
                </c:pt>
                <c:pt idx="36">
                  <c:v>46.202736183409662</c:v>
                </c:pt>
                <c:pt idx="37">
                  <c:v>50.880744492369715</c:v>
                </c:pt>
                <c:pt idx="38">
                  <c:v>52.367593122349426</c:v>
                </c:pt>
                <c:pt idx="39">
                  <c:v>51.804672264852016</c:v>
                </c:pt>
                <c:pt idx="40">
                  <c:v>45.953048166039636</c:v>
                </c:pt>
                <c:pt idx="41">
                  <c:v>44.958689357567224</c:v>
                </c:pt>
                <c:pt idx="42">
                  <c:v>46.817658569875242</c:v>
                </c:pt>
                <c:pt idx="43">
                  <c:v>43.642893142633461</c:v>
                </c:pt>
                <c:pt idx="44">
                  <c:v>41.616779299478885</c:v>
                </c:pt>
                <c:pt idx="45">
                  <c:v>40.601815729190562</c:v>
                </c:pt>
                <c:pt idx="46">
                  <c:v>40.075536751136724</c:v>
                </c:pt>
                <c:pt idx="47">
                  <c:v>40.075536751136724</c:v>
                </c:pt>
                <c:pt idx="48">
                  <c:v>39.482011494855371</c:v>
                </c:pt>
                <c:pt idx="49">
                  <c:v>39.482011494855385</c:v>
                </c:pt>
                <c:pt idx="50">
                  <c:v>40.503932866427775</c:v>
                </c:pt>
                <c:pt idx="51">
                  <c:v>40.503932866427768</c:v>
                </c:pt>
                <c:pt idx="52">
                  <c:v>48.562730613635331</c:v>
                </c:pt>
                <c:pt idx="53">
                  <c:v>43.773763727799256</c:v>
                </c:pt>
                <c:pt idx="54">
                  <c:v>43.773763727799256</c:v>
                </c:pt>
                <c:pt idx="55">
                  <c:v>52.775464054970854</c:v>
                </c:pt>
                <c:pt idx="56">
                  <c:v>48.586951014563908</c:v>
                </c:pt>
                <c:pt idx="57">
                  <c:v>46.980776693883172</c:v>
                </c:pt>
                <c:pt idx="58">
                  <c:v>43.858029505233873</c:v>
                </c:pt>
                <c:pt idx="59">
                  <c:v>47.608309787847354</c:v>
                </c:pt>
                <c:pt idx="60">
                  <c:v>46.767220072749502</c:v>
                </c:pt>
                <c:pt idx="61">
                  <c:v>41.975500674473736</c:v>
                </c:pt>
                <c:pt idx="62">
                  <c:v>44.033939609768836</c:v>
                </c:pt>
                <c:pt idx="63">
                  <c:v>48.006668351760482</c:v>
                </c:pt>
                <c:pt idx="64">
                  <c:v>44.597420328510132</c:v>
                </c:pt>
                <c:pt idx="65">
                  <c:v>43.760727104821221</c:v>
                </c:pt>
                <c:pt idx="66">
                  <c:v>42.894087308308244</c:v>
                </c:pt>
                <c:pt idx="67">
                  <c:v>38.760749052131516</c:v>
                </c:pt>
                <c:pt idx="68">
                  <c:v>69.000236785631316</c:v>
                </c:pt>
                <c:pt idx="69">
                  <c:v>60.751797809495677</c:v>
                </c:pt>
                <c:pt idx="70">
                  <c:v>53.822775530907862</c:v>
                </c:pt>
                <c:pt idx="71">
                  <c:v>56.91014983050119</c:v>
                </c:pt>
                <c:pt idx="72">
                  <c:v>51.60231624273969</c:v>
                </c:pt>
                <c:pt idx="73">
                  <c:v>49.134738165885167</c:v>
                </c:pt>
                <c:pt idx="74">
                  <c:v>46.728343921567152</c:v>
                </c:pt>
                <c:pt idx="75">
                  <c:v>49.397271282551245</c:v>
                </c:pt>
                <c:pt idx="76">
                  <c:v>47.353342019597129</c:v>
                </c:pt>
                <c:pt idx="77">
                  <c:v>47.933367515684928</c:v>
                </c:pt>
                <c:pt idx="78">
                  <c:v>45.249011811343046</c:v>
                </c:pt>
                <c:pt idx="79">
                  <c:v>47.161031616157558</c:v>
                </c:pt>
                <c:pt idx="80">
                  <c:v>50.277662665367423</c:v>
                </c:pt>
                <c:pt idx="81">
                  <c:v>49.646940301164285</c:v>
                </c:pt>
                <c:pt idx="82">
                  <c:v>48.985162211011477</c:v>
                </c:pt>
                <c:pt idx="83">
                  <c:v>45.100632376724668</c:v>
                </c:pt>
                <c:pt idx="84">
                  <c:v>45.871068781153141</c:v>
                </c:pt>
                <c:pt idx="85">
                  <c:v>46.676946499531631</c:v>
                </c:pt>
                <c:pt idx="86">
                  <c:v>46.676946499531631</c:v>
                </c:pt>
                <c:pt idx="87">
                  <c:v>43.661395571519968</c:v>
                </c:pt>
                <c:pt idx="88">
                  <c:v>51.287030892524292</c:v>
                </c:pt>
                <c:pt idx="89">
                  <c:v>49.677849850109993</c:v>
                </c:pt>
                <c:pt idx="90">
                  <c:v>48.85249859033717</c:v>
                </c:pt>
                <c:pt idx="91">
                  <c:v>49.751547670935551</c:v>
                </c:pt>
                <c:pt idx="92">
                  <c:v>45.449793573663499</c:v>
                </c:pt>
                <c:pt idx="93">
                  <c:v>46.447118127738946</c:v>
                </c:pt>
                <c:pt idx="94">
                  <c:v>42.284417722112131</c:v>
                </c:pt>
                <c:pt idx="95">
                  <c:v>40.71264281100445</c:v>
                </c:pt>
                <c:pt idx="96">
                  <c:v>37.694738846589367</c:v>
                </c:pt>
                <c:pt idx="97">
                  <c:v>36.2479208277515</c:v>
                </c:pt>
                <c:pt idx="98">
                  <c:v>34.809087489679229</c:v>
                </c:pt>
                <c:pt idx="99">
                  <c:v>34.080653843959965</c:v>
                </c:pt>
                <c:pt idx="100">
                  <c:v>36.923664529963368</c:v>
                </c:pt>
                <c:pt idx="101">
                  <c:v>39.723289311955803</c:v>
                </c:pt>
                <c:pt idx="102">
                  <c:v>41.130244593179377</c:v>
                </c:pt>
                <c:pt idx="103">
                  <c:v>40.121700785109816</c:v>
                </c:pt>
                <c:pt idx="104">
                  <c:v>39.089467375566286</c:v>
                </c:pt>
                <c:pt idx="105">
                  <c:v>43.763808626648483</c:v>
                </c:pt>
                <c:pt idx="106">
                  <c:v>42.590521240544106</c:v>
                </c:pt>
                <c:pt idx="107">
                  <c:v>37.217796013856088</c:v>
                </c:pt>
                <c:pt idx="108">
                  <c:v>36.233321446715145</c:v>
                </c:pt>
                <c:pt idx="109">
                  <c:v>36.233321446715145</c:v>
                </c:pt>
                <c:pt idx="110">
                  <c:v>38.131312324143444</c:v>
                </c:pt>
                <c:pt idx="111">
                  <c:v>41.858661096762724</c:v>
                </c:pt>
                <c:pt idx="112">
                  <c:v>39.308319862100639</c:v>
                </c:pt>
                <c:pt idx="113">
                  <c:v>38.059692290918264</c:v>
                </c:pt>
                <c:pt idx="114">
                  <c:v>45.515067888926012</c:v>
                </c:pt>
                <c:pt idx="115">
                  <c:v>45.515067888926012</c:v>
                </c:pt>
                <c:pt idx="116">
                  <c:v>45.515067888926005</c:v>
                </c:pt>
                <c:pt idx="117">
                  <c:v>43.866440086635507</c:v>
                </c:pt>
                <c:pt idx="118">
                  <c:v>75.458156753147492</c:v>
                </c:pt>
                <c:pt idx="119">
                  <c:v>74.097265063017772</c:v>
                </c:pt>
                <c:pt idx="120">
                  <c:v>70.017546571942859</c:v>
                </c:pt>
                <c:pt idx="121">
                  <c:v>64.887596631988288</c:v>
                </c:pt>
                <c:pt idx="122">
                  <c:v>53.318454255872368</c:v>
                </c:pt>
                <c:pt idx="123">
                  <c:v>52.403722795612175</c:v>
                </c:pt>
                <c:pt idx="124">
                  <c:v>53.267144706410825</c:v>
                </c:pt>
                <c:pt idx="125">
                  <c:v>49.406343268084548</c:v>
                </c:pt>
                <c:pt idx="126">
                  <c:v>47.550555404318096</c:v>
                </c:pt>
                <c:pt idx="127">
                  <c:v>48.590343893323784</c:v>
                </c:pt>
                <c:pt idx="128">
                  <c:v>46.60054235698194</c:v>
                </c:pt>
                <c:pt idx="129">
                  <c:v>47.75261284962847</c:v>
                </c:pt>
                <c:pt idx="130">
                  <c:v>46.668313987888489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7-AA4E-B33C-15F74FC6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746016"/>
        <c:axId val="1062873600"/>
      </c:lineChart>
      <c:dateAx>
        <c:axId val="120661550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71279"/>
        <c:crosses val="autoZero"/>
        <c:auto val="1"/>
        <c:lblOffset val="100"/>
        <c:baseTimeUnit val="days"/>
      </c:dateAx>
      <c:valAx>
        <c:axId val="206147127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15503"/>
        <c:crosses val="autoZero"/>
        <c:crossBetween val="between"/>
      </c:valAx>
      <c:valAx>
        <c:axId val="106287360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6016"/>
        <c:crosses val="max"/>
        <c:crossBetween val="between"/>
      </c:valAx>
      <c:dateAx>
        <c:axId val="12177460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62873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6</xdr:row>
      <xdr:rowOff>50800</xdr:rowOff>
    </xdr:from>
    <xdr:to>
      <xdr:col>22</xdr:col>
      <xdr:colOff>508000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3B293-EE0D-D447-B203-41D19CC90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" refreshedDate="45840.663462962963" createdVersion="8" refreshedVersion="8" minRefreshableVersion="3" recordCount="131" xr:uid="{BF8FB77A-EE74-5F47-9437-0D7C2D299510}">
  <cacheSource type="worksheet">
    <worksheetSource ref="A1:G132" sheet="RSI"/>
  </cacheSource>
  <cacheFields count="7">
    <cacheField name="Date" numFmtId="14">
      <sharedItems containsSemiMixedTypes="0" containsNonDate="0" containsDate="1" containsString="0" minDate="2022-04-03T00:00:00" maxDate="2024-09-30T00:00:00"/>
    </cacheField>
    <cacheField name="Total GRP" numFmtId="43">
      <sharedItems containsSemiMixedTypes="0" containsString="0" containsNumber="1" minValue="0" maxValue="842.30000000000007"/>
    </cacheField>
    <cacheField name="YT" numFmtId="43">
      <sharedItems containsSemiMixedTypes="0" containsString="0" containsNumber="1" minValue="0" maxValue="56.83952631578947"/>
    </cacheField>
    <cacheField name="RSI" numFmtId="43">
      <sharedItems containsSemiMixedTypes="0" containsString="0" containsNumber="1" minValue="34.080653843959965" maxValue="77.849187694854351"/>
    </cacheField>
    <cacheField name="MACD Line" numFmtId="43">
      <sharedItems containsSemiMixedTypes="0" containsString="0" containsNumber="1" minValue="-2.662914004946721" maxValue="7.9621831786824941"/>
    </cacheField>
    <cacheField name="Signal Line (9-period EMA of MACD)" numFmtId="43">
      <sharedItems containsSemiMixedTypes="0" containsString="0" containsNumber="1" minValue="-2.1947704619645099" maxValue="5.2396809930902952"/>
    </cacheField>
    <cacheField name="Type" numFmtId="0">
      <sharedItems containsBlank="1" count="7">
        <m/>
        <s v="Pre1"/>
        <s v="Dur1"/>
        <s v="Pre2"/>
        <s v="Dur2"/>
        <s v="Pre3"/>
        <s v="Dur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22-04-03T00:00:00"/>
    <n v="0"/>
    <n v="0"/>
    <n v="40.277777777777771"/>
    <n v="0"/>
    <n v="0"/>
    <x v="0"/>
  </r>
  <r>
    <d v="2022-04-10T00:00:00"/>
    <n v="0"/>
    <n v="0"/>
    <n v="38.00403225806452"/>
    <n v="0"/>
    <n v="0"/>
    <x v="0"/>
  </r>
  <r>
    <d v="2022-04-17T00:00:00"/>
    <n v="0"/>
    <n v="0"/>
    <n v="36.88290186634557"/>
    <n v="0"/>
    <n v="0"/>
    <x v="0"/>
  </r>
  <r>
    <d v="2022-04-24T00:00:00"/>
    <n v="0"/>
    <n v="0"/>
    <n v="36.306186177972286"/>
    <n v="0"/>
    <n v="0"/>
    <x v="0"/>
  </r>
  <r>
    <d v="2022-05-01T00:00:00"/>
    <n v="0"/>
    <n v="0"/>
    <n v="36.306186177972279"/>
    <n v="0"/>
    <n v="0"/>
    <x v="0"/>
  </r>
  <r>
    <d v="2022-05-08T00:00:00"/>
    <n v="0"/>
    <n v="0"/>
    <n v="34.43291318611935"/>
    <n v="0"/>
    <n v="0"/>
    <x v="0"/>
  </r>
  <r>
    <d v="2022-05-15T00:00:00"/>
    <n v="0"/>
    <n v="0"/>
    <n v="39.990355088225321"/>
    <n v="0"/>
    <n v="0"/>
    <x v="0"/>
  </r>
  <r>
    <d v="2022-05-22T00:00:00"/>
    <n v="0"/>
    <n v="0"/>
    <n v="42.104235953129333"/>
    <n v="0"/>
    <n v="0"/>
    <x v="0"/>
  </r>
  <r>
    <d v="2022-05-29T00:00:00"/>
    <n v="0"/>
    <n v="0"/>
    <n v="43.181942497677021"/>
    <n v="0"/>
    <n v="0"/>
    <x v="0"/>
  </r>
  <r>
    <d v="2022-06-05T00:00:00"/>
    <n v="0"/>
    <n v="0"/>
    <n v="39.976396253763554"/>
    <n v="0"/>
    <n v="0"/>
    <x v="0"/>
  </r>
  <r>
    <d v="2022-06-12T00:00:00"/>
    <n v="0"/>
    <n v="0"/>
    <n v="38.43988195967205"/>
    <n v="0"/>
    <n v="0"/>
    <x v="1"/>
  </r>
  <r>
    <d v="2022-06-19T00:00:00"/>
    <n v="0"/>
    <n v="0"/>
    <n v="54.461743427722411"/>
    <n v="0"/>
    <n v="0"/>
    <x v="1"/>
  </r>
  <r>
    <d v="2022-06-26T00:00:00"/>
    <n v="0"/>
    <n v="0"/>
    <n v="50.314033030956523"/>
    <n v="0"/>
    <n v="0"/>
    <x v="1"/>
  </r>
  <r>
    <d v="2022-07-03T00:00:00"/>
    <n v="0"/>
    <n v="0"/>
    <n v="46.500242902340233"/>
    <n v="1.249157502886252"/>
    <n v="0"/>
    <x v="1"/>
  </r>
  <r>
    <d v="2022-07-10T00:00:00"/>
    <n v="0"/>
    <n v="0"/>
    <n v="43.649724573783239"/>
    <n v="1.0366386815316702"/>
    <n v="0"/>
    <x v="1"/>
  </r>
  <r>
    <d v="2022-07-17T00:00:00"/>
    <n v="0"/>
    <n v="0"/>
    <n v="40.322297243175477"/>
    <n v="0.65889158580905516"/>
    <n v="0"/>
    <x v="1"/>
  </r>
  <r>
    <d v="2022-07-24T00:00:00"/>
    <n v="0"/>
    <n v="0"/>
    <n v="39.670947385119725"/>
    <n v="0.31554110812542291"/>
    <n v="0"/>
    <x v="1"/>
  </r>
  <r>
    <d v="2022-07-31T00:00:00"/>
    <n v="0"/>
    <n v="0"/>
    <n v="39.670947385119725"/>
    <n v="4.293841355134731E-2"/>
    <n v="0"/>
    <x v="1"/>
  </r>
  <r>
    <d v="2022-08-07T00:00:00"/>
    <n v="309.5"/>
    <n v="49.584631578947366"/>
    <n v="77.849187694854351"/>
    <n v="3.4983871467078274"/>
    <n v="0"/>
    <x v="2"/>
  </r>
  <r>
    <d v="2022-08-14T00:00:00"/>
    <n v="611.9"/>
    <n v="54.398473684210529"/>
    <n v="72.983403118573619"/>
    <n v="5.8068055314121025"/>
    <n v="0"/>
    <x v="2"/>
  </r>
  <r>
    <d v="2022-08-21T00:00:00"/>
    <n v="842.30000000000007"/>
    <n v="0"/>
    <n v="66.972766776305292"/>
    <n v="7.0705885333153127"/>
    <n v="0"/>
    <x v="2"/>
  </r>
  <r>
    <d v="2022-08-28T00:00:00"/>
    <n v="681"/>
    <n v="0"/>
    <n v="61.101953991350634"/>
    <n v="7.4616368848541299"/>
    <n v="3.0156205986881246"/>
    <x v="2"/>
  </r>
  <r>
    <d v="2022-09-04T00:00:00"/>
    <n v="647.90000000000009"/>
    <n v="0"/>
    <n v="62.983581930663838"/>
    <n v="7.9621831786824941"/>
    <n v="4.0049331146869989"/>
    <x v="2"/>
  </r>
  <r>
    <d v="2022-09-11T00:00:00"/>
    <n v="532.59999999999991"/>
    <n v="46.673684210526318"/>
    <n v="53.778473340908789"/>
    <n v="7.3462330307852639"/>
    <n v="4.673193097906652"/>
    <x v="2"/>
  </r>
  <r>
    <d v="2022-09-18T00:00:00"/>
    <n v="520.29999999999995"/>
    <n v="0"/>
    <n v="53.778473340908789"/>
    <n v="6.7799332507428716"/>
    <n v="5.094541128473896"/>
    <x v="2"/>
  </r>
  <r>
    <d v="2022-09-25T00:00:00"/>
    <n v="422.1"/>
    <n v="0"/>
    <n v="49.745807287712978"/>
    <n v="5.8202404515558896"/>
    <n v="5.2396809930902952"/>
    <x v="2"/>
  </r>
  <r>
    <d v="2022-10-02T00:00:00"/>
    <n v="0"/>
    <n v="0"/>
    <n v="44.811189503117106"/>
    <n v="4.4037262590127497"/>
    <n v="5.0724900462747868"/>
    <x v="0"/>
  </r>
  <r>
    <d v="2022-10-09T00:00:00"/>
    <n v="0"/>
    <n v="0"/>
    <n v="45.586238582225441"/>
    <n v="3.3235088573448976"/>
    <n v="4.7226938084888088"/>
    <x v="0"/>
  </r>
  <r>
    <d v="2022-10-16T00:00:00"/>
    <n v="0"/>
    <n v="0"/>
    <n v="44.575018592021053"/>
    <n v="2.3196518177778387"/>
    <n v="4.2420854103466148"/>
    <x v="0"/>
  </r>
  <r>
    <d v="2022-10-23T00:00:00"/>
    <n v="0"/>
    <n v="0"/>
    <n v="45.01287962024746"/>
    <n v="1.5466053985412245"/>
    <n v="3.702989407985537"/>
    <x v="0"/>
  </r>
  <r>
    <d v="2022-10-30T00:00:00"/>
    <n v="0"/>
    <n v="0"/>
    <n v="43.892596110479282"/>
    <n v="0.8036589971616408"/>
    <n v="3.123123325820758"/>
    <x v="0"/>
  </r>
  <r>
    <d v="2022-11-06T00:00:00"/>
    <n v="0"/>
    <n v="0"/>
    <n v="43.892596110479282"/>
    <n v="0.21241997617008934"/>
    <n v="2.5409826558906241"/>
    <x v="0"/>
  </r>
  <r>
    <d v="2022-11-13T00:00:00"/>
    <n v="0"/>
    <n v="0"/>
    <n v="46.954816639460638"/>
    <n v="-1.3905980175657362E-2"/>
    <n v="2.0300049286773678"/>
    <x v="0"/>
  </r>
  <r>
    <d v="2022-11-20T00:00:00"/>
    <n v="0"/>
    <n v="0"/>
    <n v="42.387318769161716"/>
    <n v="-0.62981485218242739"/>
    <n v="1.4980409725054089"/>
    <x v="0"/>
  </r>
  <r>
    <d v="2022-11-27T00:00:00"/>
    <n v="0"/>
    <n v="0"/>
    <n v="41.20994727586649"/>
    <n v="-1.224845280652886"/>
    <n v="0.95346372187374995"/>
    <x v="0"/>
  </r>
  <r>
    <d v="2022-12-04T00:00:00"/>
    <n v="0"/>
    <n v="0"/>
    <n v="44.0017544812926"/>
    <n v="-1.4776486615838422"/>
    <n v="0.46724124518223159"/>
    <x v="0"/>
  </r>
  <r>
    <d v="2022-12-11T00:00:00"/>
    <n v="0"/>
    <n v="0"/>
    <n v="46.202736183409662"/>
    <n v="-1.4993305279931803"/>
    <n v="7.3926890547149238E-2"/>
    <x v="0"/>
  </r>
  <r>
    <d v="2022-12-18T00:00:00"/>
    <n v="0"/>
    <n v="0"/>
    <n v="50.880744492369715"/>
    <n v="-1.1402569985076951"/>
    <n v="-0.16890988726381964"/>
    <x v="0"/>
  </r>
  <r>
    <d v="2022-12-25T00:00:00"/>
    <n v="0"/>
    <n v="0"/>
    <n v="52.367593122349426"/>
    <n v="-0.72627908226115068"/>
    <n v="-0.28038372626328589"/>
    <x v="0"/>
  </r>
  <r>
    <d v="2023-01-01T00:00:00"/>
    <n v="0"/>
    <n v="0"/>
    <n v="51.804672264852016"/>
    <n v="-0.43354676517612489"/>
    <n v="-0.31101633404585372"/>
    <x v="0"/>
  </r>
  <r>
    <d v="2023-01-08T00:00:00"/>
    <n v="0"/>
    <n v="0"/>
    <n v="45.953048166039636"/>
    <n v="-0.63800381856903954"/>
    <n v="-0.37641383095049086"/>
    <x v="0"/>
  </r>
  <r>
    <d v="2023-01-15T00:00:00"/>
    <n v="0"/>
    <n v="0"/>
    <n v="44.958689357567224"/>
    <n v="-0.87069234964816999"/>
    <n v="-0.4752695346900267"/>
    <x v="0"/>
  </r>
  <r>
    <d v="2023-01-22T00:00:00"/>
    <n v="0"/>
    <n v="0"/>
    <n v="46.817658569875242"/>
    <n v="-0.92341763924409292"/>
    <n v="-0.56489915560084003"/>
    <x v="0"/>
  </r>
  <r>
    <d v="2023-01-29T00:00:00"/>
    <n v="0"/>
    <n v="0"/>
    <n v="43.642893142633461"/>
    <n v="-1.1935195881953788"/>
    <n v="-0.69062324211974779"/>
    <x v="0"/>
  </r>
  <r>
    <d v="2023-02-05T00:00:00"/>
    <n v="0"/>
    <n v="0"/>
    <n v="41.616779299478885"/>
    <n v="-1.5510807209840465"/>
    <n v="-0.86271473789260755"/>
    <x v="0"/>
  </r>
  <r>
    <d v="2023-02-12T00:00:00"/>
    <n v="0"/>
    <n v="0"/>
    <n v="40.601815729190562"/>
    <n v="-1.8933171558357422"/>
    <n v="-1.0688352214812344"/>
    <x v="0"/>
  </r>
  <r>
    <d v="2023-02-19T00:00:00"/>
    <n v="0"/>
    <n v="0"/>
    <n v="40.075536751136724"/>
    <n v="-2.1797608907670103"/>
    <n v="-1.2910203553383897"/>
    <x v="0"/>
  </r>
  <r>
    <d v="2023-02-26T00:00:00"/>
    <n v="0"/>
    <n v="0"/>
    <n v="40.075536751136724"/>
    <n v="-2.3793420404622587"/>
    <n v="-1.5086846923631636"/>
    <x v="0"/>
  </r>
  <r>
    <d v="2023-03-05T00:00:00"/>
    <n v="0"/>
    <n v="0"/>
    <n v="39.482011494855371"/>
    <n v="-2.5484800689646612"/>
    <n v="-1.7166437676834632"/>
    <x v="0"/>
  </r>
  <r>
    <d v="2023-03-12T00:00:00"/>
    <n v="0"/>
    <n v="0"/>
    <n v="39.482011494855385"/>
    <n v="-2.6519531104527019"/>
    <n v="-1.9037056362373113"/>
    <x v="0"/>
  </r>
  <r>
    <d v="2023-03-19T00:00:00"/>
    <n v="0"/>
    <n v="0"/>
    <n v="40.503932866427775"/>
    <n v="-2.662914004946721"/>
    <n v="-2.0555473099791932"/>
    <x v="0"/>
  </r>
  <r>
    <d v="2023-03-26T00:00:00"/>
    <n v="0"/>
    <n v="0"/>
    <n v="40.503932866427768"/>
    <n v="-2.6411550020010459"/>
    <n v="-2.1726688483835637"/>
    <x v="0"/>
  </r>
  <r>
    <d v="2023-04-02T00:00:00"/>
    <n v="0"/>
    <n v="0"/>
    <n v="48.562730613635331"/>
    <n v="-2.2749203985307744"/>
    <n v="-2.1931191584130061"/>
    <x v="0"/>
  </r>
  <r>
    <d v="2023-04-09T00:00:00"/>
    <n v="0"/>
    <n v="0"/>
    <n v="43.773763727799256"/>
    <n v="-2.2013756761705245"/>
    <n v="-2.1947704619645099"/>
    <x v="0"/>
  </r>
  <r>
    <d v="2023-04-16T00:00:00"/>
    <n v="0"/>
    <n v="0"/>
    <n v="43.773763727799256"/>
    <n v="-2.118668264906276"/>
    <n v="-2.1795500225528635"/>
    <x v="0"/>
  </r>
  <r>
    <d v="2023-04-23T00:00:00"/>
    <n v="0"/>
    <n v="0"/>
    <n v="52.775464054970854"/>
    <n v="-1.6308642445151236"/>
    <n v="-2.0698128669453157"/>
    <x v="0"/>
  </r>
  <r>
    <d v="2023-04-30T00:00:00"/>
    <n v="0"/>
    <n v="0"/>
    <n v="48.586951014563908"/>
    <n v="-1.4295264593708907"/>
    <n v="-1.9417555854304309"/>
    <x v="0"/>
  </r>
  <r>
    <d v="2023-05-07T00:00:00"/>
    <n v="0"/>
    <n v="0"/>
    <n v="46.980776693883172"/>
    <n v="-1.3352643603619221"/>
    <n v="-1.8204573404167292"/>
    <x v="0"/>
  </r>
  <r>
    <d v="2023-05-14T00:00:00"/>
    <n v="0"/>
    <n v="0"/>
    <n v="43.858029505233873"/>
    <n v="-1.4057397601655843"/>
    <n v="-1.7375138243665003"/>
    <x v="0"/>
  </r>
  <r>
    <d v="2023-05-21T00:00:00"/>
    <n v="0"/>
    <n v="0"/>
    <n v="47.608309787847354"/>
    <n v="-1.2853915433716949"/>
    <n v="-1.6470893681675394"/>
    <x v="3"/>
  </r>
  <r>
    <d v="2023-05-28T00:00:00"/>
    <n v="0"/>
    <n v="0"/>
    <n v="46.767220072749502"/>
    <n v="-1.2163393331386274"/>
    <n v="-1.560939361161757"/>
    <x v="3"/>
  </r>
  <r>
    <d v="2023-06-04T00:00:00"/>
    <n v="0"/>
    <n v="0"/>
    <n v="41.975500674473736"/>
    <n v="-1.3876934210399163"/>
    <n v="-1.526290173137389"/>
    <x v="3"/>
  </r>
  <r>
    <d v="2023-06-11T00:00:00"/>
    <n v="0"/>
    <n v="0"/>
    <n v="44.033939609768836"/>
    <n v="-1.4263589494977396"/>
    <n v="-1.506303928409459"/>
    <x v="3"/>
  </r>
  <r>
    <d v="2023-06-18T00:00:00"/>
    <n v="0"/>
    <n v="0"/>
    <n v="48.006668351760482"/>
    <n v="-1.2808534923122927"/>
    <n v="-1.461213841190026"/>
    <x v="3"/>
  </r>
  <r>
    <d v="2023-06-25T00:00:00"/>
    <n v="0"/>
    <n v="0"/>
    <n v="44.597420328510132"/>
    <n v="-1.3118010287930773"/>
    <n v="-1.4313312787106363"/>
    <x v="3"/>
  </r>
  <r>
    <d v="2023-07-02T00:00:00"/>
    <n v="0"/>
    <n v="0"/>
    <n v="43.760727104821221"/>
    <n v="-1.3609844145966186"/>
    <n v="-1.4172619058878329"/>
    <x v="3"/>
  </r>
  <r>
    <d v="2023-07-09T00:00:00"/>
    <n v="0"/>
    <n v="0"/>
    <n v="42.894087308308244"/>
    <n v="-1.423894652310544"/>
    <n v="-1.4185884551723753"/>
    <x v="3"/>
  </r>
  <r>
    <d v="2023-07-16T00:00:00"/>
    <n v="0"/>
    <n v="0"/>
    <n v="38.760749052131516"/>
    <n v="-1.656386779837856"/>
    <n v="-1.4661481201054716"/>
    <x v="3"/>
  </r>
  <r>
    <d v="2023-07-23T00:00:00"/>
    <n v="0"/>
    <n v="49.190578947368422"/>
    <n v="69.000236785631316"/>
    <n v="5.4981345658841718E-2"/>
    <n v="-1.1619222269526088"/>
    <x v="4"/>
  </r>
  <r>
    <d v="2023-07-30T00:00:00"/>
    <n v="357.59999999999997"/>
    <n v="56.83952631578947"/>
    <n v="60.751797809495677"/>
    <n v="0.91653778192367596"/>
    <n v="-0.74623022517735194"/>
    <x v="4"/>
  </r>
  <r>
    <d v="2023-08-06T00:00:00"/>
    <n v="593.49999999999989"/>
    <n v="0"/>
    <n v="53.822775530907862"/>
    <n v="1.1024690321947119"/>
    <n v="-0.3764903737029392"/>
    <x v="4"/>
  </r>
  <r>
    <d v="2023-08-13T00:00:00"/>
    <n v="569.09999999999991"/>
    <n v="0"/>
    <n v="56.91014983050119"/>
    <n v="1.5147801937210801"/>
    <n v="1.7637397818646705E-3"/>
    <x v="4"/>
  </r>
  <r>
    <d v="2023-08-20T00:00:00"/>
    <n v="538.19999999999993"/>
    <n v="0"/>
    <n v="51.60231624273969"/>
    <n v="1.4216931528232628"/>
    <n v="0.28574962239014434"/>
    <x v="4"/>
  </r>
  <r>
    <d v="2023-08-27T00:00:00"/>
    <n v="624.59999999999991"/>
    <n v="0"/>
    <n v="49.134738165885167"/>
    <n v="1.1331298797230005"/>
    <n v="0.45522567385671558"/>
    <x v="4"/>
  </r>
  <r>
    <d v="2023-09-03T00:00:00"/>
    <n v="308.29999999999995"/>
    <n v="0"/>
    <n v="46.728343921567152"/>
    <n v="0.69470418279575341"/>
    <n v="0.50312137564452319"/>
    <x v="4"/>
  </r>
  <r>
    <d v="2023-09-10T00:00:00"/>
    <n v="323.5"/>
    <n v="0"/>
    <n v="49.397271282551245"/>
    <n v="0.54272160904596589"/>
    <n v="0.51104142232481176"/>
    <x v="4"/>
  </r>
  <r>
    <d v="2023-09-17T00:00:00"/>
    <n v="116.7"/>
    <n v="0"/>
    <n v="47.353342019597129"/>
    <n v="0.25791792181697915"/>
    <n v="0.46041672222324526"/>
    <x v="4"/>
  </r>
  <r>
    <d v="2023-09-24T00:00:00"/>
    <n v="0"/>
    <n v="0"/>
    <n v="47.933367515684928"/>
    <n v="7.1727934138230864E-2"/>
    <n v="0.3826789646062424"/>
    <x v="0"/>
  </r>
  <r>
    <d v="2023-10-01T00:00:00"/>
    <n v="0"/>
    <n v="0"/>
    <n v="45.249011811343046"/>
    <n v="-0.2743950241187747"/>
    <n v="0.25126416686123898"/>
    <x v="0"/>
  </r>
  <r>
    <d v="2023-10-08T00:00:00"/>
    <n v="0"/>
    <n v="0"/>
    <n v="47.161031616157558"/>
    <n v="-0.42278885153815438"/>
    <n v="0.11645356318136031"/>
    <x v="0"/>
  </r>
  <r>
    <d v="2023-10-15T00:00:00"/>
    <n v="0"/>
    <n v="0"/>
    <n v="50.277662665367423"/>
    <n v="-0.3348035157380842"/>
    <n v="2.6202147397471412E-2"/>
    <x v="0"/>
  </r>
  <r>
    <d v="2023-10-22T00:00:00"/>
    <n v="0"/>
    <n v="0"/>
    <n v="49.646940301164285"/>
    <n v="-0.30193975104301174"/>
    <n v="-3.9426232290625224E-2"/>
    <x v="0"/>
  </r>
  <r>
    <d v="2023-10-29T00:00:00"/>
    <n v="0"/>
    <n v="0"/>
    <n v="48.985162211011477"/>
    <n v="-0.31263691829282081"/>
    <n v="-9.4068369491064341E-2"/>
    <x v="0"/>
  </r>
  <r>
    <d v="2023-11-05T00:00:00"/>
    <n v="0"/>
    <n v="0"/>
    <n v="45.100632376724668"/>
    <n v="-0.55677131521739298"/>
    <n v="-0.18660895863633009"/>
    <x v="0"/>
  </r>
  <r>
    <d v="2023-11-12T00:00:00"/>
    <n v="0"/>
    <n v="0"/>
    <n v="45.871068781153141"/>
    <n v="-0.7018136909820285"/>
    <n v="-0.28964990510546978"/>
    <x v="0"/>
  </r>
  <r>
    <d v="2023-11-19T00:00:00"/>
    <n v="0"/>
    <n v="0"/>
    <n v="46.676946499531631"/>
    <n v="-0.76756696326507168"/>
    <n v="-0.38523331673739014"/>
    <x v="0"/>
  </r>
  <r>
    <d v="2023-11-26T00:00:00"/>
    <n v="0"/>
    <n v="0"/>
    <n v="46.676946499531631"/>
    <n v="-0.8103358579225528"/>
    <n v="-0.4702538249744227"/>
    <x v="0"/>
  </r>
  <r>
    <d v="2023-12-03T00:00:00"/>
    <n v="0"/>
    <n v="0"/>
    <n v="43.661395571519968"/>
    <n v="-0.99415381404539716"/>
    <n v="-0.57503382278861759"/>
    <x v="0"/>
  </r>
  <r>
    <d v="2023-12-10T00:00:00"/>
    <n v="0"/>
    <n v="0"/>
    <n v="51.287030892524292"/>
    <n v="-0.76786698406705156"/>
    <n v="-0.61360045504430438"/>
    <x v="0"/>
  </r>
  <r>
    <d v="2023-12-17T00:00:00"/>
    <n v="0"/>
    <n v="0"/>
    <n v="49.677849850109993"/>
    <n v="-0.661598191530544"/>
    <n v="-0.62320000234155237"/>
    <x v="0"/>
  </r>
  <r>
    <d v="2023-12-24T00:00:00"/>
    <n v="0"/>
    <n v="0"/>
    <n v="48.85249859033717"/>
    <n v="-0.61068562539475479"/>
    <n v="-0.62069712695219281"/>
    <x v="0"/>
  </r>
  <r>
    <d v="2023-12-31T00:00:00"/>
    <n v="0"/>
    <n v="0"/>
    <n v="49.751547670935551"/>
    <n v="-0.52395144252033887"/>
    <n v="-0.60134799006582207"/>
    <x v="0"/>
  </r>
  <r>
    <d v="2024-01-07T00:00:00"/>
    <n v="0"/>
    <n v="0"/>
    <n v="45.449793573663499"/>
    <n v="-0.64945655345895403"/>
    <n v="-0.61096970274444851"/>
    <x v="0"/>
  </r>
  <r>
    <d v="2024-01-14T00:00:00"/>
    <n v="0"/>
    <n v="0"/>
    <n v="46.447118127738946"/>
    <n v="-0.70049951441132663"/>
    <n v="-0.62887566507782422"/>
    <x v="0"/>
  </r>
  <r>
    <d v="2024-01-21T00:00:00"/>
    <n v="0"/>
    <n v="0"/>
    <n v="42.284417722112131"/>
    <n v="-0.93193773721548112"/>
    <n v="-0.68948807950535562"/>
    <x v="0"/>
  </r>
  <r>
    <d v="2024-01-28T00:00:00"/>
    <n v="0"/>
    <n v="0"/>
    <n v="40.71264281100445"/>
    <n v="-1.1824156868516056"/>
    <n v="-0.78807360097460566"/>
    <x v="0"/>
  </r>
  <r>
    <d v="2024-02-04T00:00:00"/>
    <n v="0"/>
    <n v="0"/>
    <n v="37.694738846589367"/>
    <n v="-1.5247284315881515"/>
    <n v="-0.9354045670973149"/>
    <x v="0"/>
  </r>
  <r>
    <d v="2024-02-11T00:00:00"/>
    <n v="0"/>
    <n v="0"/>
    <n v="36.2479208277515"/>
    <n v="-1.8553184346542402"/>
    <n v="-1.1193873406087"/>
    <x v="0"/>
  </r>
  <r>
    <d v="2024-02-18T00:00:00"/>
    <n v="0"/>
    <n v="0"/>
    <n v="34.809087489679229"/>
    <n v="-2.1729565460632401"/>
    <n v="-1.3301011816996082"/>
    <x v="0"/>
  </r>
  <r>
    <d v="2024-02-25T00:00:00"/>
    <n v="0"/>
    <n v="0"/>
    <n v="34.080653843959965"/>
    <n v="-2.4369413165852372"/>
    <n v="-1.5514692086767341"/>
    <x v="0"/>
  </r>
  <r>
    <d v="2024-03-03T00:00:00"/>
    <n v="0"/>
    <n v="0"/>
    <n v="36.923664529963368"/>
    <n v="-2.5362235007083385"/>
    <n v="-1.748420067083055"/>
    <x v="0"/>
  </r>
  <r>
    <d v="2024-03-10T00:00:00"/>
    <n v="0"/>
    <n v="0"/>
    <n v="39.723289311955803"/>
    <n v="-2.5053337760103851"/>
    <n v="-1.8998028088685213"/>
    <x v="0"/>
  </r>
  <r>
    <d v="2024-03-17T00:00:00"/>
    <n v="0"/>
    <n v="0"/>
    <n v="41.130244593179377"/>
    <n v="-2.4126955726030417"/>
    <n v="-2.0023813616154253"/>
    <x v="0"/>
  </r>
  <r>
    <d v="2024-03-24T00:00:00"/>
    <n v="0"/>
    <n v="0"/>
    <n v="40.121700785109816"/>
    <n v="-2.3525067172542329"/>
    <n v="-2.072406432743187"/>
    <x v="0"/>
  </r>
  <r>
    <d v="2024-03-31T00:00:00"/>
    <n v="0"/>
    <n v="0"/>
    <n v="39.089467375566286"/>
    <n v="-2.3184270531803328"/>
    <n v="-2.1216105568306163"/>
    <x v="0"/>
  </r>
  <r>
    <d v="2024-04-07T00:00:00"/>
    <n v="0"/>
    <n v="0"/>
    <n v="43.763808626648483"/>
    <n v="-2.1456475208924566"/>
    <n v="-2.1264179496429847"/>
    <x v="0"/>
  </r>
  <r>
    <d v="2024-04-14T00:00:00"/>
    <n v="0"/>
    <n v="0"/>
    <n v="42.590521240544106"/>
    <n v="-2.025713157750765"/>
    <n v="-2.1062769912645409"/>
    <x v="0"/>
  </r>
  <r>
    <d v="2024-04-21T00:00:00"/>
    <n v="0"/>
    <n v="0"/>
    <n v="37.217796013856088"/>
    <n v="-2.1080926378220752"/>
    <n v="-2.1066401205760479"/>
    <x v="0"/>
  </r>
  <r>
    <d v="2024-04-28T00:00:00"/>
    <n v="0"/>
    <n v="0"/>
    <n v="36.233321446715145"/>
    <n v="-2.188497157674842"/>
    <n v="-2.1230115279958066"/>
    <x v="0"/>
  </r>
  <r>
    <d v="2024-05-05T00:00:00"/>
    <n v="0"/>
    <n v="0"/>
    <n v="36.233321446715145"/>
    <n v="-2.2265520133124852"/>
    <n v="-2.1437196250591426"/>
    <x v="0"/>
  </r>
  <r>
    <d v="2024-05-12T00:00:00"/>
    <n v="0"/>
    <n v="0"/>
    <n v="38.131312324143444"/>
    <n v="-2.1911072191446834"/>
    <n v="-2.1531971438762509"/>
    <x v="0"/>
  </r>
  <r>
    <d v="2024-05-19T00:00:00"/>
    <n v="0"/>
    <n v="0"/>
    <n v="41.858661096762724"/>
    <n v="-2.0585951186525904"/>
    <n v="-2.1342767388315189"/>
    <x v="0"/>
  </r>
  <r>
    <d v="2024-05-26T00:00:00"/>
    <n v="0"/>
    <n v="0"/>
    <n v="39.308319862100639"/>
    <n v="-2.0110874032396673"/>
    <n v="-2.1096388717131487"/>
    <x v="5"/>
  </r>
  <r>
    <d v="2024-06-02T00:00:00"/>
    <n v="0"/>
    <n v="0"/>
    <n v="38.059692290918264"/>
    <n v="-1.9908339236057273"/>
    <n v="-2.0858778820916646"/>
    <x v="5"/>
  </r>
  <r>
    <d v="2024-06-09T00:00:00"/>
    <n v="0"/>
    <n v="0"/>
    <n v="45.515067888926012"/>
    <n v="-1.7927340871562816"/>
    <n v="-2.0272491231045882"/>
    <x v="5"/>
  </r>
  <r>
    <d v="2024-06-16T00:00:00"/>
    <n v="0"/>
    <n v="0"/>
    <n v="45.515067888926012"/>
    <n v="-1.6170976445003724"/>
    <n v="-1.9452188273837452"/>
    <x v="5"/>
  </r>
  <r>
    <d v="2024-06-23T00:00:00"/>
    <n v="0"/>
    <n v="0"/>
    <n v="45.515067888926005"/>
    <n v="-1.4610622817984478"/>
    <n v="-1.8483875182666858"/>
    <x v="5"/>
  </r>
  <r>
    <d v="2024-06-30T00:00:00"/>
    <n v="0"/>
    <n v="0"/>
    <n v="43.866440086635507"/>
    <n v="-1.3620481112280132"/>
    <n v="-1.7511196368589514"/>
    <x v="5"/>
  </r>
  <r>
    <d v="2024-07-07T00:00:00"/>
    <n v="0"/>
    <n v="46.351947368421051"/>
    <n v="75.458156753147492"/>
    <n v="4.7288325671647868E-2"/>
    <n v="-1.3914380443528316"/>
    <x v="6"/>
  </r>
  <r>
    <d v="2024-07-14T00:00:00"/>
    <n v="128.97"/>
    <n v="50.952157894736843"/>
    <n v="74.097265063017772"/>
    <n v="1.1110443565682893"/>
    <n v="-0.89094156416860737"/>
    <x v="6"/>
  </r>
  <r>
    <d v="2024-07-21T00:00:00"/>
    <n v="120.73"/>
    <n v="0"/>
    <n v="70.017546571942859"/>
    <n v="1.8121518524950808"/>
    <n v="-0.35032288083586982"/>
    <x v="6"/>
  </r>
  <r>
    <d v="2024-07-28T00:00:00"/>
    <n v="451.07999999999993"/>
    <n v="0"/>
    <n v="64.887596631988288"/>
    <n v="2.1812571344605729"/>
    <n v="0.15599312222341871"/>
    <x v="6"/>
  </r>
  <r>
    <d v="2024-08-04T00:00:00"/>
    <n v="376.89"/>
    <n v="32.231000000000002"/>
    <n v="53.318454255872368"/>
    <n v="2.0068381145251557"/>
    <n v="0.52616212068376611"/>
    <x v="6"/>
  </r>
  <r>
    <d v="2024-08-11T00:00:00"/>
    <n v="55.55"/>
    <n v="35.582368421052628"/>
    <n v="52.403722795612175"/>
    <n v="1.8074290463190508"/>
    <n v="0.78241550581082309"/>
    <x v="6"/>
  </r>
  <r>
    <d v="2024-08-18T00:00:00"/>
    <n v="0"/>
    <n v="0"/>
    <n v="53.267144706410825"/>
    <n v="1.6704854282508066"/>
    <n v="0.96002949029881979"/>
    <x v="0"/>
  </r>
  <r>
    <d v="2024-08-25T00:00:00"/>
    <n v="0"/>
    <n v="0"/>
    <n v="49.406343268084548"/>
    <n v="1.3846123892714033"/>
    <n v="1.0449460700933366"/>
    <x v="0"/>
  </r>
  <r>
    <d v="2024-09-01T00:00:00"/>
    <n v="0"/>
    <n v="0"/>
    <n v="47.550555404318096"/>
    <n v="1.0650866477431364"/>
    <n v="1.0489741856232966"/>
    <x v="0"/>
  </r>
  <r>
    <d v="2024-09-08T00:00:00"/>
    <n v="0"/>
    <n v="0"/>
    <n v="48.590343893323784"/>
    <n v="0.84249426736921507"/>
    <n v="1.0076782019724804"/>
    <x v="0"/>
  </r>
  <r>
    <d v="2024-09-15T00:00:00"/>
    <n v="0"/>
    <n v="0"/>
    <n v="46.60054235698194"/>
    <n v="0.57872537371592614"/>
    <n v="0.92188763632116966"/>
    <x v="0"/>
  </r>
  <r>
    <d v="2024-09-22T00:00:00"/>
    <n v="0"/>
    <n v="0"/>
    <n v="47.75261284962847"/>
    <n v="0.40535971203638965"/>
    <n v="0.8185820514642137"/>
    <x v="0"/>
  </r>
  <r>
    <d v="2024-09-29T00:00:00"/>
    <n v="0"/>
    <n v="0"/>
    <n v="46.668313987888489"/>
    <n v="0.22502639064032692"/>
    <n v="0.699870919299436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5B15A-D3DD-CC45-82BA-806BEBF8985A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1:L39" firstHeaderRow="1" firstDataRow="1" firstDataCol="1"/>
  <pivotFields count="7">
    <pivotField numFmtId="14" showAll="0"/>
    <pivotField numFmtId="43" showAll="0"/>
    <pivotField numFmtId="43" showAll="0"/>
    <pivotField dataField="1" numFmtId="43" showAll="0"/>
    <pivotField numFmtId="43" showAll="0"/>
    <pivotField numFmtId="43" showAll="0"/>
    <pivotField axis="axisRow" showAll="0">
      <items count="8">
        <item x="2"/>
        <item x="4"/>
        <item x="6"/>
        <item x="1"/>
        <item x="3"/>
        <item x="5"/>
        <item x="0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SI" fld="3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workbookViewId="0">
      <selection sqref="A1:AJ159"/>
    </sheetView>
  </sheetViews>
  <sheetFormatPr baseColWidth="10" defaultColWidth="11.1640625" defaultRowHeight="15" customHeight="1" x14ac:dyDescent="0.2"/>
  <cols>
    <col min="1" max="1" width="8.5" customWidth="1"/>
    <col min="2" max="2" width="7.1640625" customWidth="1"/>
    <col min="3" max="3" width="21.83203125" customWidth="1"/>
    <col min="4" max="4" width="21.1640625" customWidth="1"/>
    <col min="5" max="5" width="21.83203125" customWidth="1"/>
    <col min="6" max="6" width="18.6640625" customWidth="1"/>
    <col min="7" max="7" width="16.6640625" customWidth="1"/>
    <col min="8" max="8" width="14.33203125" customWidth="1"/>
    <col min="9" max="9" width="13.1640625" customWidth="1"/>
    <col min="10" max="10" width="14" customWidth="1"/>
    <col min="11" max="11" width="13.33203125" customWidth="1"/>
    <col min="12" max="12" width="16.33203125" customWidth="1"/>
    <col min="13" max="13" width="19" customWidth="1"/>
    <col min="14" max="14" width="13.1640625" customWidth="1"/>
    <col min="15" max="15" width="15.6640625" customWidth="1"/>
    <col min="16" max="16" width="13.33203125" customWidth="1"/>
    <col min="17" max="17" width="17.5" customWidth="1"/>
    <col min="18" max="18" width="15.1640625" customWidth="1"/>
    <col min="19" max="19" width="14" customWidth="1"/>
    <col min="20" max="20" width="14.83203125" customWidth="1"/>
    <col min="21" max="21" width="14.1640625" customWidth="1"/>
    <col min="22" max="22" width="17.1640625" customWidth="1"/>
    <col min="23" max="23" width="19.83203125" customWidth="1"/>
    <col min="24" max="24" width="14" customWidth="1"/>
    <col min="25" max="25" width="16.6640625" customWidth="1"/>
    <col min="26" max="26" width="14.1640625" customWidth="1"/>
    <col min="27" max="27" width="18.1640625" customWidth="1"/>
    <col min="28" max="28" width="15.83203125" customWidth="1"/>
    <col min="29" max="29" width="14.6640625" customWidth="1"/>
    <col min="30" max="30" width="15.5" customWidth="1"/>
    <col min="31" max="31" width="14.83203125" customWidth="1"/>
    <col min="32" max="32" width="17.83203125" customWidth="1"/>
    <col min="33" max="33" width="20.5" customWidth="1"/>
    <col min="34" max="34" width="14.6640625" customWidth="1"/>
    <col min="35" max="35" width="17.33203125" customWidth="1"/>
    <col min="36" max="36" width="14.83203125" customWidth="1"/>
    <col min="37" max="37" width="6.33203125" customWidth="1"/>
    <col min="38" max="38" width="8.33203125" customWidth="1"/>
    <col min="39" max="39" width="24.5" customWidth="1"/>
    <col min="40" max="40" width="11.83203125" customWidth="1"/>
    <col min="41" max="41" width="9.83203125" customWidth="1"/>
    <col min="42" max="42" width="10.5" customWidth="1"/>
    <col min="43" max="43" width="21.5" customWidth="1"/>
    <col min="44" max="45" width="15.83203125" customWidth="1"/>
    <col min="46" max="46" width="22" customWidth="1"/>
    <col min="47" max="47" width="25.1640625" customWidth="1"/>
    <col min="48" max="49" width="18.1640625" customWidth="1"/>
    <col min="50" max="51" width="15.83203125" customWidth="1"/>
    <col min="52" max="52" width="16.6640625" customWidth="1"/>
    <col min="53" max="53" width="29.83203125" customWidth="1"/>
    <col min="54" max="54" width="16.6640625" customWidth="1"/>
  </cols>
  <sheetData>
    <row r="1" spans="1:54" ht="15.75" customHeight="1" x14ac:dyDescent="0.2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ht="15.75" customHeight="1" x14ac:dyDescent="0.2">
      <c r="A2" s="4">
        <v>44556</v>
      </c>
      <c r="B2" s="4" t="str">
        <f t="shared" ref="B2:B159" si="0">WEEKNUM(A2)&amp;YEAR(A2)</f>
        <v>532021</v>
      </c>
      <c r="C2" s="1">
        <v>28</v>
      </c>
      <c r="D2" s="1">
        <v>40</v>
      </c>
      <c r="E2" s="1">
        <v>7</v>
      </c>
      <c r="F2" s="1">
        <v>15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f t="shared" ref="AM2:AM159" si="1">AVERAGE(C2:D2)</f>
        <v>34</v>
      </c>
      <c r="AS2" s="2"/>
      <c r="AT2" s="3"/>
      <c r="AU2" s="3"/>
      <c r="AV2" s="3"/>
    </row>
    <row r="3" spans="1:54" ht="15.75" customHeight="1" x14ac:dyDescent="0.2">
      <c r="A3" s="4">
        <v>44563</v>
      </c>
      <c r="B3" s="4" t="str">
        <f t="shared" si="0"/>
        <v>22022</v>
      </c>
      <c r="C3" s="1">
        <v>18</v>
      </c>
      <c r="D3" s="1">
        <v>43</v>
      </c>
      <c r="E3" s="1">
        <v>8</v>
      </c>
      <c r="F3" s="1">
        <v>18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f t="shared" si="1"/>
        <v>30.5</v>
      </c>
      <c r="AN3" s="5">
        <f t="shared" ref="AN3:AN146" si="2">AM3-AM2</f>
        <v>-3.5</v>
      </c>
      <c r="AO3" s="5">
        <f t="shared" ref="AO3:AO146" si="3">IF(AN3&gt;0,AN3,0)</f>
        <v>0</v>
      </c>
      <c r="AP3" s="5">
        <f t="shared" ref="AP3:AP146" si="4">IF(AN3&lt;0,ABS(AN3),0)</f>
        <v>3.5</v>
      </c>
      <c r="AS3" s="2"/>
      <c r="AT3" s="3"/>
      <c r="AU3" s="3"/>
      <c r="AV3" s="3"/>
    </row>
    <row r="4" spans="1:54" ht="15.75" customHeight="1" x14ac:dyDescent="0.2">
      <c r="A4" s="4">
        <v>44570</v>
      </c>
      <c r="B4" s="4" t="str">
        <f t="shared" si="0"/>
        <v>32022</v>
      </c>
      <c r="C4" s="1">
        <v>14</v>
      </c>
      <c r="D4" s="1">
        <v>32</v>
      </c>
      <c r="E4" s="1">
        <v>6</v>
      </c>
      <c r="F4" s="1">
        <v>14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f t="shared" si="1"/>
        <v>23</v>
      </c>
      <c r="AN4" s="5">
        <f t="shared" si="2"/>
        <v>-7.5</v>
      </c>
      <c r="AO4" s="5">
        <f t="shared" si="3"/>
        <v>0</v>
      </c>
      <c r="AP4" s="5">
        <f t="shared" si="4"/>
        <v>7.5</v>
      </c>
      <c r="AS4" s="2"/>
      <c r="AT4" s="3"/>
      <c r="AU4" s="3"/>
      <c r="AV4" s="3"/>
    </row>
    <row r="5" spans="1:54" ht="15.75" customHeight="1" x14ac:dyDescent="0.2">
      <c r="A5" s="4">
        <v>44577</v>
      </c>
      <c r="B5" s="4" t="str">
        <f t="shared" si="0"/>
        <v>42022</v>
      </c>
      <c r="C5" s="1">
        <v>13</v>
      </c>
      <c r="D5" s="1">
        <v>27</v>
      </c>
      <c r="E5" s="1">
        <v>7</v>
      </c>
      <c r="F5" s="1">
        <v>26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f t="shared" si="1"/>
        <v>20</v>
      </c>
      <c r="AN5" s="5">
        <f t="shared" si="2"/>
        <v>-3</v>
      </c>
      <c r="AO5" s="5">
        <f t="shared" si="3"/>
        <v>0</v>
      </c>
      <c r="AP5" s="5">
        <f t="shared" si="4"/>
        <v>3</v>
      </c>
      <c r="AS5" s="2"/>
      <c r="AT5" s="3"/>
      <c r="AU5" s="3"/>
      <c r="AV5" s="3"/>
    </row>
    <row r="6" spans="1:54" ht="15.75" customHeight="1" x14ac:dyDescent="0.2">
      <c r="A6" s="4">
        <v>44584</v>
      </c>
      <c r="B6" s="4" t="str">
        <f t="shared" si="0"/>
        <v>52022</v>
      </c>
      <c r="C6" s="1">
        <v>14</v>
      </c>
      <c r="D6" s="1">
        <v>36</v>
      </c>
      <c r="E6" s="1">
        <v>6</v>
      </c>
      <c r="F6" s="1">
        <v>27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f t="shared" si="1"/>
        <v>25</v>
      </c>
      <c r="AN6" s="5">
        <f t="shared" si="2"/>
        <v>5</v>
      </c>
      <c r="AO6" s="5">
        <f t="shared" si="3"/>
        <v>5</v>
      </c>
      <c r="AP6" s="5">
        <f t="shared" si="4"/>
        <v>0</v>
      </c>
      <c r="AS6" s="2"/>
      <c r="AT6" s="3"/>
      <c r="AU6" s="3"/>
      <c r="AV6" s="3"/>
    </row>
    <row r="7" spans="1:54" ht="15.75" customHeight="1" x14ac:dyDescent="0.2">
      <c r="A7" s="4">
        <v>44591</v>
      </c>
      <c r="B7" s="4" t="str">
        <f t="shared" si="0"/>
        <v>62022</v>
      </c>
      <c r="C7" s="1">
        <v>15</v>
      </c>
      <c r="D7" s="1">
        <v>32</v>
      </c>
      <c r="E7" s="1">
        <v>7</v>
      </c>
      <c r="F7" s="1">
        <v>21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f t="shared" si="1"/>
        <v>23.5</v>
      </c>
      <c r="AN7" s="5">
        <f t="shared" si="2"/>
        <v>-1.5</v>
      </c>
      <c r="AO7" s="5">
        <f t="shared" si="3"/>
        <v>0</v>
      </c>
      <c r="AP7" s="5">
        <f t="shared" si="4"/>
        <v>1.5</v>
      </c>
      <c r="AS7" s="2"/>
      <c r="AT7" s="3"/>
      <c r="AU7" s="3"/>
      <c r="AV7" s="3"/>
    </row>
    <row r="8" spans="1:54" ht="15.75" customHeight="1" x14ac:dyDescent="0.2">
      <c r="A8" s="4">
        <v>44598</v>
      </c>
      <c r="B8" s="4" t="str">
        <f t="shared" si="0"/>
        <v>72022</v>
      </c>
      <c r="C8" s="1">
        <v>13</v>
      </c>
      <c r="D8" s="1">
        <v>33</v>
      </c>
      <c r="E8" s="1">
        <v>7</v>
      </c>
      <c r="F8" s="1">
        <v>18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f t="shared" si="1"/>
        <v>23</v>
      </c>
      <c r="AN8" s="5">
        <f t="shared" si="2"/>
        <v>-0.5</v>
      </c>
      <c r="AO8" s="5">
        <f t="shared" si="3"/>
        <v>0</v>
      </c>
      <c r="AP8" s="5">
        <f t="shared" si="4"/>
        <v>0.5</v>
      </c>
      <c r="AS8" s="2"/>
      <c r="AT8" s="3"/>
      <c r="AU8" s="3"/>
      <c r="AV8" s="3"/>
    </row>
    <row r="9" spans="1:54" ht="15.75" customHeight="1" x14ac:dyDescent="0.2">
      <c r="A9" s="4">
        <v>44605</v>
      </c>
      <c r="B9" s="4" t="str">
        <f t="shared" si="0"/>
        <v>82022</v>
      </c>
      <c r="C9" s="1">
        <v>12</v>
      </c>
      <c r="D9" s="1">
        <v>32</v>
      </c>
      <c r="E9" s="1">
        <v>6</v>
      </c>
      <c r="F9" s="1">
        <v>14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f t="shared" si="1"/>
        <v>22</v>
      </c>
      <c r="AN9" s="5">
        <f t="shared" si="2"/>
        <v>-1</v>
      </c>
      <c r="AO9" s="5">
        <f t="shared" si="3"/>
        <v>0</v>
      </c>
      <c r="AP9" s="5">
        <f t="shared" si="4"/>
        <v>1</v>
      </c>
      <c r="AS9" s="2"/>
      <c r="AT9" s="3"/>
      <c r="AU9" s="3"/>
      <c r="AV9" s="3"/>
    </row>
    <row r="10" spans="1:54" ht="15.75" customHeight="1" x14ac:dyDescent="0.2">
      <c r="A10" s="4">
        <v>44612</v>
      </c>
      <c r="B10" s="4" t="str">
        <f t="shared" si="0"/>
        <v>92022</v>
      </c>
      <c r="C10" s="1">
        <v>12</v>
      </c>
      <c r="D10" s="1">
        <v>30</v>
      </c>
      <c r="E10" s="1">
        <v>7</v>
      </c>
      <c r="F10" s="1">
        <v>16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f t="shared" si="1"/>
        <v>21</v>
      </c>
      <c r="AN10" s="5">
        <f t="shared" si="2"/>
        <v>-1</v>
      </c>
      <c r="AO10" s="5">
        <f t="shared" si="3"/>
        <v>0</v>
      </c>
      <c r="AP10" s="5">
        <f t="shared" si="4"/>
        <v>1</v>
      </c>
      <c r="AS10" s="2"/>
      <c r="AT10" s="3"/>
      <c r="AU10" s="3"/>
      <c r="AV10" s="3"/>
    </row>
    <row r="11" spans="1:54" ht="15.75" customHeight="1" x14ac:dyDescent="0.2">
      <c r="A11" s="4">
        <v>44619</v>
      </c>
      <c r="B11" s="4" t="str">
        <f t="shared" si="0"/>
        <v>102022</v>
      </c>
      <c r="C11" s="1">
        <v>14</v>
      </c>
      <c r="D11" s="1">
        <v>31</v>
      </c>
      <c r="E11" s="1">
        <v>7</v>
      </c>
      <c r="F11" s="1">
        <v>17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f t="shared" si="1"/>
        <v>22.5</v>
      </c>
      <c r="AN11" s="5">
        <f t="shared" si="2"/>
        <v>1.5</v>
      </c>
      <c r="AO11" s="5">
        <f t="shared" si="3"/>
        <v>1.5</v>
      </c>
      <c r="AP11" s="5">
        <f t="shared" si="4"/>
        <v>0</v>
      </c>
      <c r="AS11" s="2"/>
      <c r="AT11" s="3"/>
      <c r="AU11" s="3"/>
      <c r="AV11" s="3"/>
    </row>
    <row r="12" spans="1:54" ht="15.75" customHeight="1" x14ac:dyDescent="0.2">
      <c r="A12" s="4">
        <v>44626</v>
      </c>
      <c r="B12" s="4" t="str">
        <f t="shared" si="0"/>
        <v>112022</v>
      </c>
      <c r="C12" s="1">
        <v>12</v>
      </c>
      <c r="D12" s="1">
        <v>29</v>
      </c>
      <c r="E12" s="1">
        <v>7</v>
      </c>
      <c r="F12" s="1">
        <v>18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f t="shared" si="1"/>
        <v>20.5</v>
      </c>
      <c r="AN12" s="5">
        <f t="shared" si="2"/>
        <v>-2</v>
      </c>
      <c r="AO12" s="5">
        <f t="shared" si="3"/>
        <v>0</v>
      </c>
      <c r="AP12" s="5">
        <f t="shared" si="4"/>
        <v>2</v>
      </c>
      <c r="AS12" s="2"/>
      <c r="AT12" s="3"/>
      <c r="AU12" s="3"/>
      <c r="AV12" s="3"/>
    </row>
    <row r="13" spans="1:54" ht="15.75" customHeight="1" x14ac:dyDescent="0.2">
      <c r="A13" s="4">
        <v>44633</v>
      </c>
      <c r="B13" s="4" t="str">
        <f t="shared" si="0"/>
        <v>122022</v>
      </c>
      <c r="C13" s="1">
        <v>14</v>
      </c>
      <c r="D13" s="1">
        <v>34</v>
      </c>
      <c r="E13" s="1">
        <v>7</v>
      </c>
      <c r="F13" s="1">
        <v>14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f t="shared" si="1"/>
        <v>24</v>
      </c>
      <c r="AN13" s="5">
        <f t="shared" si="2"/>
        <v>3.5</v>
      </c>
      <c r="AO13" s="5">
        <f t="shared" si="3"/>
        <v>3.5</v>
      </c>
      <c r="AP13" s="5">
        <f t="shared" si="4"/>
        <v>0</v>
      </c>
      <c r="AS13" s="2"/>
      <c r="AT13" s="3"/>
      <c r="AU13" s="3"/>
      <c r="AV13" s="3"/>
    </row>
    <row r="14" spans="1:54" ht="15.75" customHeight="1" x14ac:dyDescent="0.2">
      <c r="A14" s="4">
        <v>44640</v>
      </c>
      <c r="B14" s="4" t="str">
        <f t="shared" si="0"/>
        <v>132022</v>
      </c>
      <c r="C14" s="1">
        <v>15</v>
      </c>
      <c r="D14" s="1">
        <v>41</v>
      </c>
      <c r="E14" s="1">
        <v>6</v>
      </c>
      <c r="F14" s="1">
        <v>14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f t="shared" si="1"/>
        <v>28</v>
      </c>
      <c r="AN14" s="5">
        <f t="shared" si="2"/>
        <v>4</v>
      </c>
      <c r="AO14" s="5">
        <f t="shared" si="3"/>
        <v>4</v>
      </c>
      <c r="AP14" s="5">
        <f t="shared" si="4"/>
        <v>0</v>
      </c>
      <c r="AS14" s="2"/>
      <c r="AT14" s="3"/>
      <c r="AU14" s="3"/>
      <c r="AV14" s="3"/>
      <c r="AX14" s="5">
        <f>AVERAGE(AM3:AM14)</f>
        <v>23.583333333333332</v>
      </c>
    </row>
    <row r="15" spans="1:54" ht="15.75" customHeight="1" x14ac:dyDescent="0.2">
      <c r="A15" s="4">
        <v>44647</v>
      </c>
      <c r="B15" s="4" t="str">
        <f t="shared" si="0"/>
        <v>142022</v>
      </c>
      <c r="C15" s="1">
        <v>14</v>
      </c>
      <c r="D15" s="1">
        <v>43</v>
      </c>
      <c r="E15" s="1">
        <v>7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f t="shared" si="1"/>
        <v>28.5</v>
      </c>
      <c r="AN15" s="5">
        <f t="shared" si="2"/>
        <v>0.5</v>
      </c>
      <c r="AO15" s="5">
        <f t="shared" si="3"/>
        <v>0.5</v>
      </c>
      <c r="AP15" s="5">
        <f t="shared" si="4"/>
        <v>0</v>
      </c>
      <c r="AS15" s="2"/>
      <c r="AT15" s="3"/>
      <c r="AU15" s="3"/>
      <c r="AV15" s="3"/>
      <c r="AX15" s="5">
        <f t="shared" ref="AX15:AX146" si="5">AM15*(2/(12+1))+AX14*(1-(2/(12+1)))</f>
        <v>24.339743589743591</v>
      </c>
    </row>
    <row r="16" spans="1:54" ht="15.75" customHeight="1" x14ac:dyDescent="0.2">
      <c r="A16" s="4">
        <v>44654</v>
      </c>
      <c r="B16" s="4" t="str">
        <f t="shared" si="0"/>
        <v>152022</v>
      </c>
      <c r="C16" s="1">
        <v>15</v>
      </c>
      <c r="D16" s="1">
        <v>39</v>
      </c>
      <c r="E16" s="1">
        <v>6</v>
      </c>
      <c r="F16" s="1">
        <v>14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f t="shared" si="1"/>
        <v>27</v>
      </c>
      <c r="AN16" s="5">
        <f t="shared" si="2"/>
        <v>-1.5</v>
      </c>
      <c r="AO16" s="5">
        <f t="shared" si="3"/>
        <v>0</v>
      </c>
      <c r="AP16" s="5">
        <f t="shared" si="4"/>
        <v>1.5</v>
      </c>
      <c r="AQ16" s="5">
        <f t="shared" ref="AQ16:AR16" si="6">AVERAGE(AO3:AO16)</f>
        <v>1.0357142857142858</v>
      </c>
      <c r="AR16" s="5">
        <f t="shared" si="6"/>
        <v>1.5357142857142858</v>
      </c>
      <c r="AS16" s="6">
        <f t="shared" ref="AS16:AS146" si="7">100-(100/(1+(AQ16/AR16)))</f>
        <v>40.277777777777771</v>
      </c>
      <c r="AT16" s="3"/>
      <c r="AU16" s="3"/>
      <c r="AV16" s="3"/>
      <c r="AX16" s="5">
        <f t="shared" si="5"/>
        <v>24.749013806706113</v>
      </c>
    </row>
    <row r="17" spans="1:52" ht="15.75" customHeight="1" x14ac:dyDescent="0.2">
      <c r="A17" s="4">
        <v>44661</v>
      </c>
      <c r="B17" s="4" t="str">
        <f t="shared" si="0"/>
        <v>162022</v>
      </c>
      <c r="C17" s="1">
        <v>15</v>
      </c>
      <c r="D17" s="1">
        <v>35</v>
      </c>
      <c r="E17" s="1">
        <v>8</v>
      </c>
      <c r="F17" s="1">
        <v>15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f t="shared" si="1"/>
        <v>25</v>
      </c>
      <c r="AN17" s="5">
        <f t="shared" si="2"/>
        <v>-2</v>
      </c>
      <c r="AO17" s="5">
        <f t="shared" si="3"/>
        <v>0</v>
      </c>
      <c r="AP17" s="5">
        <f t="shared" si="4"/>
        <v>2</v>
      </c>
      <c r="AQ17" s="5">
        <f t="shared" ref="AQ17:AR17" si="8">(AQ16*13+AO17)/14</f>
        <v>0.96173469387755106</v>
      </c>
      <c r="AR17" s="5">
        <f t="shared" si="8"/>
        <v>1.5688775510204083</v>
      </c>
      <c r="AS17" s="6">
        <f t="shared" si="7"/>
        <v>38.00403225806452</v>
      </c>
      <c r="AT17" s="3"/>
      <c r="AU17" s="3"/>
      <c r="AV17" s="3"/>
      <c r="AX17" s="5">
        <f t="shared" si="5"/>
        <v>24.787627067212867</v>
      </c>
    </row>
    <row r="18" spans="1:52" ht="15.75" customHeight="1" x14ac:dyDescent="0.2">
      <c r="A18" s="4">
        <v>44668</v>
      </c>
      <c r="B18" s="4" t="str">
        <f t="shared" si="0"/>
        <v>172022</v>
      </c>
      <c r="C18" s="1">
        <v>15</v>
      </c>
      <c r="D18" s="1">
        <v>33</v>
      </c>
      <c r="E18" s="1">
        <v>7</v>
      </c>
      <c r="F18" s="1">
        <v>16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f t="shared" si="1"/>
        <v>24</v>
      </c>
      <c r="AN18" s="5">
        <f t="shared" si="2"/>
        <v>-1</v>
      </c>
      <c r="AO18" s="5">
        <f t="shared" si="3"/>
        <v>0</v>
      </c>
      <c r="AP18" s="5">
        <f t="shared" si="4"/>
        <v>1</v>
      </c>
      <c r="AQ18" s="5">
        <f t="shared" ref="AQ18:AR18" si="9">(AQ17*13+AO18)/14</f>
        <v>0.89303935860058314</v>
      </c>
      <c r="AR18" s="5">
        <f t="shared" si="9"/>
        <v>1.5282434402332363</v>
      </c>
      <c r="AS18" s="6">
        <f t="shared" si="7"/>
        <v>36.88290186634557</v>
      </c>
      <c r="AT18" s="3"/>
      <c r="AU18" s="3"/>
      <c r="AV18" s="3"/>
      <c r="AX18" s="5">
        <f t="shared" si="5"/>
        <v>24.666453672257042</v>
      </c>
    </row>
    <row r="19" spans="1:52" ht="15.75" customHeight="1" x14ac:dyDescent="0.2">
      <c r="A19" s="4">
        <v>44675</v>
      </c>
      <c r="B19" s="4" t="str">
        <f t="shared" si="0"/>
        <v>182022</v>
      </c>
      <c r="C19" s="1">
        <v>15</v>
      </c>
      <c r="D19" s="1">
        <v>32</v>
      </c>
      <c r="E19" s="1">
        <v>5</v>
      </c>
      <c r="F19" s="1">
        <v>17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f t="shared" si="1"/>
        <v>23.5</v>
      </c>
      <c r="AN19" s="5">
        <f t="shared" si="2"/>
        <v>-0.5</v>
      </c>
      <c r="AO19" s="5">
        <f t="shared" si="3"/>
        <v>0</v>
      </c>
      <c r="AP19" s="5">
        <f t="shared" si="4"/>
        <v>0.5</v>
      </c>
      <c r="AQ19" s="5">
        <f t="shared" ref="AQ19:AR19" si="10">(AQ18*13+AO19)/14</f>
        <v>0.82925083298625579</v>
      </c>
      <c r="AR19" s="5">
        <f t="shared" si="10"/>
        <v>1.4547974802165766</v>
      </c>
      <c r="AS19" s="6">
        <f t="shared" si="7"/>
        <v>36.306186177972286</v>
      </c>
      <c r="AT19" s="3"/>
      <c r="AU19" s="3"/>
      <c r="AV19" s="3"/>
      <c r="AX19" s="5">
        <f t="shared" si="5"/>
        <v>24.486999261140575</v>
      </c>
    </row>
    <row r="20" spans="1:52" ht="15.75" customHeight="1" x14ac:dyDescent="0.2">
      <c r="A20" s="4">
        <v>44682</v>
      </c>
      <c r="B20" s="4" t="str">
        <f t="shared" si="0"/>
        <v>192022</v>
      </c>
      <c r="C20" s="1">
        <v>15</v>
      </c>
      <c r="D20" s="1">
        <v>32</v>
      </c>
      <c r="E20" s="1">
        <v>5</v>
      </c>
      <c r="F20" s="1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f t="shared" si="1"/>
        <v>23.5</v>
      </c>
      <c r="AN20" s="5">
        <f t="shared" si="2"/>
        <v>0</v>
      </c>
      <c r="AO20" s="5">
        <f t="shared" si="3"/>
        <v>0</v>
      </c>
      <c r="AP20" s="5">
        <f t="shared" si="4"/>
        <v>0</v>
      </c>
      <c r="AQ20" s="5">
        <f t="shared" ref="AQ20:AR20" si="11">(AQ19*13+AO20)/14</f>
        <v>0.77001863063009457</v>
      </c>
      <c r="AR20" s="5">
        <f t="shared" si="11"/>
        <v>1.3508833744868212</v>
      </c>
      <c r="AS20" s="6">
        <f t="shared" si="7"/>
        <v>36.306186177972279</v>
      </c>
      <c r="AT20" s="3"/>
      <c r="AU20" s="3"/>
      <c r="AV20" s="3"/>
      <c r="AX20" s="5">
        <f t="shared" si="5"/>
        <v>24.335153220965104</v>
      </c>
    </row>
    <row r="21" spans="1:52" ht="15.75" customHeight="1" x14ac:dyDescent="0.2">
      <c r="A21" s="4">
        <v>44689</v>
      </c>
      <c r="B21" s="4" t="str">
        <f t="shared" si="0"/>
        <v>202022</v>
      </c>
      <c r="C21" s="1">
        <v>14</v>
      </c>
      <c r="D21" s="1">
        <v>30</v>
      </c>
      <c r="E21" s="1">
        <v>5</v>
      </c>
      <c r="F21" s="1">
        <v>14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f t="shared" si="1"/>
        <v>22</v>
      </c>
      <c r="AN21" s="5">
        <f t="shared" si="2"/>
        <v>-1.5</v>
      </c>
      <c r="AO21" s="5">
        <f t="shared" si="3"/>
        <v>0</v>
      </c>
      <c r="AP21" s="5">
        <f t="shared" si="4"/>
        <v>1.5</v>
      </c>
      <c r="AQ21" s="5">
        <f t="shared" ref="AQ21:AR21" si="12">(AQ20*13+AO21)/14</f>
        <v>0.71501729987080209</v>
      </c>
      <c r="AR21" s="5">
        <f t="shared" si="12"/>
        <v>1.3615345620234769</v>
      </c>
      <c r="AS21" s="6">
        <f t="shared" si="7"/>
        <v>34.43291318611935</v>
      </c>
      <c r="AT21" s="3"/>
      <c r="AU21" s="3"/>
      <c r="AV21" s="3"/>
      <c r="AX21" s="5">
        <f t="shared" si="5"/>
        <v>23.975898879278162</v>
      </c>
    </row>
    <row r="22" spans="1:52" ht="15.75" customHeight="1" x14ac:dyDescent="0.2">
      <c r="A22" s="4">
        <v>44696</v>
      </c>
      <c r="B22" s="4" t="str">
        <f t="shared" si="0"/>
        <v>212022</v>
      </c>
      <c r="C22" s="1">
        <v>15</v>
      </c>
      <c r="D22" s="1">
        <v>34</v>
      </c>
      <c r="E22" s="1">
        <v>5</v>
      </c>
      <c r="F22" s="1">
        <v>19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f t="shared" si="1"/>
        <v>24.5</v>
      </c>
      <c r="AN22" s="5">
        <f t="shared" si="2"/>
        <v>2.5</v>
      </c>
      <c r="AO22" s="5">
        <f t="shared" si="3"/>
        <v>2.5</v>
      </c>
      <c r="AP22" s="5">
        <f t="shared" si="4"/>
        <v>0</v>
      </c>
      <c r="AQ22" s="5">
        <f t="shared" ref="AQ22:AR22" si="13">(AQ21*13+AO22)/14</f>
        <v>0.84251606416574476</v>
      </c>
      <c r="AR22" s="5">
        <f t="shared" si="13"/>
        <v>1.2642820933075143</v>
      </c>
      <c r="AS22" s="6">
        <f t="shared" si="7"/>
        <v>39.990355088225321</v>
      </c>
      <c r="AT22" s="5">
        <f t="shared" ref="AT22:AT146" si="14">AVERAGE(AM3:AM22)</f>
        <v>24.05</v>
      </c>
      <c r="AU22" s="5">
        <f t="shared" ref="AU22:AU146" si="15">_xlfn.STDEV.P(AM3:AM22)</f>
        <v>2.6452788132822596</v>
      </c>
      <c r="AV22" s="5">
        <f t="shared" ref="AV22:AV146" si="16">AT22+2*AU22</f>
        <v>29.340557626564518</v>
      </c>
      <c r="AW22" s="5">
        <f t="shared" ref="AW22:AW146" si="17">AT22-2*AU22</f>
        <v>18.759442373435483</v>
      </c>
      <c r="AX22" s="5">
        <f t="shared" si="5"/>
        <v>24.056529820927675</v>
      </c>
    </row>
    <row r="23" spans="1:52" ht="15.75" customHeight="1" x14ac:dyDescent="0.2">
      <c r="A23" s="4">
        <v>44703</v>
      </c>
      <c r="B23" s="4" t="str">
        <f t="shared" si="0"/>
        <v>222022</v>
      </c>
      <c r="C23" s="1">
        <v>16</v>
      </c>
      <c r="D23" s="1">
        <v>35</v>
      </c>
      <c r="E23" s="1">
        <v>5</v>
      </c>
      <c r="F23" s="1">
        <v>19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f t="shared" si="1"/>
        <v>25.5</v>
      </c>
      <c r="AN23" s="5">
        <f t="shared" si="2"/>
        <v>1</v>
      </c>
      <c r="AO23" s="5">
        <f t="shared" si="3"/>
        <v>1</v>
      </c>
      <c r="AP23" s="5">
        <f t="shared" si="4"/>
        <v>0</v>
      </c>
      <c r="AQ23" s="5">
        <f t="shared" ref="AQ23:AR23" si="18">(AQ22*13+AO23)/14</f>
        <v>0.8537649167253345</v>
      </c>
      <c r="AR23" s="5">
        <f t="shared" si="18"/>
        <v>1.1739762294998346</v>
      </c>
      <c r="AS23" s="6">
        <f t="shared" si="7"/>
        <v>42.104235953129333</v>
      </c>
      <c r="AT23" s="5">
        <f t="shared" si="14"/>
        <v>23.8</v>
      </c>
      <c r="AU23" s="5">
        <f t="shared" si="15"/>
        <v>2.2271057451320089</v>
      </c>
      <c r="AV23" s="5">
        <f t="shared" si="16"/>
        <v>28.254211490264019</v>
      </c>
      <c r="AW23" s="5">
        <f t="shared" si="17"/>
        <v>19.345788509735982</v>
      </c>
      <c r="AX23" s="5">
        <f t="shared" si="5"/>
        <v>24.278602156169573</v>
      </c>
    </row>
    <row r="24" spans="1:52" ht="15.75" customHeight="1" x14ac:dyDescent="0.2">
      <c r="A24" s="7">
        <v>44710</v>
      </c>
      <c r="B24" s="4" t="str">
        <f t="shared" si="0"/>
        <v>232022</v>
      </c>
      <c r="C24" s="1">
        <v>18</v>
      </c>
      <c r="D24" s="1">
        <v>34</v>
      </c>
      <c r="E24" s="1">
        <v>5</v>
      </c>
      <c r="F24" s="1">
        <v>51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f t="shared" si="1"/>
        <v>26</v>
      </c>
      <c r="AN24" s="5">
        <f t="shared" si="2"/>
        <v>0.5</v>
      </c>
      <c r="AO24" s="5">
        <f t="shared" si="3"/>
        <v>0.5</v>
      </c>
      <c r="AP24" s="5">
        <f t="shared" si="4"/>
        <v>0</v>
      </c>
      <c r="AQ24" s="5">
        <f t="shared" ref="AQ24:AR24" si="19">(AQ23*13+AO24)/14</f>
        <v>0.82849599410209629</v>
      </c>
      <c r="AR24" s="5">
        <f t="shared" si="19"/>
        <v>1.0901207845355607</v>
      </c>
      <c r="AS24" s="6">
        <f t="shared" si="7"/>
        <v>43.181942497677021</v>
      </c>
      <c r="AT24" s="5">
        <f t="shared" si="14"/>
        <v>23.95</v>
      </c>
      <c r="AU24" s="5">
        <f t="shared" si="15"/>
        <v>2.2688102609076859</v>
      </c>
      <c r="AV24" s="5">
        <f t="shared" si="16"/>
        <v>28.487620521815373</v>
      </c>
      <c r="AW24" s="5">
        <f t="shared" si="17"/>
        <v>19.412379478184626</v>
      </c>
      <c r="AX24" s="5">
        <f t="shared" si="5"/>
        <v>24.543432593681946</v>
      </c>
    </row>
    <row r="25" spans="1:52" ht="15.75" customHeight="1" x14ac:dyDescent="0.2">
      <c r="A25" s="4">
        <v>44717</v>
      </c>
      <c r="B25" s="4" t="str">
        <f t="shared" si="0"/>
        <v>242022</v>
      </c>
      <c r="C25" s="1">
        <v>16</v>
      </c>
      <c r="D25" s="1">
        <v>32</v>
      </c>
      <c r="E25" s="1">
        <v>4</v>
      </c>
      <c r="F25" s="1">
        <v>35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f t="shared" si="1"/>
        <v>24</v>
      </c>
      <c r="AN25" s="5">
        <f t="shared" si="2"/>
        <v>-2</v>
      </c>
      <c r="AO25" s="5">
        <f t="shared" si="3"/>
        <v>0</v>
      </c>
      <c r="AP25" s="5">
        <f t="shared" si="4"/>
        <v>2</v>
      </c>
      <c r="AQ25" s="5">
        <f t="shared" ref="AQ25:AR25" si="20">(AQ24*13+AO25)/14</f>
        <v>0.76931770880908945</v>
      </c>
      <c r="AR25" s="5">
        <f t="shared" si="20"/>
        <v>1.155112157068735</v>
      </c>
      <c r="AS25" s="6">
        <f t="shared" si="7"/>
        <v>39.976396253763554</v>
      </c>
      <c r="AT25" s="5">
        <f t="shared" si="14"/>
        <v>24.15</v>
      </c>
      <c r="AU25" s="5">
        <f t="shared" si="15"/>
        <v>2.0802644062714717</v>
      </c>
      <c r="AV25" s="5">
        <f t="shared" si="16"/>
        <v>28.310528812542941</v>
      </c>
      <c r="AW25" s="5">
        <f t="shared" si="17"/>
        <v>19.989471187457056</v>
      </c>
      <c r="AX25" s="5">
        <f t="shared" si="5"/>
        <v>24.459827579269341</v>
      </c>
    </row>
    <row r="26" spans="1:52" ht="15.75" customHeight="1" x14ac:dyDescent="0.2">
      <c r="A26" s="4">
        <v>44724</v>
      </c>
      <c r="B26" s="4" t="str">
        <f t="shared" si="0"/>
        <v>252022</v>
      </c>
      <c r="C26" s="1">
        <v>15</v>
      </c>
      <c r="D26" s="1">
        <v>31</v>
      </c>
      <c r="E26" s="1">
        <v>4</v>
      </c>
      <c r="F26" s="1">
        <v>21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f t="shared" si="1"/>
        <v>23</v>
      </c>
      <c r="AN26" s="5">
        <f t="shared" si="2"/>
        <v>-1</v>
      </c>
      <c r="AO26" s="5">
        <f t="shared" si="3"/>
        <v>0</v>
      </c>
      <c r="AP26" s="5">
        <f t="shared" si="4"/>
        <v>1</v>
      </c>
      <c r="AQ26" s="5">
        <f t="shared" ref="AQ26:AR26" si="21">(AQ25*13+AO26)/14</f>
        <v>0.71436644389415449</v>
      </c>
      <c r="AR26" s="5">
        <f t="shared" si="21"/>
        <v>1.1440327172781113</v>
      </c>
      <c r="AS26" s="6">
        <f t="shared" si="7"/>
        <v>38.43988195967205</v>
      </c>
      <c r="AT26" s="5">
        <f t="shared" si="14"/>
        <v>24.05</v>
      </c>
      <c r="AU26" s="5">
        <f t="shared" si="15"/>
        <v>2.085065946199304</v>
      </c>
      <c r="AV26" s="5">
        <f t="shared" si="16"/>
        <v>28.220131892398609</v>
      </c>
      <c r="AW26" s="5">
        <f t="shared" si="17"/>
        <v>19.879868107601393</v>
      </c>
      <c r="AX26" s="5">
        <f t="shared" si="5"/>
        <v>24.235238720920211</v>
      </c>
    </row>
    <row r="27" spans="1:52" ht="15.75" customHeight="1" x14ac:dyDescent="0.2">
      <c r="A27" s="4">
        <v>44731</v>
      </c>
      <c r="B27" s="4" t="str">
        <f t="shared" si="0"/>
        <v>262022</v>
      </c>
      <c r="C27" s="1">
        <v>17</v>
      </c>
      <c r="D27" s="1">
        <v>46</v>
      </c>
      <c r="E27" s="1">
        <v>4</v>
      </c>
      <c r="F27" s="1">
        <v>22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f t="shared" si="1"/>
        <v>31.5</v>
      </c>
      <c r="AN27" s="5">
        <f t="shared" si="2"/>
        <v>8.5</v>
      </c>
      <c r="AO27" s="5">
        <f t="shared" si="3"/>
        <v>8.5</v>
      </c>
      <c r="AP27" s="5">
        <f t="shared" si="4"/>
        <v>0</v>
      </c>
      <c r="AQ27" s="5">
        <f t="shared" ref="AQ27:AR27" si="22">(AQ26*13+AO27)/14</f>
        <v>1.2704831264731433</v>
      </c>
      <c r="AR27" s="5">
        <f t="shared" si="22"/>
        <v>1.0623160946153891</v>
      </c>
      <c r="AS27" s="6">
        <f t="shared" si="7"/>
        <v>54.461743427722411</v>
      </c>
      <c r="AT27" s="5">
        <f t="shared" si="14"/>
        <v>24.45</v>
      </c>
      <c r="AU27" s="5">
        <f t="shared" si="15"/>
        <v>2.6358110706194404</v>
      </c>
      <c r="AV27" s="5">
        <f t="shared" si="16"/>
        <v>29.721622141238882</v>
      </c>
      <c r="AW27" s="5">
        <f t="shared" si="17"/>
        <v>19.178377858761117</v>
      </c>
      <c r="AX27" s="5">
        <f t="shared" si="5"/>
        <v>25.352894302317104</v>
      </c>
    </row>
    <row r="28" spans="1:52" ht="15.75" customHeight="1" x14ac:dyDescent="0.2">
      <c r="A28" s="4">
        <v>44738</v>
      </c>
      <c r="B28" s="4" t="str">
        <f t="shared" si="0"/>
        <v>272022</v>
      </c>
      <c r="C28" s="1">
        <v>17</v>
      </c>
      <c r="D28" s="1">
        <v>41</v>
      </c>
      <c r="E28" s="1">
        <v>6</v>
      </c>
      <c r="F28" s="1">
        <v>19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f t="shared" si="1"/>
        <v>29</v>
      </c>
      <c r="AN28" s="5">
        <f t="shared" si="2"/>
        <v>-2.5</v>
      </c>
      <c r="AO28" s="5">
        <f t="shared" si="3"/>
        <v>0</v>
      </c>
      <c r="AP28" s="5">
        <f t="shared" si="4"/>
        <v>2.5</v>
      </c>
      <c r="AQ28" s="5">
        <f t="shared" ref="AQ28:AR28" si="23">(AQ27*13+AO28)/14</f>
        <v>1.1797343317250617</v>
      </c>
      <c r="AR28" s="5">
        <f t="shared" si="23"/>
        <v>1.1650078021428614</v>
      </c>
      <c r="AS28" s="6">
        <f t="shared" si="7"/>
        <v>50.314033030956523</v>
      </c>
      <c r="AT28" s="5">
        <f t="shared" si="14"/>
        <v>24.75</v>
      </c>
      <c r="AU28" s="5">
        <f t="shared" si="15"/>
        <v>2.7906092524751651</v>
      </c>
      <c r="AV28" s="5">
        <f t="shared" si="16"/>
        <v>30.331218504950328</v>
      </c>
      <c r="AW28" s="5">
        <f t="shared" si="17"/>
        <v>19.168781495049672</v>
      </c>
      <c r="AX28" s="5">
        <f t="shared" si="5"/>
        <v>25.913987486576012</v>
      </c>
      <c r="AY28" s="5">
        <f>AVERAGE(AM3:AM28)</f>
        <v>24.615384615384617</v>
      </c>
    </row>
    <row r="29" spans="1:52" ht="15.75" customHeight="1" x14ac:dyDescent="0.2">
      <c r="A29" s="4">
        <v>44745</v>
      </c>
      <c r="B29" s="4" t="str">
        <f t="shared" si="0"/>
        <v>282022</v>
      </c>
      <c r="C29" s="1">
        <v>15</v>
      </c>
      <c r="D29" s="1">
        <v>38</v>
      </c>
      <c r="E29" s="1">
        <v>5</v>
      </c>
      <c r="F29" s="1">
        <v>16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f t="shared" si="1"/>
        <v>26.5</v>
      </c>
      <c r="AN29" s="5">
        <f t="shared" si="2"/>
        <v>-2.5</v>
      </c>
      <c r="AO29" s="5">
        <f t="shared" si="3"/>
        <v>0</v>
      </c>
      <c r="AP29" s="5">
        <f t="shared" si="4"/>
        <v>2.5</v>
      </c>
      <c r="AQ29" s="5">
        <f t="shared" ref="AQ29:AR29" si="24">(AQ28*13+AO29)/14</f>
        <v>1.0954675937447003</v>
      </c>
      <c r="AR29" s="5">
        <f t="shared" si="24"/>
        <v>1.2603643877040855</v>
      </c>
      <c r="AS29" s="6">
        <f t="shared" si="7"/>
        <v>46.500242902340233</v>
      </c>
      <c r="AT29" s="5">
        <f t="shared" si="14"/>
        <v>24.975000000000001</v>
      </c>
      <c r="AU29" s="5">
        <f t="shared" si="15"/>
        <v>2.7407799984675894</v>
      </c>
      <c r="AV29" s="5">
        <f t="shared" si="16"/>
        <v>30.45655999693518</v>
      </c>
      <c r="AW29" s="5">
        <f t="shared" si="17"/>
        <v>19.493440003064823</v>
      </c>
      <c r="AX29" s="5">
        <f t="shared" si="5"/>
        <v>26.004143257872009</v>
      </c>
      <c r="AY29" s="5">
        <f t="shared" ref="AY29:AY146" si="25">AM29*(2/(26+1))+AY28*(1-(2/(26+1)))</f>
        <v>24.754985754985757</v>
      </c>
      <c r="AZ29" s="5">
        <f t="shared" ref="AZ29:AZ146" si="26">AX29-AY29</f>
        <v>1.249157502886252</v>
      </c>
    </row>
    <row r="30" spans="1:52" ht="15.75" customHeight="1" x14ac:dyDescent="0.2">
      <c r="A30" s="4">
        <v>44752</v>
      </c>
      <c r="B30" s="4" t="str">
        <f t="shared" si="0"/>
        <v>292022</v>
      </c>
      <c r="C30" s="1">
        <v>15</v>
      </c>
      <c r="D30" s="1">
        <v>34</v>
      </c>
      <c r="E30" s="1">
        <v>6</v>
      </c>
      <c r="F30" s="1">
        <v>17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f t="shared" si="1"/>
        <v>24.5</v>
      </c>
      <c r="AN30" s="5">
        <f t="shared" si="2"/>
        <v>-2</v>
      </c>
      <c r="AO30" s="5">
        <f t="shared" si="3"/>
        <v>0</v>
      </c>
      <c r="AP30" s="5">
        <f t="shared" si="4"/>
        <v>2</v>
      </c>
      <c r="AQ30" s="5">
        <f t="shared" ref="AQ30:AR30" si="27">(AQ29*13+AO30)/14</f>
        <v>1.0172199084772218</v>
      </c>
      <c r="AR30" s="5">
        <f t="shared" si="27"/>
        <v>1.3131955028680795</v>
      </c>
      <c r="AS30" s="6">
        <f t="shared" si="7"/>
        <v>43.649724573783239</v>
      </c>
      <c r="AT30" s="5">
        <f t="shared" si="14"/>
        <v>25.15</v>
      </c>
      <c r="AU30" s="5">
        <f t="shared" si="15"/>
        <v>2.5889186931999233</v>
      </c>
      <c r="AV30" s="5">
        <f t="shared" si="16"/>
        <v>30.327837386399846</v>
      </c>
      <c r="AW30" s="5">
        <f t="shared" si="17"/>
        <v>19.972162613600151</v>
      </c>
      <c r="AX30" s="5">
        <f t="shared" si="5"/>
        <v>25.772736602814778</v>
      </c>
      <c r="AY30" s="5">
        <f t="shared" si="25"/>
        <v>24.736097921283108</v>
      </c>
      <c r="AZ30" s="5">
        <f t="shared" si="26"/>
        <v>1.0366386815316702</v>
      </c>
    </row>
    <row r="31" spans="1:52" ht="15.75" customHeight="1" x14ac:dyDescent="0.2">
      <c r="A31" s="4">
        <v>44759</v>
      </c>
      <c r="B31" s="4" t="str">
        <f t="shared" si="0"/>
        <v>302022</v>
      </c>
      <c r="C31" s="1">
        <v>14</v>
      </c>
      <c r="D31" s="1">
        <v>30</v>
      </c>
      <c r="E31" s="1">
        <v>7</v>
      </c>
      <c r="F31" s="1">
        <v>15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f t="shared" si="1"/>
        <v>22</v>
      </c>
      <c r="AN31" s="5">
        <f t="shared" si="2"/>
        <v>-2.5</v>
      </c>
      <c r="AO31" s="5">
        <f t="shared" si="3"/>
        <v>0</v>
      </c>
      <c r="AP31" s="5">
        <f t="shared" si="4"/>
        <v>2.5</v>
      </c>
      <c r="AQ31" s="5">
        <f t="shared" ref="AQ31:AR31" si="28">(AQ30*13+AO31)/14</f>
        <v>0.94456134358599164</v>
      </c>
      <c r="AR31" s="5">
        <f t="shared" si="28"/>
        <v>1.3979672526632165</v>
      </c>
      <c r="AS31" s="6">
        <f t="shared" si="7"/>
        <v>40.322297243175477</v>
      </c>
      <c r="AT31" s="5">
        <f t="shared" si="14"/>
        <v>25.125</v>
      </c>
      <c r="AU31" s="5">
        <f t="shared" si="15"/>
        <v>2.6166533969939541</v>
      </c>
      <c r="AV31" s="5">
        <f t="shared" si="16"/>
        <v>30.358306793987907</v>
      </c>
      <c r="AW31" s="5">
        <f t="shared" si="17"/>
        <v>19.891693206012093</v>
      </c>
      <c r="AX31" s="5">
        <f t="shared" si="5"/>
        <v>25.192315586997118</v>
      </c>
      <c r="AY31" s="5">
        <f t="shared" si="25"/>
        <v>24.533424001188063</v>
      </c>
      <c r="AZ31" s="5">
        <f t="shared" si="26"/>
        <v>0.65889158580905516</v>
      </c>
    </row>
    <row r="32" spans="1:52" ht="15.75" customHeight="1" x14ac:dyDescent="0.2">
      <c r="A32" s="4">
        <v>44766</v>
      </c>
      <c r="B32" s="4" t="str">
        <f t="shared" si="0"/>
        <v>312022</v>
      </c>
      <c r="C32" s="1">
        <v>15</v>
      </c>
      <c r="D32" s="1">
        <v>28</v>
      </c>
      <c r="E32" s="1">
        <v>5</v>
      </c>
      <c r="F32" s="1">
        <v>14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f t="shared" si="1"/>
        <v>21.5</v>
      </c>
      <c r="AN32" s="5">
        <f t="shared" si="2"/>
        <v>-0.5</v>
      </c>
      <c r="AO32" s="5">
        <f t="shared" si="3"/>
        <v>0</v>
      </c>
      <c r="AP32" s="5">
        <f t="shared" si="4"/>
        <v>0.5</v>
      </c>
      <c r="AQ32" s="5">
        <f t="shared" ref="AQ32:AR32" si="29">(AQ31*13+AO32)/14</f>
        <v>0.87709267618699216</v>
      </c>
      <c r="AR32" s="5">
        <f t="shared" si="29"/>
        <v>1.3338267346158439</v>
      </c>
      <c r="AS32" s="6">
        <f t="shared" si="7"/>
        <v>39.670947385119725</v>
      </c>
      <c r="AT32" s="5">
        <f t="shared" si="14"/>
        <v>25.175000000000001</v>
      </c>
      <c r="AU32" s="5">
        <f t="shared" si="15"/>
        <v>2.5361141535822083</v>
      </c>
      <c r="AV32" s="5">
        <f t="shared" si="16"/>
        <v>30.247228307164416</v>
      </c>
      <c r="AW32" s="5">
        <f t="shared" si="17"/>
        <v>20.102771692835585</v>
      </c>
      <c r="AX32" s="5">
        <f t="shared" si="5"/>
        <v>24.624267035151405</v>
      </c>
      <c r="AY32" s="5">
        <f t="shared" si="25"/>
        <v>24.308725927025982</v>
      </c>
      <c r="AZ32" s="5">
        <f t="shared" si="26"/>
        <v>0.31554110812542291</v>
      </c>
    </row>
    <row r="33" spans="1:54" ht="15.75" customHeight="1" x14ac:dyDescent="0.2">
      <c r="A33" s="4">
        <v>44773</v>
      </c>
      <c r="B33" s="4" t="str">
        <f t="shared" si="0"/>
        <v>322022</v>
      </c>
      <c r="C33" s="1">
        <v>12</v>
      </c>
      <c r="D33" s="1">
        <v>31</v>
      </c>
      <c r="E33" s="1">
        <v>5</v>
      </c>
      <c r="F33" s="1">
        <v>12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f t="shared" si="1"/>
        <v>21.5</v>
      </c>
      <c r="AN33" s="5">
        <f t="shared" si="2"/>
        <v>0</v>
      </c>
      <c r="AO33" s="5">
        <f t="shared" si="3"/>
        <v>0</v>
      </c>
      <c r="AP33" s="5">
        <f t="shared" si="4"/>
        <v>0</v>
      </c>
      <c r="AQ33" s="5">
        <f t="shared" ref="AQ33:AR33" si="30">(AQ32*13+AO33)/14</f>
        <v>0.81444319931649278</v>
      </c>
      <c r="AR33" s="5">
        <f t="shared" si="30"/>
        <v>1.2385533964289979</v>
      </c>
      <c r="AS33" s="6">
        <f t="shared" si="7"/>
        <v>39.670947385119725</v>
      </c>
      <c r="AT33" s="5">
        <f t="shared" si="14"/>
        <v>25.05</v>
      </c>
      <c r="AU33" s="5">
        <f t="shared" si="15"/>
        <v>2.65</v>
      </c>
      <c r="AV33" s="5">
        <f t="shared" si="16"/>
        <v>30.35</v>
      </c>
      <c r="AW33" s="5">
        <f t="shared" si="17"/>
        <v>19.75</v>
      </c>
      <c r="AX33" s="5">
        <f t="shared" si="5"/>
        <v>24.143610568205034</v>
      </c>
      <c r="AY33" s="5">
        <f t="shared" si="25"/>
        <v>24.100672154653687</v>
      </c>
      <c r="AZ33" s="5">
        <f t="shared" si="26"/>
        <v>4.293841355134731E-2</v>
      </c>
    </row>
    <row r="34" spans="1:54" ht="15.75" customHeight="1" x14ac:dyDescent="0.2">
      <c r="A34" s="4">
        <v>44780</v>
      </c>
      <c r="B34" s="4" t="str">
        <f t="shared" si="0"/>
        <v>332022</v>
      </c>
      <c r="C34" s="1">
        <v>35</v>
      </c>
      <c r="D34" s="1">
        <v>100</v>
      </c>
      <c r="E34" s="1">
        <v>6</v>
      </c>
      <c r="F34" s="1">
        <v>12</v>
      </c>
      <c r="G34" s="1">
        <v>95.4</v>
      </c>
      <c r="H34" s="1">
        <v>47.5</v>
      </c>
      <c r="I34" s="1">
        <v>2.9</v>
      </c>
      <c r="J34" s="1">
        <v>32.6</v>
      </c>
      <c r="K34" s="1">
        <v>51.4</v>
      </c>
      <c r="L34" s="1">
        <v>28.5</v>
      </c>
      <c r="M34" s="1">
        <v>30.2</v>
      </c>
      <c r="N34" s="1">
        <v>8.4</v>
      </c>
      <c r="O34" s="1">
        <v>12.6</v>
      </c>
      <c r="P34" s="1">
        <v>0</v>
      </c>
      <c r="Q34" s="1">
        <v>7290000</v>
      </c>
      <c r="R34" s="1">
        <v>2550000</v>
      </c>
      <c r="S34" s="1">
        <v>610000</v>
      </c>
      <c r="T34" s="1">
        <v>3675000</v>
      </c>
      <c r="U34" s="1">
        <v>2800000</v>
      </c>
      <c r="V34" s="1">
        <v>3150000</v>
      </c>
      <c r="W34" s="1">
        <v>2264000</v>
      </c>
      <c r="X34" s="1">
        <v>350000</v>
      </c>
      <c r="Y34" s="1">
        <v>910000</v>
      </c>
      <c r="Z34" s="1">
        <v>0</v>
      </c>
      <c r="AA34" s="1">
        <v>137</v>
      </c>
      <c r="AB34" s="1">
        <v>36</v>
      </c>
      <c r="AC34" s="1">
        <v>17</v>
      </c>
      <c r="AD34" s="1">
        <v>39</v>
      </c>
      <c r="AE34" s="1">
        <v>123</v>
      </c>
      <c r="AF34" s="1">
        <v>42</v>
      </c>
      <c r="AG34" s="1">
        <v>103</v>
      </c>
      <c r="AH34" s="1">
        <v>7</v>
      </c>
      <c r="AI34" s="1">
        <v>26</v>
      </c>
      <c r="AJ34" s="1">
        <v>0</v>
      </c>
      <c r="AK34" s="1">
        <v>1</v>
      </c>
      <c r="AL34" s="1">
        <v>942108</v>
      </c>
      <c r="AM34" s="1">
        <f t="shared" si="1"/>
        <v>67.5</v>
      </c>
      <c r="AN34" s="5">
        <f t="shared" si="2"/>
        <v>46</v>
      </c>
      <c r="AO34" s="5">
        <f t="shared" si="3"/>
        <v>46</v>
      </c>
      <c r="AP34" s="5">
        <f t="shared" si="4"/>
        <v>0</v>
      </c>
      <c r="AQ34" s="5">
        <f t="shared" ref="AQ34:AR34" si="31">(AQ33*13+AO34)/14</f>
        <v>4.0419829707938861</v>
      </c>
      <c r="AR34" s="5">
        <f t="shared" si="31"/>
        <v>1.1500852966840696</v>
      </c>
      <c r="AS34" s="6">
        <f t="shared" si="7"/>
        <v>77.849187694854351</v>
      </c>
      <c r="AT34" s="5">
        <f t="shared" si="14"/>
        <v>27.024999999999999</v>
      </c>
      <c r="AU34" s="5">
        <f t="shared" si="15"/>
        <v>9.6325944064929878</v>
      </c>
      <c r="AV34" s="5">
        <f t="shared" si="16"/>
        <v>46.290188812985974</v>
      </c>
      <c r="AW34" s="5">
        <f t="shared" si="17"/>
        <v>7.7598111870140229</v>
      </c>
      <c r="AX34" s="5">
        <f t="shared" si="5"/>
        <v>30.813824326942722</v>
      </c>
      <c r="AY34" s="5">
        <f t="shared" si="25"/>
        <v>27.315437180234895</v>
      </c>
      <c r="AZ34" s="5">
        <f t="shared" si="26"/>
        <v>3.4983871467078274</v>
      </c>
    </row>
    <row r="35" spans="1:54" ht="15.75" customHeight="1" x14ac:dyDescent="0.2">
      <c r="A35" s="4">
        <v>44787</v>
      </c>
      <c r="B35" s="4" t="str">
        <f t="shared" si="0"/>
        <v>342022</v>
      </c>
      <c r="C35" s="1">
        <v>36</v>
      </c>
      <c r="D35" s="1">
        <v>90</v>
      </c>
      <c r="E35" s="1">
        <v>7</v>
      </c>
      <c r="F35" s="1">
        <v>12</v>
      </c>
      <c r="G35" s="1">
        <v>179.1</v>
      </c>
      <c r="H35" s="1">
        <v>51.9</v>
      </c>
      <c r="I35" s="1">
        <v>13</v>
      </c>
      <c r="J35" s="1">
        <v>70</v>
      </c>
      <c r="K35" s="1">
        <v>88.3</v>
      </c>
      <c r="L35" s="1">
        <v>68.7</v>
      </c>
      <c r="M35" s="1">
        <v>71.599999999999994</v>
      </c>
      <c r="N35" s="1">
        <v>34.4</v>
      </c>
      <c r="O35" s="1">
        <v>34.9</v>
      </c>
      <c r="P35" s="1">
        <v>0</v>
      </c>
      <c r="Q35" s="1">
        <v>9765000</v>
      </c>
      <c r="R35" s="1">
        <v>2510000</v>
      </c>
      <c r="S35" s="1">
        <v>2600000</v>
      </c>
      <c r="T35" s="1">
        <v>5795000</v>
      </c>
      <c r="U35" s="1">
        <v>4630000</v>
      </c>
      <c r="V35" s="1">
        <v>6050000</v>
      </c>
      <c r="W35" s="1">
        <v>7319800</v>
      </c>
      <c r="X35" s="1">
        <v>1785000</v>
      </c>
      <c r="Y35" s="1">
        <v>2340000</v>
      </c>
      <c r="Z35" s="1">
        <v>0</v>
      </c>
      <c r="AA35" s="1">
        <v>185</v>
      </c>
      <c r="AB35" s="1">
        <v>36</v>
      </c>
      <c r="AC35" s="1">
        <v>52</v>
      </c>
      <c r="AD35" s="1">
        <v>74</v>
      </c>
      <c r="AE35" s="1">
        <v>202</v>
      </c>
      <c r="AF35" s="1">
        <v>83</v>
      </c>
      <c r="AG35" s="1">
        <v>322</v>
      </c>
      <c r="AH35" s="1">
        <v>33</v>
      </c>
      <c r="AI35" s="1">
        <v>69</v>
      </c>
      <c r="AJ35" s="1">
        <v>0</v>
      </c>
      <c r="AK35" s="1">
        <v>0</v>
      </c>
      <c r="AL35" s="1">
        <v>1033571</v>
      </c>
      <c r="AM35" s="1">
        <f t="shared" si="1"/>
        <v>63</v>
      </c>
      <c r="AN35" s="5">
        <f t="shared" si="2"/>
        <v>-4.5</v>
      </c>
      <c r="AO35" s="5">
        <f t="shared" si="3"/>
        <v>0</v>
      </c>
      <c r="AP35" s="5">
        <f t="shared" si="4"/>
        <v>4.5</v>
      </c>
      <c r="AQ35" s="5">
        <f t="shared" ref="AQ35:AR35" si="32">(AQ34*13+AO35)/14</f>
        <v>3.7532699014514654</v>
      </c>
      <c r="AR35" s="5">
        <f t="shared" si="32"/>
        <v>1.3893649183494932</v>
      </c>
      <c r="AS35" s="6">
        <f t="shared" si="7"/>
        <v>72.983403118573619</v>
      </c>
      <c r="AT35" s="5">
        <f t="shared" si="14"/>
        <v>28.75</v>
      </c>
      <c r="AU35" s="5">
        <f t="shared" si="15"/>
        <v>12.42628262997426</v>
      </c>
      <c r="AV35" s="5">
        <f t="shared" si="16"/>
        <v>53.60256525994852</v>
      </c>
      <c r="AW35" s="5">
        <f t="shared" si="17"/>
        <v>3.8974347400514802</v>
      </c>
      <c r="AX35" s="5">
        <f t="shared" si="5"/>
        <v>35.76554366125923</v>
      </c>
      <c r="AY35" s="5">
        <f t="shared" si="25"/>
        <v>29.958738129847127</v>
      </c>
      <c r="AZ35" s="5">
        <f t="shared" si="26"/>
        <v>5.8068055314121025</v>
      </c>
    </row>
    <row r="36" spans="1:54" ht="15.75" customHeight="1" x14ac:dyDescent="0.2">
      <c r="A36" s="4">
        <v>44794</v>
      </c>
      <c r="B36" s="4" t="str">
        <f t="shared" si="0"/>
        <v>352022</v>
      </c>
      <c r="C36" s="1">
        <v>33</v>
      </c>
      <c r="D36" s="1">
        <v>81</v>
      </c>
      <c r="E36" s="1">
        <v>5</v>
      </c>
      <c r="F36" s="1">
        <v>13</v>
      </c>
      <c r="G36" s="1">
        <v>203.6</v>
      </c>
      <c r="H36" s="1">
        <v>62.9</v>
      </c>
      <c r="I36" s="1">
        <v>11.2</v>
      </c>
      <c r="J36" s="1">
        <v>145.9</v>
      </c>
      <c r="K36" s="1">
        <v>108</v>
      </c>
      <c r="L36" s="1">
        <v>61.4</v>
      </c>
      <c r="M36" s="1">
        <v>140.19999999999999</v>
      </c>
      <c r="N36" s="1">
        <v>85.1</v>
      </c>
      <c r="O36" s="1">
        <v>24</v>
      </c>
      <c r="P36" s="1">
        <v>0</v>
      </c>
      <c r="Q36" s="1">
        <v>11229000</v>
      </c>
      <c r="R36" s="1">
        <v>3928000</v>
      </c>
      <c r="S36" s="1">
        <v>1260000</v>
      </c>
      <c r="T36" s="1">
        <v>7919000</v>
      </c>
      <c r="U36" s="1">
        <v>5714000</v>
      </c>
      <c r="V36" s="1">
        <v>5333000</v>
      </c>
      <c r="W36" s="1">
        <v>9845200</v>
      </c>
      <c r="X36" s="1">
        <v>4379000</v>
      </c>
      <c r="Y36" s="1">
        <v>1357000</v>
      </c>
      <c r="Z36" s="1">
        <v>0</v>
      </c>
      <c r="AA36" s="1">
        <v>236</v>
      </c>
      <c r="AB36" s="1">
        <v>55</v>
      </c>
      <c r="AC36" s="1">
        <v>40</v>
      </c>
      <c r="AD36" s="1">
        <v>120</v>
      </c>
      <c r="AE36" s="1">
        <v>274</v>
      </c>
      <c r="AF36" s="1">
        <v>86</v>
      </c>
      <c r="AG36" s="1">
        <v>521</v>
      </c>
      <c r="AH36" s="1">
        <v>72</v>
      </c>
      <c r="AI36" s="1">
        <v>42</v>
      </c>
      <c r="AJ36" s="1">
        <v>0</v>
      </c>
      <c r="AK36" s="1">
        <v>0</v>
      </c>
      <c r="AL36" s="1">
        <v>0</v>
      </c>
      <c r="AM36" s="1">
        <f t="shared" si="1"/>
        <v>57</v>
      </c>
      <c r="AN36" s="5">
        <f t="shared" si="2"/>
        <v>-6</v>
      </c>
      <c r="AO36" s="5">
        <f t="shared" si="3"/>
        <v>0</v>
      </c>
      <c r="AP36" s="5">
        <f t="shared" si="4"/>
        <v>6</v>
      </c>
      <c r="AQ36" s="5">
        <f t="shared" ref="AQ36:AR36" si="33">(AQ35*13+AO36)/14</f>
        <v>3.4851791942049322</v>
      </c>
      <c r="AR36" s="5">
        <f t="shared" si="33"/>
        <v>1.7186959956102437</v>
      </c>
      <c r="AS36" s="6">
        <f t="shared" si="7"/>
        <v>66.972766776305292</v>
      </c>
      <c r="AT36" s="5">
        <f t="shared" si="14"/>
        <v>30.25</v>
      </c>
      <c r="AU36" s="5">
        <f t="shared" si="15"/>
        <v>13.853248716456367</v>
      </c>
      <c r="AV36" s="5">
        <f t="shared" si="16"/>
        <v>57.956497432912734</v>
      </c>
      <c r="AW36" s="5">
        <f t="shared" si="17"/>
        <v>2.5435025670872662</v>
      </c>
      <c r="AX36" s="5">
        <f t="shared" si="5"/>
        <v>39.032383097988578</v>
      </c>
      <c r="AY36" s="5">
        <f t="shared" si="25"/>
        <v>31.961794564673266</v>
      </c>
      <c r="AZ36" s="5">
        <f t="shared" si="26"/>
        <v>7.0705885333153127</v>
      </c>
    </row>
    <row r="37" spans="1:54" ht="15.75" customHeight="1" x14ac:dyDescent="0.2">
      <c r="A37" s="4">
        <v>44801</v>
      </c>
      <c r="B37" s="4" t="str">
        <f t="shared" si="0"/>
        <v>362022</v>
      </c>
      <c r="C37" s="1">
        <v>29</v>
      </c>
      <c r="D37" s="1">
        <v>72</v>
      </c>
      <c r="E37" s="1">
        <v>5</v>
      </c>
      <c r="F37" s="1">
        <v>12</v>
      </c>
      <c r="G37" s="1">
        <v>123.2</v>
      </c>
      <c r="H37" s="1">
        <v>114.9</v>
      </c>
      <c r="I37" s="1">
        <v>18.8</v>
      </c>
      <c r="J37" s="1">
        <v>62.4</v>
      </c>
      <c r="K37" s="1">
        <v>78.599999999999994</v>
      </c>
      <c r="L37" s="1">
        <v>57.4</v>
      </c>
      <c r="M37" s="1">
        <v>130.5</v>
      </c>
      <c r="N37" s="1">
        <v>67.7</v>
      </c>
      <c r="O37" s="1">
        <v>27.5</v>
      </c>
      <c r="P37" s="1">
        <v>0</v>
      </c>
      <c r="Q37" s="1">
        <v>7172000</v>
      </c>
      <c r="R37" s="1">
        <v>5192000</v>
      </c>
      <c r="S37" s="1">
        <v>2514000</v>
      </c>
      <c r="T37" s="1">
        <v>3463000</v>
      </c>
      <c r="U37" s="1">
        <v>2513000</v>
      </c>
      <c r="V37" s="1">
        <v>3799000</v>
      </c>
      <c r="W37" s="1">
        <v>6495200</v>
      </c>
      <c r="X37" s="1">
        <v>2681000</v>
      </c>
      <c r="Y37" s="1">
        <v>2048000</v>
      </c>
      <c r="Z37" s="1">
        <v>0</v>
      </c>
      <c r="AA37" s="1">
        <v>171</v>
      </c>
      <c r="AB37" s="1">
        <v>85</v>
      </c>
      <c r="AC37" s="1">
        <v>77</v>
      </c>
      <c r="AD37" s="1">
        <v>55</v>
      </c>
      <c r="AE37" s="1">
        <v>150</v>
      </c>
      <c r="AF37" s="1">
        <v>70</v>
      </c>
      <c r="AG37" s="1">
        <v>393</v>
      </c>
      <c r="AH37" s="1">
        <v>47</v>
      </c>
      <c r="AI37" s="1">
        <v>76</v>
      </c>
      <c r="AJ37" s="1">
        <v>0</v>
      </c>
      <c r="AK37" s="1">
        <v>0</v>
      </c>
      <c r="AL37" s="1">
        <v>0</v>
      </c>
      <c r="AM37" s="1">
        <f t="shared" si="1"/>
        <v>50.5</v>
      </c>
      <c r="AN37" s="5">
        <f t="shared" si="2"/>
        <v>-6.5</v>
      </c>
      <c r="AO37" s="5">
        <f t="shared" si="3"/>
        <v>0</v>
      </c>
      <c r="AP37" s="5">
        <f t="shared" si="4"/>
        <v>6.5</v>
      </c>
      <c r="AQ37" s="5">
        <f t="shared" ref="AQ37:AR37" si="34">(AQ36*13+AO37)/14</f>
        <v>3.2362378231902942</v>
      </c>
      <c r="AR37" s="5">
        <f t="shared" si="34"/>
        <v>2.0602177102095118</v>
      </c>
      <c r="AS37" s="6">
        <f t="shared" si="7"/>
        <v>61.101953991350634</v>
      </c>
      <c r="AT37" s="5">
        <f t="shared" si="14"/>
        <v>31.524999999999999</v>
      </c>
      <c r="AU37" s="5">
        <f t="shared" si="15"/>
        <v>14.471070278317358</v>
      </c>
      <c r="AV37" s="5">
        <f t="shared" si="16"/>
        <v>60.467140556634718</v>
      </c>
      <c r="AW37" s="5">
        <f t="shared" si="17"/>
        <v>2.5828594433652832</v>
      </c>
      <c r="AX37" s="5">
        <f t="shared" si="5"/>
        <v>40.796631852144188</v>
      </c>
      <c r="AY37" s="5">
        <f t="shared" si="25"/>
        <v>33.334994967290058</v>
      </c>
      <c r="AZ37" s="5">
        <f t="shared" si="26"/>
        <v>7.4616368848541299</v>
      </c>
      <c r="BA37" s="5">
        <f>AVERAGE(AZ29:AZ37)</f>
        <v>3.0156205986881246</v>
      </c>
    </row>
    <row r="38" spans="1:54" ht="15.75" customHeight="1" x14ac:dyDescent="0.2">
      <c r="A38" s="4">
        <v>44808</v>
      </c>
      <c r="B38" s="4" t="str">
        <f t="shared" si="0"/>
        <v>372022</v>
      </c>
      <c r="C38" s="1">
        <v>31</v>
      </c>
      <c r="D38" s="1">
        <v>77</v>
      </c>
      <c r="E38" s="1">
        <v>7</v>
      </c>
      <c r="F38" s="1">
        <v>12</v>
      </c>
      <c r="G38" s="1">
        <v>108.8</v>
      </c>
      <c r="H38" s="1">
        <v>51.6</v>
      </c>
      <c r="I38" s="1">
        <v>17.399999999999999</v>
      </c>
      <c r="J38" s="1">
        <v>80.900000000000006</v>
      </c>
      <c r="K38" s="1">
        <v>124.5</v>
      </c>
      <c r="L38" s="1">
        <v>83.5</v>
      </c>
      <c r="M38" s="1">
        <v>104.1</v>
      </c>
      <c r="N38" s="1">
        <v>48.6</v>
      </c>
      <c r="O38" s="1">
        <v>28.5</v>
      </c>
      <c r="P38" s="1">
        <v>0</v>
      </c>
      <c r="Q38" s="1">
        <v>4988000</v>
      </c>
      <c r="R38" s="1">
        <v>3250000</v>
      </c>
      <c r="S38" s="1">
        <v>4254000</v>
      </c>
      <c r="T38" s="1">
        <v>5594000</v>
      </c>
      <c r="U38" s="1">
        <v>3858000</v>
      </c>
      <c r="V38" s="1">
        <v>5707000</v>
      </c>
      <c r="W38" s="1">
        <v>7404000</v>
      </c>
      <c r="X38" s="1">
        <v>2632000</v>
      </c>
      <c r="Y38" s="1">
        <v>2233000</v>
      </c>
      <c r="Z38" s="1">
        <v>0</v>
      </c>
      <c r="AA38" s="1">
        <v>146</v>
      </c>
      <c r="AB38" s="1">
        <v>49</v>
      </c>
      <c r="AC38" s="1">
        <v>109</v>
      </c>
      <c r="AD38" s="1">
        <v>78</v>
      </c>
      <c r="AE38" s="1">
        <v>240</v>
      </c>
      <c r="AF38" s="1">
        <v>98</v>
      </c>
      <c r="AG38" s="1">
        <v>370</v>
      </c>
      <c r="AH38" s="1">
        <v>52</v>
      </c>
      <c r="AI38" s="1">
        <v>83</v>
      </c>
      <c r="AJ38" s="1">
        <v>0</v>
      </c>
      <c r="AK38" s="1">
        <v>1</v>
      </c>
      <c r="AL38" s="1">
        <v>0</v>
      </c>
      <c r="AM38" s="1">
        <f t="shared" si="1"/>
        <v>54</v>
      </c>
      <c r="AN38" s="5">
        <f t="shared" si="2"/>
        <v>3.5</v>
      </c>
      <c r="AO38" s="5">
        <f t="shared" si="3"/>
        <v>3.5</v>
      </c>
      <c r="AP38" s="5">
        <f t="shared" si="4"/>
        <v>0</v>
      </c>
      <c r="AQ38" s="5">
        <f t="shared" ref="AQ38:AR38" si="35">(AQ37*13+AO38)/14</f>
        <v>3.2550779786767019</v>
      </c>
      <c r="AR38" s="5">
        <f t="shared" si="35"/>
        <v>1.9130593023374038</v>
      </c>
      <c r="AS38" s="6">
        <f t="shared" si="7"/>
        <v>62.983581930663838</v>
      </c>
      <c r="AT38" s="5">
        <f t="shared" si="14"/>
        <v>33.024999999999999</v>
      </c>
      <c r="AU38" s="5">
        <f t="shared" si="15"/>
        <v>15.152124438506965</v>
      </c>
      <c r="AV38" s="5">
        <f t="shared" si="16"/>
        <v>63.329248877013924</v>
      </c>
      <c r="AW38" s="5">
        <f t="shared" si="17"/>
        <v>2.7207511229860692</v>
      </c>
      <c r="AX38" s="5">
        <f t="shared" si="5"/>
        <v>42.827919259506622</v>
      </c>
      <c r="AY38" s="5">
        <f t="shared" si="25"/>
        <v>34.865736080824128</v>
      </c>
      <c r="AZ38" s="5">
        <f t="shared" si="26"/>
        <v>7.9621831786824941</v>
      </c>
      <c r="BA38" s="5">
        <f t="shared" ref="BA38:BA146" si="36">AZ38*(2/(9+1))+BA37*(1-(2/(9+1)))</f>
        <v>4.0049331146869989</v>
      </c>
      <c r="BB38" s="5">
        <f t="shared" ref="BB38:BB146" si="37">AZ38-BA38</f>
        <v>3.9572500639954953</v>
      </c>
    </row>
    <row r="39" spans="1:54" ht="15.75" customHeight="1" x14ac:dyDescent="0.2">
      <c r="A39" s="4">
        <v>44815</v>
      </c>
      <c r="B39" s="4" t="str">
        <f t="shared" si="0"/>
        <v>382022</v>
      </c>
      <c r="C39" s="1">
        <v>23</v>
      </c>
      <c r="D39" s="1">
        <v>62</v>
      </c>
      <c r="E39" s="1">
        <v>7</v>
      </c>
      <c r="F39" s="1">
        <v>11</v>
      </c>
      <c r="G39" s="1">
        <v>97.5</v>
      </c>
      <c r="H39" s="1">
        <v>59.7</v>
      </c>
      <c r="I39" s="1">
        <v>13.4</v>
      </c>
      <c r="J39" s="1">
        <v>101</v>
      </c>
      <c r="K39" s="1">
        <v>57.7</v>
      </c>
      <c r="L39" s="1">
        <v>69.5</v>
      </c>
      <c r="M39" s="1">
        <v>32.200000000000003</v>
      </c>
      <c r="N39" s="1">
        <v>82.8</v>
      </c>
      <c r="O39" s="1">
        <v>18.8</v>
      </c>
      <c r="P39" s="1">
        <v>0</v>
      </c>
      <c r="Q39" s="1">
        <v>3894000</v>
      </c>
      <c r="R39" s="1">
        <v>2058000</v>
      </c>
      <c r="S39" s="1">
        <v>2862000</v>
      </c>
      <c r="T39" s="1">
        <v>6948000</v>
      </c>
      <c r="U39" s="1">
        <v>1590000</v>
      </c>
      <c r="V39" s="1">
        <v>4221000</v>
      </c>
      <c r="W39" s="1">
        <v>2926800</v>
      </c>
      <c r="X39" s="1">
        <v>2409000</v>
      </c>
      <c r="Y39" s="1">
        <v>1533000</v>
      </c>
      <c r="Z39" s="1">
        <v>0</v>
      </c>
      <c r="AA39" s="1">
        <v>140</v>
      </c>
      <c r="AB39" s="1">
        <v>51</v>
      </c>
      <c r="AC39" s="1">
        <v>95</v>
      </c>
      <c r="AD39" s="1">
        <v>124</v>
      </c>
      <c r="AE39" s="1">
        <v>119</v>
      </c>
      <c r="AF39" s="1">
        <v>92</v>
      </c>
      <c r="AG39" s="1">
        <v>232</v>
      </c>
      <c r="AH39" s="1">
        <v>60</v>
      </c>
      <c r="AI39" s="1">
        <v>73</v>
      </c>
      <c r="AJ39" s="1">
        <v>0</v>
      </c>
      <c r="AK39" s="1">
        <v>0</v>
      </c>
      <c r="AL39" s="1">
        <v>886800</v>
      </c>
      <c r="AM39" s="1">
        <f t="shared" si="1"/>
        <v>42.5</v>
      </c>
      <c r="AN39" s="5">
        <f t="shared" si="2"/>
        <v>-11.5</v>
      </c>
      <c r="AO39" s="5">
        <f t="shared" si="3"/>
        <v>0</v>
      </c>
      <c r="AP39" s="5">
        <f t="shared" si="4"/>
        <v>11.5</v>
      </c>
      <c r="AQ39" s="5">
        <f t="shared" ref="AQ39:AR39" si="38">(AQ38*13+AO39)/14</f>
        <v>3.0225724087712229</v>
      </c>
      <c r="AR39" s="5">
        <f t="shared" si="38"/>
        <v>2.5978407807418753</v>
      </c>
      <c r="AS39" s="6">
        <f t="shared" si="7"/>
        <v>53.778473340908789</v>
      </c>
      <c r="AT39" s="5">
        <f t="shared" si="14"/>
        <v>33.975000000000001</v>
      </c>
      <c r="AU39" s="5">
        <f t="shared" si="15"/>
        <v>15.120743202633923</v>
      </c>
      <c r="AV39" s="5">
        <f t="shared" si="16"/>
        <v>64.216486405267844</v>
      </c>
      <c r="AW39" s="5">
        <f t="shared" si="17"/>
        <v>3.7335135947321554</v>
      </c>
      <c r="AX39" s="5">
        <f t="shared" si="5"/>
        <v>42.777470142659453</v>
      </c>
      <c r="AY39" s="5">
        <f t="shared" si="25"/>
        <v>35.431237111874189</v>
      </c>
      <c r="AZ39" s="5">
        <f t="shared" si="26"/>
        <v>7.3462330307852639</v>
      </c>
      <c r="BA39" s="5">
        <f t="shared" si="36"/>
        <v>4.673193097906652</v>
      </c>
      <c r="BB39" s="5">
        <f t="shared" si="37"/>
        <v>2.6730399328786119</v>
      </c>
    </row>
    <row r="40" spans="1:54" ht="15.75" customHeight="1" x14ac:dyDescent="0.2">
      <c r="A40" s="4">
        <v>44822</v>
      </c>
      <c r="B40" s="4" t="str">
        <f t="shared" si="0"/>
        <v>392022</v>
      </c>
      <c r="C40" s="1">
        <v>25</v>
      </c>
      <c r="D40" s="1">
        <v>60</v>
      </c>
      <c r="E40" s="1">
        <v>6</v>
      </c>
      <c r="F40" s="1">
        <v>11</v>
      </c>
      <c r="G40" s="1">
        <v>90.6</v>
      </c>
      <c r="H40" s="1">
        <v>50.3</v>
      </c>
      <c r="I40" s="1">
        <v>4.5</v>
      </c>
      <c r="J40" s="1">
        <v>74.2</v>
      </c>
      <c r="K40" s="1">
        <v>100.4</v>
      </c>
      <c r="L40" s="1">
        <v>42.2</v>
      </c>
      <c r="M40" s="1">
        <v>27.9</v>
      </c>
      <c r="N40" s="1">
        <v>112.8</v>
      </c>
      <c r="O40" s="1">
        <v>17.399999999999999</v>
      </c>
      <c r="P40" s="1">
        <v>0</v>
      </c>
      <c r="Q40" s="1">
        <v>3177000</v>
      </c>
      <c r="R40" s="1">
        <v>1500000</v>
      </c>
      <c r="S40" s="1">
        <v>456000</v>
      </c>
      <c r="T40" s="1">
        <v>4146000</v>
      </c>
      <c r="U40" s="1">
        <v>2553000</v>
      </c>
      <c r="V40" s="1">
        <v>2592000</v>
      </c>
      <c r="W40" s="1">
        <v>2513400</v>
      </c>
      <c r="X40" s="1">
        <v>2733000</v>
      </c>
      <c r="Y40" s="1">
        <v>1323000</v>
      </c>
      <c r="Z40" s="1">
        <v>0</v>
      </c>
      <c r="AA40" s="1">
        <v>117</v>
      </c>
      <c r="AB40" s="1">
        <v>38</v>
      </c>
      <c r="AC40" s="1">
        <v>18</v>
      </c>
      <c r="AD40" s="1">
        <v>76</v>
      </c>
      <c r="AE40" s="1">
        <v>196</v>
      </c>
      <c r="AF40" s="1">
        <v>62</v>
      </c>
      <c r="AG40" s="1">
        <v>204</v>
      </c>
      <c r="AH40" s="1">
        <v>68</v>
      </c>
      <c r="AI40" s="1">
        <v>63</v>
      </c>
      <c r="AJ40" s="1">
        <v>0</v>
      </c>
      <c r="AK40" s="1">
        <v>0</v>
      </c>
      <c r="AL40" s="1">
        <v>0</v>
      </c>
      <c r="AM40" s="1">
        <f t="shared" si="1"/>
        <v>42.5</v>
      </c>
      <c r="AN40" s="5">
        <f t="shared" si="2"/>
        <v>0</v>
      </c>
      <c r="AO40" s="5">
        <f t="shared" si="3"/>
        <v>0</v>
      </c>
      <c r="AP40" s="5">
        <f t="shared" si="4"/>
        <v>0</v>
      </c>
      <c r="AQ40" s="5">
        <f t="shared" ref="AQ40:AR40" si="39">(AQ39*13+AO40)/14</f>
        <v>2.8066743795732783</v>
      </c>
      <c r="AR40" s="5">
        <f t="shared" si="39"/>
        <v>2.4122807249745981</v>
      </c>
      <c r="AS40" s="6">
        <f t="shared" si="7"/>
        <v>53.778473340908789</v>
      </c>
      <c r="AT40" s="5">
        <f t="shared" si="14"/>
        <v>34.924999999999997</v>
      </c>
      <c r="AU40" s="5">
        <f t="shared" si="15"/>
        <v>15.029367085809037</v>
      </c>
      <c r="AV40" s="5">
        <f t="shared" si="16"/>
        <v>64.983734171618067</v>
      </c>
      <c r="AW40" s="5">
        <f t="shared" si="17"/>
        <v>4.8662658283819233</v>
      </c>
      <c r="AX40" s="5">
        <f t="shared" si="5"/>
        <v>42.734782428404152</v>
      </c>
      <c r="AY40" s="5">
        <f t="shared" si="25"/>
        <v>35.954849177661281</v>
      </c>
      <c r="AZ40" s="5">
        <f t="shared" si="26"/>
        <v>6.7799332507428716</v>
      </c>
      <c r="BA40" s="5">
        <f t="shared" si="36"/>
        <v>5.094541128473896</v>
      </c>
      <c r="BB40" s="5">
        <f t="shared" si="37"/>
        <v>1.6853921222689756</v>
      </c>
    </row>
    <row r="41" spans="1:54" ht="15.75" customHeight="1" x14ac:dyDescent="0.2">
      <c r="A41" s="4">
        <v>44829</v>
      </c>
      <c r="B41" s="4" t="str">
        <f t="shared" si="0"/>
        <v>402022</v>
      </c>
      <c r="C41" s="1">
        <v>21</v>
      </c>
      <c r="D41" s="1">
        <v>53</v>
      </c>
      <c r="E41" s="1">
        <v>5</v>
      </c>
      <c r="F41" s="1">
        <v>10</v>
      </c>
      <c r="G41" s="1">
        <v>53</v>
      </c>
      <c r="H41" s="1">
        <v>37.4</v>
      </c>
      <c r="I41" s="1">
        <v>2.9</v>
      </c>
      <c r="J41" s="1">
        <v>45.2</v>
      </c>
      <c r="K41" s="1">
        <v>89.8</v>
      </c>
      <c r="L41" s="1">
        <v>46.1</v>
      </c>
      <c r="M41" s="1">
        <v>56.9</v>
      </c>
      <c r="N41" s="1">
        <v>76.900000000000006</v>
      </c>
      <c r="O41" s="1">
        <v>13.9</v>
      </c>
      <c r="P41" s="1">
        <v>0</v>
      </c>
      <c r="Q41" s="1">
        <v>1596000</v>
      </c>
      <c r="R41" s="1">
        <v>1206000</v>
      </c>
      <c r="S41" s="1">
        <v>384000</v>
      </c>
      <c r="T41" s="1">
        <v>2355000</v>
      </c>
      <c r="U41" s="1">
        <v>3093000</v>
      </c>
      <c r="V41" s="1">
        <v>2178000</v>
      </c>
      <c r="W41" s="1">
        <v>3699000</v>
      </c>
      <c r="X41" s="1">
        <v>2103000</v>
      </c>
      <c r="Y41" s="1">
        <v>966000</v>
      </c>
      <c r="Z41" s="1">
        <v>0</v>
      </c>
      <c r="AA41" s="1">
        <v>55</v>
      </c>
      <c r="AB41" s="1">
        <v>27</v>
      </c>
      <c r="AC41" s="1">
        <v>16</v>
      </c>
      <c r="AD41" s="1">
        <v>45</v>
      </c>
      <c r="AE41" s="1">
        <v>239</v>
      </c>
      <c r="AF41" s="1">
        <v>54</v>
      </c>
      <c r="AG41" s="1">
        <v>297</v>
      </c>
      <c r="AH41" s="1">
        <v>41</v>
      </c>
      <c r="AI41" s="1">
        <v>46</v>
      </c>
      <c r="AJ41" s="1">
        <v>0</v>
      </c>
      <c r="AK41" s="1">
        <v>0</v>
      </c>
      <c r="AL41" s="1">
        <v>0</v>
      </c>
      <c r="AM41" s="1">
        <f t="shared" si="1"/>
        <v>37</v>
      </c>
      <c r="AN41" s="5">
        <f t="shared" si="2"/>
        <v>-5.5</v>
      </c>
      <c r="AO41" s="5">
        <f t="shared" si="3"/>
        <v>0</v>
      </c>
      <c r="AP41" s="5">
        <f t="shared" si="4"/>
        <v>5.5</v>
      </c>
      <c r="AQ41" s="5">
        <f t="shared" ref="AQ41:AR41" si="40">(AQ40*13+AO41)/14</f>
        <v>2.6061976381751868</v>
      </c>
      <c r="AR41" s="5">
        <f t="shared" si="40"/>
        <v>2.6328321017621268</v>
      </c>
      <c r="AS41" s="6">
        <f t="shared" si="7"/>
        <v>49.745807287712978</v>
      </c>
      <c r="AT41" s="5">
        <f t="shared" si="14"/>
        <v>35.674999999999997</v>
      </c>
      <c r="AU41" s="5">
        <f t="shared" si="15"/>
        <v>14.73709180944463</v>
      </c>
      <c r="AV41" s="5">
        <f t="shared" si="16"/>
        <v>65.149183618889253</v>
      </c>
      <c r="AW41" s="5">
        <f t="shared" si="17"/>
        <v>6.2008163811107373</v>
      </c>
      <c r="AX41" s="5">
        <f t="shared" si="5"/>
        <v>41.852508208649667</v>
      </c>
      <c r="AY41" s="5">
        <f t="shared" si="25"/>
        <v>36.032267757093777</v>
      </c>
      <c r="AZ41" s="5">
        <f t="shared" si="26"/>
        <v>5.8202404515558896</v>
      </c>
      <c r="BA41" s="5">
        <f t="shared" si="36"/>
        <v>5.2396809930902952</v>
      </c>
      <c r="BB41" s="5">
        <f t="shared" si="37"/>
        <v>0.58055945846559442</v>
      </c>
    </row>
    <row r="42" spans="1:54" ht="15.75" customHeight="1" x14ac:dyDescent="0.2">
      <c r="A42" s="4">
        <v>44836</v>
      </c>
      <c r="B42" s="4" t="str">
        <f t="shared" si="0"/>
        <v>412022</v>
      </c>
      <c r="C42" s="1">
        <v>17</v>
      </c>
      <c r="D42" s="1">
        <v>42</v>
      </c>
      <c r="E42" s="1">
        <v>5</v>
      </c>
      <c r="F42" s="1">
        <v>11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f t="shared" si="1"/>
        <v>29.5</v>
      </c>
      <c r="AN42" s="5">
        <f t="shared" si="2"/>
        <v>-7.5</v>
      </c>
      <c r="AO42" s="5">
        <f t="shared" si="3"/>
        <v>0</v>
      </c>
      <c r="AP42" s="5">
        <f t="shared" si="4"/>
        <v>7.5</v>
      </c>
      <c r="AQ42" s="5">
        <f t="shared" ref="AQ42:AR42" si="41">(AQ41*13+AO42)/14</f>
        <v>2.4200406640198162</v>
      </c>
      <c r="AR42" s="5">
        <f t="shared" si="41"/>
        <v>2.9804869516362609</v>
      </c>
      <c r="AS42" s="6">
        <f t="shared" si="7"/>
        <v>44.811189503117106</v>
      </c>
      <c r="AT42" s="5">
        <f t="shared" si="14"/>
        <v>35.924999999999997</v>
      </c>
      <c r="AU42" s="5">
        <f t="shared" si="15"/>
        <v>14.587044765818744</v>
      </c>
      <c r="AV42" s="5">
        <f t="shared" si="16"/>
        <v>65.099089531637489</v>
      </c>
      <c r="AW42" s="5">
        <f t="shared" si="17"/>
        <v>6.750910468362509</v>
      </c>
      <c r="AX42" s="5">
        <f t="shared" si="5"/>
        <v>39.952122330395873</v>
      </c>
      <c r="AY42" s="5">
        <f t="shared" si="25"/>
        <v>35.548396071383124</v>
      </c>
      <c r="AZ42" s="5">
        <f t="shared" si="26"/>
        <v>4.4037262590127497</v>
      </c>
      <c r="BA42" s="5">
        <f t="shared" si="36"/>
        <v>5.0724900462747868</v>
      </c>
      <c r="BB42" s="5">
        <f t="shared" si="37"/>
        <v>-0.66876378726203711</v>
      </c>
    </row>
    <row r="43" spans="1:54" ht="15.75" customHeight="1" x14ac:dyDescent="0.2">
      <c r="A43" s="4">
        <v>44843</v>
      </c>
      <c r="B43" s="4" t="str">
        <f t="shared" si="0"/>
        <v>422022</v>
      </c>
      <c r="C43" s="1">
        <v>17</v>
      </c>
      <c r="D43" s="1">
        <v>44</v>
      </c>
      <c r="E43" s="1">
        <v>5</v>
      </c>
      <c r="F43" s="1">
        <v>11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f t="shared" si="1"/>
        <v>30.5</v>
      </c>
      <c r="AN43" s="5">
        <f t="shared" si="2"/>
        <v>1</v>
      </c>
      <c r="AO43" s="5">
        <f t="shared" si="3"/>
        <v>1</v>
      </c>
      <c r="AP43" s="5">
        <f t="shared" si="4"/>
        <v>0</v>
      </c>
      <c r="AQ43" s="5">
        <f t="shared" ref="AQ43:AR43" si="42">(AQ42*13+AO43)/14</f>
        <v>2.3186091880184003</v>
      </c>
      <c r="AR43" s="5">
        <f t="shared" si="42"/>
        <v>2.7675950265193849</v>
      </c>
      <c r="AS43" s="6">
        <f t="shared" si="7"/>
        <v>45.586238582225441</v>
      </c>
      <c r="AT43" s="5">
        <f t="shared" si="14"/>
        <v>36.174999999999997</v>
      </c>
      <c r="AU43" s="5">
        <f t="shared" si="15"/>
        <v>14.448421194026702</v>
      </c>
      <c r="AV43" s="5">
        <f t="shared" si="16"/>
        <v>65.071842388053398</v>
      </c>
      <c r="AW43" s="5">
        <f t="shared" si="17"/>
        <v>7.2781576119465932</v>
      </c>
      <c r="AX43" s="5">
        <f t="shared" si="5"/>
        <v>38.497949664181121</v>
      </c>
      <c r="AY43" s="5">
        <f t="shared" si="25"/>
        <v>35.174440806836223</v>
      </c>
      <c r="AZ43" s="5">
        <f t="shared" si="26"/>
        <v>3.3235088573448976</v>
      </c>
      <c r="BA43" s="5">
        <f t="shared" si="36"/>
        <v>4.7226938084888088</v>
      </c>
      <c r="BB43" s="5">
        <f t="shared" si="37"/>
        <v>-1.3991849511439112</v>
      </c>
    </row>
    <row r="44" spans="1:54" ht="15.75" customHeight="1" x14ac:dyDescent="0.2">
      <c r="A44" s="4">
        <v>44850</v>
      </c>
      <c r="B44" s="4" t="str">
        <f t="shared" si="0"/>
        <v>432022</v>
      </c>
      <c r="C44" s="1">
        <v>17</v>
      </c>
      <c r="D44" s="1">
        <v>41</v>
      </c>
      <c r="E44" s="1">
        <v>5</v>
      </c>
      <c r="F44" s="1">
        <v>11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f t="shared" si="1"/>
        <v>29</v>
      </c>
      <c r="AN44" s="5">
        <f t="shared" si="2"/>
        <v>-1.5</v>
      </c>
      <c r="AO44" s="5">
        <f t="shared" si="3"/>
        <v>0</v>
      </c>
      <c r="AP44" s="5">
        <f t="shared" si="4"/>
        <v>1.5</v>
      </c>
      <c r="AQ44" s="5">
        <f t="shared" ref="AQ44:AR44" si="43">(AQ43*13+AO44)/14</f>
        <v>2.1529942460170859</v>
      </c>
      <c r="AR44" s="5">
        <f t="shared" si="43"/>
        <v>2.6770525246251431</v>
      </c>
      <c r="AS44" s="6">
        <f t="shared" si="7"/>
        <v>44.575018592021053</v>
      </c>
      <c r="AT44" s="5">
        <f t="shared" si="14"/>
        <v>36.325000000000003</v>
      </c>
      <c r="AU44" s="5">
        <f t="shared" si="15"/>
        <v>14.357293442707091</v>
      </c>
      <c r="AV44" s="5">
        <f t="shared" si="16"/>
        <v>65.039586885414181</v>
      </c>
      <c r="AW44" s="5">
        <f t="shared" si="17"/>
        <v>7.6104131145858211</v>
      </c>
      <c r="AX44" s="5">
        <f t="shared" si="5"/>
        <v>37.036726638922488</v>
      </c>
      <c r="AY44" s="5">
        <f t="shared" si="25"/>
        <v>34.717074821144649</v>
      </c>
      <c r="AZ44" s="5">
        <f t="shared" si="26"/>
        <v>2.3196518177778387</v>
      </c>
      <c r="BA44" s="5">
        <f t="shared" si="36"/>
        <v>4.2420854103466148</v>
      </c>
      <c r="BB44" s="5">
        <f t="shared" si="37"/>
        <v>-1.9224335925687761</v>
      </c>
    </row>
    <row r="45" spans="1:54" ht="15.75" customHeight="1" x14ac:dyDescent="0.2">
      <c r="A45" s="4">
        <v>44857</v>
      </c>
      <c r="B45" s="4" t="str">
        <f t="shared" si="0"/>
        <v>442022</v>
      </c>
      <c r="C45" s="1">
        <v>17</v>
      </c>
      <c r="D45" s="1">
        <v>42</v>
      </c>
      <c r="E45" s="1">
        <v>5</v>
      </c>
      <c r="F45" s="1">
        <v>11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f t="shared" si="1"/>
        <v>29.5</v>
      </c>
      <c r="AN45" s="5">
        <f t="shared" si="2"/>
        <v>0.5</v>
      </c>
      <c r="AO45" s="5">
        <f t="shared" si="3"/>
        <v>0.5</v>
      </c>
      <c r="AP45" s="5">
        <f t="shared" si="4"/>
        <v>0</v>
      </c>
      <c r="AQ45" s="5">
        <f t="shared" ref="AQ45:AR45" si="44">(AQ44*13+AO45)/14</f>
        <v>2.0349232284444367</v>
      </c>
      <c r="AR45" s="5">
        <f t="shared" si="44"/>
        <v>2.4858344871519185</v>
      </c>
      <c r="AS45" s="6">
        <f t="shared" si="7"/>
        <v>45.01287962024746</v>
      </c>
      <c r="AT45" s="5">
        <f t="shared" si="14"/>
        <v>36.6</v>
      </c>
      <c r="AU45" s="5">
        <f t="shared" si="15"/>
        <v>14.170038814343453</v>
      </c>
      <c r="AV45" s="5">
        <f t="shared" si="16"/>
        <v>64.940077628686907</v>
      </c>
      <c r="AW45" s="5">
        <f t="shared" si="17"/>
        <v>8.2599223713130954</v>
      </c>
      <c r="AX45" s="5">
        <f t="shared" si="5"/>
        <v>35.877230232934416</v>
      </c>
      <c r="AY45" s="5">
        <f t="shared" si="25"/>
        <v>34.330624834393191</v>
      </c>
      <c r="AZ45" s="5">
        <f t="shared" si="26"/>
        <v>1.5466053985412245</v>
      </c>
      <c r="BA45" s="5">
        <f t="shared" si="36"/>
        <v>3.702989407985537</v>
      </c>
      <c r="BB45" s="5">
        <f t="shared" si="37"/>
        <v>-2.1563840094443125</v>
      </c>
    </row>
    <row r="46" spans="1:54" ht="15.75" customHeight="1" x14ac:dyDescent="0.2">
      <c r="A46" s="4">
        <v>44864</v>
      </c>
      <c r="B46" s="4" t="str">
        <f t="shared" si="0"/>
        <v>452022</v>
      </c>
      <c r="C46" s="1">
        <v>16</v>
      </c>
      <c r="D46" s="1">
        <v>40</v>
      </c>
      <c r="E46" s="1">
        <v>5</v>
      </c>
      <c r="F46" s="1">
        <v>11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f t="shared" si="1"/>
        <v>28</v>
      </c>
      <c r="AN46" s="5">
        <f t="shared" si="2"/>
        <v>-1.5</v>
      </c>
      <c r="AO46" s="5">
        <f t="shared" si="3"/>
        <v>0</v>
      </c>
      <c r="AP46" s="5">
        <f t="shared" si="4"/>
        <v>1.5</v>
      </c>
      <c r="AQ46" s="5">
        <f t="shared" ref="AQ46:AR46" si="45">(AQ45*13+AO46)/14</f>
        <v>1.8895715692698343</v>
      </c>
      <c r="AR46" s="5">
        <f t="shared" si="45"/>
        <v>2.4154177380696384</v>
      </c>
      <c r="AS46" s="6">
        <f t="shared" si="7"/>
        <v>43.892596110479282</v>
      </c>
      <c r="AT46" s="5">
        <f t="shared" si="14"/>
        <v>36.85</v>
      </c>
      <c r="AU46" s="5">
        <f t="shared" si="15"/>
        <v>13.97059411764582</v>
      </c>
      <c r="AV46" s="5">
        <f t="shared" si="16"/>
        <v>64.791188235291642</v>
      </c>
      <c r="AW46" s="5">
        <f t="shared" si="17"/>
        <v>8.9088117647083607</v>
      </c>
      <c r="AX46" s="5">
        <f t="shared" si="5"/>
        <v>34.665348658636816</v>
      </c>
      <c r="AY46" s="5">
        <f t="shared" si="25"/>
        <v>33.861689661475175</v>
      </c>
      <c r="AZ46" s="5">
        <f t="shared" si="26"/>
        <v>0.8036589971616408</v>
      </c>
      <c r="BA46" s="5">
        <f t="shared" si="36"/>
        <v>3.123123325820758</v>
      </c>
      <c r="BB46" s="5">
        <f t="shared" si="37"/>
        <v>-2.3194643286591172</v>
      </c>
    </row>
    <row r="47" spans="1:54" ht="15.75" customHeight="1" x14ac:dyDescent="0.2">
      <c r="A47" s="4">
        <v>44871</v>
      </c>
      <c r="B47" s="4" t="str">
        <f t="shared" si="0"/>
        <v>462022</v>
      </c>
      <c r="C47" s="1">
        <v>15</v>
      </c>
      <c r="D47" s="1">
        <v>41</v>
      </c>
      <c r="E47" s="1">
        <v>5</v>
      </c>
      <c r="F47" s="1">
        <v>12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f t="shared" si="1"/>
        <v>28</v>
      </c>
      <c r="AN47" s="5">
        <f t="shared" si="2"/>
        <v>0</v>
      </c>
      <c r="AO47" s="5">
        <f t="shared" si="3"/>
        <v>0</v>
      </c>
      <c r="AP47" s="5">
        <f t="shared" si="4"/>
        <v>0</v>
      </c>
      <c r="AQ47" s="5">
        <f t="shared" ref="AQ47:AR47" si="46">(AQ46*13+AO47)/14</f>
        <v>1.7546021714648461</v>
      </c>
      <c r="AR47" s="5">
        <f t="shared" si="46"/>
        <v>2.2428878996360928</v>
      </c>
      <c r="AS47" s="6">
        <f t="shared" si="7"/>
        <v>43.892596110479282</v>
      </c>
      <c r="AT47" s="5">
        <f t="shared" si="14"/>
        <v>36.674999999999997</v>
      </c>
      <c r="AU47" s="5">
        <f t="shared" si="15"/>
        <v>14.058160441537151</v>
      </c>
      <c r="AV47" s="5">
        <f t="shared" si="16"/>
        <v>64.791320883074292</v>
      </c>
      <c r="AW47" s="5">
        <f t="shared" si="17"/>
        <v>8.5586791169256955</v>
      </c>
      <c r="AX47" s="5">
        <f t="shared" si="5"/>
        <v>33.639910403461919</v>
      </c>
      <c r="AY47" s="5">
        <f t="shared" si="25"/>
        <v>33.427490427291829</v>
      </c>
      <c r="AZ47" s="5">
        <f t="shared" si="26"/>
        <v>0.21241997617008934</v>
      </c>
      <c r="BA47" s="5">
        <f t="shared" si="36"/>
        <v>2.5409826558906241</v>
      </c>
      <c r="BB47" s="5">
        <f t="shared" si="37"/>
        <v>-2.3285626797205348</v>
      </c>
    </row>
    <row r="48" spans="1:54" ht="15.75" customHeight="1" x14ac:dyDescent="0.2">
      <c r="A48" s="4">
        <v>44878</v>
      </c>
      <c r="B48" s="4" t="str">
        <f t="shared" si="0"/>
        <v>472022</v>
      </c>
      <c r="C48" s="1">
        <v>16</v>
      </c>
      <c r="D48" s="1">
        <v>46</v>
      </c>
      <c r="E48" s="1">
        <v>5</v>
      </c>
      <c r="F48" s="1">
        <v>16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f t="shared" si="1"/>
        <v>31</v>
      </c>
      <c r="AN48" s="5">
        <f t="shared" si="2"/>
        <v>3</v>
      </c>
      <c r="AO48" s="5">
        <f t="shared" si="3"/>
        <v>3</v>
      </c>
      <c r="AP48" s="5">
        <f t="shared" si="4"/>
        <v>0</v>
      </c>
      <c r="AQ48" s="5">
        <f t="shared" ref="AQ48:AR48" si="47">(AQ47*13+AO48)/14</f>
        <v>1.843559159217357</v>
      </c>
      <c r="AR48" s="5">
        <f t="shared" si="47"/>
        <v>2.0826816210906576</v>
      </c>
      <c r="AS48" s="6">
        <f t="shared" si="7"/>
        <v>46.954816639460638</v>
      </c>
      <c r="AT48" s="5">
        <f t="shared" si="14"/>
        <v>36.774999999999999</v>
      </c>
      <c r="AU48" s="5">
        <f t="shared" si="15"/>
        <v>14.010241789491001</v>
      </c>
      <c r="AV48" s="5">
        <f t="shared" si="16"/>
        <v>64.795483578982001</v>
      </c>
      <c r="AW48" s="5">
        <f t="shared" si="17"/>
        <v>8.7545164210179962</v>
      </c>
      <c r="AX48" s="5">
        <f t="shared" si="5"/>
        <v>33.233770341390851</v>
      </c>
      <c r="AY48" s="5">
        <f t="shared" si="25"/>
        <v>33.247676321566509</v>
      </c>
      <c r="AZ48" s="5">
        <f t="shared" si="26"/>
        <v>-1.3905980175657362E-2</v>
      </c>
      <c r="BA48" s="5">
        <f t="shared" si="36"/>
        <v>2.0300049286773678</v>
      </c>
      <c r="BB48" s="5">
        <f t="shared" si="37"/>
        <v>-2.0439109088530252</v>
      </c>
    </row>
    <row r="49" spans="1:54" ht="15.75" customHeight="1" x14ac:dyDescent="0.2">
      <c r="A49" s="4">
        <v>44885</v>
      </c>
      <c r="B49" s="4" t="str">
        <f t="shared" si="0"/>
        <v>482022</v>
      </c>
      <c r="C49" s="1">
        <v>14</v>
      </c>
      <c r="D49" s="1">
        <v>37</v>
      </c>
      <c r="E49" s="1">
        <v>5</v>
      </c>
      <c r="F49" s="1">
        <v>11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f t="shared" si="1"/>
        <v>25.5</v>
      </c>
      <c r="AN49" s="5">
        <f t="shared" si="2"/>
        <v>-5.5</v>
      </c>
      <c r="AO49" s="5">
        <f t="shared" si="3"/>
        <v>0</v>
      </c>
      <c r="AP49" s="5">
        <f t="shared" si="4"/>
        <v>5.5</v>
      </c>
      <c r="AQ49" s="5">
        <f t="shared" ref="AQ49:AR49" si="48">(AQ48*13+AO49)/14</f>
        <v>1.711876362130403</v>
      </c>
      <c r="AR49" s="5">
        <f t="shared" si="48"/>
        <v>2.3267757910127536</v>
      </c>
      <c r="AS49" s="6">
        <f t="shared" si="7"/>
        <v>42.387318769161716</v>
      </c>
      <c r="AT49" s="5">
        <f t="shared" si="14"/>
        <v>36.725000000000001</v>
      </c>
      <c r="AU49" s="5">
        <f t="shared" si="15"/>
        <v>14.04855419607299</v>
      </c>
      <c r="AV49" s="5">
        <f t="shared" si="16"/>
        <v>64.822108392145978</v>
      </c>
      <c r="AW49" s="5">
        <f t="shared" si="17"/>
        <v>8.6278916078540213</v>
      </c>
      <c r="AX49" s="5">
        <f t="shared" si="5"/>
        <v>32.043959519638413</v>
      </c>
      <c r="AY49" s="5">
        <f t="shared" si="25"/>
        <v>32.673774371820841</v>
      </c>
      <c r="AZ49" s="5">
        <f t="shared" si="26"/>
        <v>-0.62981485218242739</v>
      </c>
      <c r="BA49" s="5">
        <f t="shared" si="36"/>
        <v>1.4980409725054089</v>
      </c>
      <c r="BB49" s="5">
        <f t="shared" si="37"/>
        <v>-2.1278558246878365</v>
      </c>
    </row>
    <row r="50" spans="1:54" ht="15.75" customHeight="1" x14ac:dyDescent="0.2">
      <c r="A50" s="4">
        <v>44892</v>
      </c>
      <c r="B50" s="4" t="str">
        <f t="shared" si="0"/>
        <v>492022</v>
      </c>
      <c r="C50" s="1">
        <v>13</v>
      </c>
      <c r="D50" s="1">
        <v>35</v>
      </c>
      <c r="E50" s="1">
        <v>5</v>
      </c>
      <c r="F50" s="1">
        <v>12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f t="shared" si="1"/>
        <v>24</v>
      </c>
      <c r="AN50" s="5">
        <f t="shared" si="2"/>
        <v>-1.5</v>
      </c>
      <c r="AO50" s="5">
        <f t="shared" si="3"/>
        <v>0</v>
      </c>
      <c r="AP50" s="5">
        <f t="shared" si="4"/>
        <v>1.5</v>
      </c>
      <c r="AQ50" s="5">
        <f t="shared" ref="AQ50:AR50" si="49">(AQ49*13+AO50)/14</f>
        <v>1.5895994791210886</v>
      </c>
      <c r="AR50" s="5">
        <f t="shared" si="49"/>
        <v>2.2677203773689856</v>
      </c>
      <c r="AS50" s="6">
        <f t="shared" si="7"/>
        <v>41.20994727586649</v>
      </c>
      <c r="AT50" s="5">
        <f t="shared" si="14"/>
        <v>36.700000000000003</v>
      </c>
      <c r="AU50" s="5">
        <f t="shared" si="15"/>
        <v>14.070714267584286</v>
      </c>
      <c r="AV50" s="5">
        <f t="shared" si="16"/>
        <v>64.841428535168575</v>
      </c>
      <c r="AW50" s="5">
        <f t="shared" si="17"/>
        <v>8.5585714648314308</v>
      </c>
      <c r="AX50" s="5">
        <f t="shared" si="5"/>
        <v>30.806427285847889</v>
      </c>
      <c r="AY50" s="5">
        <f t="shared" si="25"/>
        <v>32.031272566500775</v>
      </c>
      <c r="AZ50" s="5">
        <f t="shared" si="26"/>
        <v>-1.224845280652886</v>
      </c>
      <c r="BA50" s="5">
        <f t="shared" si="36"/>
        <v>0.95346372187374995</v>
      </c>
      <c r="BB50" s="5">
        <f t="shared" si="37"/>
        <v>-2.1783090025266358</v>
      </c>
    </row>
    <row r="51" spans="1:54" ht="15.75" customHeight="1" x14ac:dyDescent="0.2">
      <c r="A51" s="4">
        <v>44899</v>
      </c>
      <c r="B51" s="4" t="str">
        <f t="shared" si="0"/>
        <v>502022</v>
      </c>
      <c r="C51" s="1">
        <v>16</v>
      </c>
      <c r="D51" s="1">
        <v>37</v>
      </c>
      <c r="E51" s="1">
        <v>5</v>
      </c>
      <c r="F51" s="1">
        <v>11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f t="shared" si="1"/>
        <v>26.5</v>
      </c>
      <c r="AN51" s="5">
        <f t="shared" si="2"/>
        <v>2.5</v>
      </c>
      <c r="AO51" s="5">
        <f t="shared" si="3"/>
        <v>2.5</v>
      </c>
      <c r="AP51" s="5">
        <f t="shared" si="4"/>
        <v>0</v>
      </c>
      <c r="AQ51" s="5">
        <f t="shared" ref="AQ51:AR51" si="50">(AQ50*13+AO51)/14</f>
        <v>1.6546280877552966</v>
      </c>
      <c r="AR51" s="5">
        <f t="shared" si="50"/>
        <v>2.1057403504140582</v>
      </c>
      <c r="AS51" s="6">
        <f t="shared" si="7"/>
        <v>44.0017544812926</v>
      </c>
      <c r="AT51" s="5">
        <f t="shared" si="14"/>
        <v>36.924999999999997</v>
      </c>
      <c r="AU51" s="5">
        <f t="shared" si="15"/>
        <v>13.868376797592427</v>
      </c>
      <c r="AV51" s="5">
        <f t="shared" si="16"/>
        <v>64.661753595184848</v>
      </c>
      <c r="AW51" s="5">
        <f t="shared" si="17"/>
        <v>9.1882464048151427</v>
      </c>
      <c r="AX51" s="5">
        <f t="shared" si="5"/>
        <v>30.143900011102058</v>
      </c>
      <c r="AY51" s="5">
        <f t="shared" si="25"/>
        <v>31.621548672685901</v>
      </c>
      <c r="AZ51" s="5">
        <f t="shared" si="26"/>
        <v>-1.4776486615838422</v>
      </c>
      <c r="BA51" s="5">
        <f t="shared" si="36"/>
        <v>0.46724124518223159</v>
      </c>
      <c r="BB51" s="5">
        <f t="shared" si="37"/>
        <v>-1.9448899067660739</v>
      </c>
    </row>
    <row r="52" spans="1:54" ht="15.75" customHeight="1" x14ac:dyDescent="0.2">
      <c r="A52" s="4">
        <v>44906</v>
      </c>
      <c r="B52" s="4" t="str">
        <f t="shared" si="0"/>
        <v>512022</v>
      </c>
      <c r="C52" s="1">
        <v>17</v>
      </c>
      <c r="D52" s="1">
        <v>40</v>
      </c>
      <c r="E52" s="1">
        <v>5</v>
      </c>
      <c r="F52" s="1">
        <v>12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f t="shared" si="1"/>
        <v>28.5</v>
      </c>
      <c r="AN52" s="5">
        <f t="shared" si="2"/>
        <v>2</v>
      </c>
      <c r="AO52" s="5">
        <f t="shared" si="3"/>
        <v>2</v>
      </c>
      <c r="AP52" s="5">
        <f t="shared" si="4"/>
        <v>0</v>
      </c>
      <c r="AQ52" s="5">
        <f t="shared" ref="AQ52:AR52" si="51">(AQ51*13+AO52)/14</f>
        <v>1.6792975100584897</v>
      </c>
      <c r="AR52" s="5">
        <f t="shared" si="51"/>
        <v>1.9553303253844825</v>
      </c>
      <c r="AS52" s="6">
        <f t="shared" si="7"/>
        <v>46.202736183409662</v>
      </c>
      <c r="AT52" s="5">
        <f t="shared" si="14"/>
        <v>37.274999999999999</v>
      </c>
      <c r="AU52" s="5">
        <f t="shared" si="15"/>
        <v>13.559567655349488</v>
      </c>
      <c r="AV52" s="5">
        <f t="shared" si="16"/>
        <v>64.394135310698971</v>
      </c>
      <c r="AW52" s="5">
        <f t="shared" si="17"/>
        <v>10.155864689301023</v>
      </c>
      <c r="AX52" s="5">
        <f t="shared" si="5"/>
        <v>29.890992317086358</v>
      </c>
      <c r="AY52" s="5">
        <f t="shared" si="25"/>
        <v>31.390322845079538</v>
      </c>
      <c r="AZ52" s="5">
        <f t="shared" si="26"/>
        <v>-1.4993305279931803</v>
      </c>
      <c r="BA52" s="5">
        <f t="shared" si="36"/>
        <v>7.3926890547149238E-2</v>
      </c>
      <c r="BB52" s="5">
        <f t="shared" si="37"/>
        <v>-1.5732574185403296</v>
      </c>
    </row>
    <row r="53" spans="1:54" ht="15.75" customHeight="1" x14ac:dyDescent="0.2">
      <c r="A53" s="4">
        <v>44913</v>
      </c>
      <c r="B53" s="4" t="str">
        <f t="shared" si="0"/>
        <v>522022</v>
      </c>
      <c r="C53" s="1">
        <v>18</v>
      </c>
      <c r="D53" s="1">
        <v>48</v>
      </c>
      <c r="E53" s="1">
        <v>5</v>
      </c>
      <c r="F53" s="1">
        <v>19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f t="shared" si="1"/>
        <v>33</v>
      </c>
      <c r="AN53" s="5">
        <f t="shared" si="2"/>
        <v>4.5</v>
      </c>
      <c r="AO53" s="5">
        <f t="shared" si="3"/>
        <v>4.5</v>
      </c>
      <c r="AP53" s="5">
        <f t="shared" si="4"/>
        <v>0</v>
      </c>
      <c r="AQ53" s="5">
        <f t="shared" ref="AQ53:AR53" si="52">(AQ52*13+AO53)/14</f>
        <v>1.8807762593400261</v>
      </c>
      <c r="AR53" s="5">
        <f t="shared" si="52"/>
        <v>1.8156638735713051</v>
      </c>
      <c r="AS53" s="6">
        <f t="shared" si="7"/>
        <v>50.880744492369715</v>
      </c>
      <c r="AT53" s="5">
        <f t="shared" si="14"/>
        <v>37.85</v>
      </c>
      <c r="AU53" s="5">
        <f t="shared" si="15"/>
        <v>13.114972359864126</v>
      </c>
      <c r="AV53" s="5">
        <f t="shared" si="16"/>
        <v>64.079944719728246</v>
      </c>
      <c r="AW53" s="5">
        <f t="shared" si="17"/>
        <v>11.62005528027175</v>
      </c>
      <c r="AX53" s="5">
        <f t="shared" si="5"/>
        <v>30.369301191380764</v>
      </c>
      <c r="AY53" s="5">
        <f t="shared" si="25"/>
        <v>31.509558189888459</v>
      </c>
      <c r="AZ53" s="5">
        <f t="shared" si="26"/>
        <v>-1.1402569985076951</v>
      </c>
      <c r="BA53" s="5">
        <f t="shared" si="36"/>
        <v>-0.16890988726381964</v>
      </c>
      <c r="BB53" s="5">
        <f t="shared" si="37"/>
        <v>-0.97134711124387552</v>
      </c>
    </row>
    <row r="54" spans="1:54" ht="15.75" customHeight="1" x14ac:dyDescent="0.2">
      <c r="A54" s="4">
        <v>44920</v>
      </c>
      <c r="B54" s="4" t="str">
        <f t="shared" si="0"/>
        <v>532022</v>
      </c>
      <c r="C54" s="1">
        <v>20</v>
      </c>
      <c r="D54" s="1">
        <v>49</v>
      </c>
      <c r="E54" s="1">
        <v>6</v>
      </c>
      <c r="F54" s="1">
        <v>29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f t="shared" si="1"/>
        <v>34.5</v>
      </c>
      <c r="AN54" s="5">
        <f t="shared" si="2"/>
        <v>1.5</v>
      </c>
      <c r="AO54" s="5">
        <f t="shared" si="3"/>
        <v>1.5</v>
      </c>
      <c r="AP54" s="5">
        <f t="shared" si="4"/>
        <v>0</v>
      </c>
      <c r="AQ54" s="5">
        <f t="shared" ref="AQ54:AR54" si="53">(AQ53*13+AO54)/14</f>
        <v>1.8535779551014528</v>
      </c>
      <c r="AR54" s="5">
        <f t="shared" si="53"/>
        <v>1.6859735968876404</v>
      </c>
      <c r="AS54" s="6">
        <f t="shared" si="7"/>
        <v>52.367593122349426</v>
      </c>
      <c r="AT54" s="5">
        <f t="shared" si="14"/>
        <v>36.200000000000003</v>
      </c>
      <c r="AU54" s="5">
        <f t="shared" si="15"/>
        <v>11.219848483825439</v>
      </c>
      <c r="AV54" s="5">
        <f t="shared" si="16"/>
        <v>58.639696967650877</v>
      </c>
      <c r="AW54" s="5">
        <f t="shared" si="17"/>
        <v>13.760303032349125</v>
      </c>
      <c r="AX54" s="5">
        <f t="shared" si="5"/>
        <v>31.004793315783722</v>
      </c>
      <c r="AY54" s="5">
        <f t="shared" si="25"/>
        <v>31.731072398044873</v>
      </c>
      <c r="AZ54" s="5">
        <f t="shared" si="26"/>
        <v>-0.72627908226115068</v>
      </c>
      <c r="BA54" s="5">
        <f t="shared" si="36"/>
        <v>-0.28038372626328589</v>
      </c>
      <c r="BB54" s="5">
        <f t="shared" si="37"/>
        <v>-0.44589535599786478</v>
      </c>
    </row>
    <row r="55" spans="1:54" ht="15.75" customHeight="1" x14ac:dyDescent="0.2">
      <c r="A55" s="4">
        <v>44927</v>
      </c>
      <c r="B55" s="4" t="str">
        <f t="shared" si="0"/>
        <v>12023</v>
      </c>
      <c r="C55" s="1">
        <v>17</v>
      </c>
      <c r="D55" s="1">
        <v>51</v>
      </c>
      <c r="E55" s="1">
        <v>6</v>
      </c>
      <c r="F55" s="1">
        <v>27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f t="shared" si="1"/>
        <v>34</v>
      </c>
      <c r="AN55" s="5">
        <f t="shared" si="2"/>
        <v>-0.5</v>
      </c>
      <c r="AO55" s="5">
        <f t="shared" si="3"/>
        <v>0</v>
      </c>
      <c r="AP55" s="5">
        <f t="shared" si="4"/>
        <v>0.5</v>
      </c>
      <c r="AQ55" s="5">
        <f t="shared" ref="AQ55:AR55" si="54">(AQ54*13+AO55)/14</f>
        <v>1.7211795297370636</v>
      </c>
      <c r="AR55" s="5">
        <f t="shared" si="54"/>
        <v>1.601261197109952</v>
      </c>
      <c r="AS55" s="6">
        <f t="shared" si="7"/>
        <v>51.804672264852016</v>
      </c>
      <c r="AT55" s="5">
        <f t="shared" si="14"/>
        <v>34.75</v>
      </c>
      <c r="AU55" s="5">
        <f t="shared" si="15"/>
        <v>9.3868258745968003</v>
      </c>
      <c r="AV55" s="5">
        <f t="shared" si="16"/>
        <v>53.523651749193604</v>
      </c>
      <c r="AW55" s="5">
        <f t="shared" si="17"/>
        <v>15.976348250806399</v>
      </c>
      <c r="AX55" s="5">
        <f t="shared" si="5"/>
        <v>31.465594344124685</v>
      </c>
      <c r="AY55" s="5">
        <f t="shared" si="25"/>
        <v>31.89914110930081</v>
      </c>
      <c r="AZ55" s="5">
        <f t="shared" si="26"/>
        <v>-0.43354676517612489</v>
      </c>
      <c r="BA55" s="5">
        <f t="shared" si="36"/>
        <v>-0.31101633404585372</v>
      </c>
      <c r="BB55" s="5">
        <f t="shared" si="37"/>
        <v>-0.12253043113027118</v>
      </c>
    </row>
    <row r="56" spans="1:54" ht="15.75" customHeight="1" x14ac:dyDescent="0.2">
      <c r="A56" s="4">
        <v>44934</v>
      </c>
      <c r="B56" s="4" t="str">
        <f t="shared" si="0"/>
        <v>22023</v>
      </c>
      <c r="C56" s="1">
        <v>17</v>
      </c>
      <c r="D56" s="1">
        <v>40</v>
      </c>
      <c r="E56" s="1">
        <v>5</v>
      </c>
      <c r="F56" s="1">
        <v>19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f t="shared" si="1"/>
        <v>28.5</v>
      </c>
      <c r="AN56" s="5">
        <f t="shared" si="2"/>
        <v>-5.5</v>
      </c>
      <c r="AO56" s="5">
        <f t="shared" si="3"/>
        <v>0</v>
      </c>
      <c r="AP56" s="5">
        <f t="shared" si="4"/>
        <v>5.5</v>
      </c>
      <c r="AQ56" s="5">
        <f t="shared" ref="AQ56:AR56" si="55">(AQ55*13+AO56)/14</f>
        <v>1.5982381347558448</v>
      </c>
      <c r="AR56" s="5">
        <f t="shared" si="55"/>
        <v>1.8797425401735268</v>
      </c>
      <c r="AS56" s="6">
        <f t="shared" si="7"/>
        <v>45.953048166039636</v>
      </c>
      <c r="AT56" s="5">
        <f t="shared" si="14"/>
        <v>33.325000000000003</v>
      </c>
      <c r="AU56" s="5">
        <f t="shared" si="15"/>
        <v>7.9549905719617291</v>
      </c>
      <c r="AV56" s="5">
        <f t="shared" si="16"/>
        <v>49.234981143923463</v>
      </c>
      <c r="AW56" s="5">
        <f t="shared" si="17"/>
        <v>17.415018856076543</v>
      </c>
      <c r="AX56" s="5">
        <f t="shared" si="5"/>
        <v>31.009349060413193</v>
      </c>
      <c r="AY56" s="5">
        <f t="shared" si="25"/>
        <v>31.647352878982232</v>
      </c>
      <c r="AZ56" s="5">
        <f t="shared" si="26"/>
        <v>-0.63800381856903954</v>
      </c>
      <c r="BA56" s="5">
        <f t="shared" si="36"/>
        <v>-0.37641383095049086</v>
      </c>
      <c r="BB56" s="5">
        <f t="shared" si="37"/>
        <v>-0.26158998761854868</v>
      </c>
    </row>
    <row r="57" spans="1:54" ht="15.75" customHeight="1" x14ac:dyDescent="0.2">
      <c r="A57" s="4">
        <v>44941</v>
      </c>
      <c r="B57" s="4" t="str">
        <f t="shared" si="0"/>
        <v>32023</v>
      </c>
      <c r="C57" s="1">
        <v>17</v>
      </c>
      <c r="D57" s="1">
        <v>38</v>
      </c>
      <c r="E57" s="1">
        <v>5</v>
      </c>
      <c r="F57" s="1">
        <v>17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f t="shared" si="1"/>
        <v>27.5</v>
      </c>
      <c r="AN57" s="5">
        <f t="shared" si="2"/>
        <v>-1</v>
      </c>
      <c r="AO57" s="5">
        <f t="shared" si="3"/>
        <v>0</v>
      </c>
      <c r="AP57" s="5">
        <f t="shared" si="4"/>
        <v>1</v>
      </c>
      <c r="AQ57" s="5">
        <f t="shared" ref="AQ57:AR57" si="56">(AQ56*13+AO57)/14</f>
        <v>1.4840782679875701</v>
      </c>
      <c r="AR57" s="5">
        <f t="shared" si="56"/>
        <v>1.8169037873039893</v>
      </c>
      <c r="AS57" s="6">
        <f t="shared" si="7"/>
        <v>44.958689357567224</v>
      </c>
      <c r="AT57" s="5">
        <f t="shared" si="14"/>
        <v>32.174999999999997</v>
      </c>
      <c r="AU57" s="5">
        <f t="shared" si="15"/>
        <v>6.9933450508322554</v>
      </c>
      <c r="AV57" s="5">
        <f t="shared" si="16"/>
        <v>46.161690101664504</v>
      </c>
      <c r="AW57" s="5">
        <f t="shared" si="17"/>
        <v>18.188309898335486</v>
      </c>
      <c r="AX57" s="5">
        <f t="shared" si="5"/>
        <v>30.469449204965009</v>
      </c>
      <c r="AY57" s="5">
        <f t="shared" si="25"/>
        <v>31.340141554613179</v>
      </c>
      <c r="AZ57" s="5">
        <f t="shared" si="26"/>
        <v>-0.87069234964816999</v>
      </c>
      <c r="BA57" s="5">
        <f t="shared" si="36"/>
        <v>-0.4752695346900267</v>
      </c>
      <c r="BB57" s="5">
        <f t="shared" si="37"/>
        <v>-0.3954228149581433</v>
      </c>
    </row>
    <row r="58" spans="1:54" ht="15.75" customHeight="1" x14ac:dyDescent="0.2">
      <c r="A58" s="4">
        <v>44948</v>
      </c>
      <c r="B58" s="4" t="str">
        <f t="shared" si="0"/>
        <v>42023</v>
      </c>
      <c r="C58" s="1">
        <v>17</v>
      </c>
      <c r="D58" s="1">
        <v>41</v>
      </c>
      <c r="E58" s="1">
        <v>5</v>
      </c>
      <c r="F58" s="1">
        <v>19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f t="shared" si="1"/>
        <v>29</v>
      </c>
      <c r="AN58" s="5">
        <f t="shared" si="2"/>
        <v>1.5</v>
      </c>
      <c r="AO58" s="5">
        <f t="shared" si="3"/>
        <v>1.5</v>
      </c>
      <c r="AP58" s="5">
        <f t="shared" si="4"/>
        <v>0</v>
      </c>
      <c r="AQ58" s="5">
        <f t="shared" ref="AQ58:AR58" si="57">(AQ57*13+AO58)/14</f>
        <v>1.4852155345598865</v>
      </c>
      <c r="AR58" s="5">
        <f t="shared" si="57"/>
        <v>1.6871249453537043</v>
      </c>
      <c r="AS58" s="6">
        <f t="shared" si="7"/>
        <v>46.817658569875242</v>
      </c>
      <c r="AT58" s="5">
        <f t="shared" si="14"/>
        <v>30.925000000000001</v>
      </c>
      <c r="AU58" s="5">
        <f t="shared" si="15"/>
        <v>4.902231634674151</v>
      </c>
      <c r="AV58" s="5">
        <f t="shared" si="16"/>
        <v>40.729463269348301</v>
      </c>
      <c r="AW58" s="5">
        <f t="shared" si="17"/>
        <v>21.1205367306517</v>
      </c>
      <c r="AX58" s="5">
        <f t="shared" si="5"/>
        <v>30.243380096508851</v>
      </c>
      <c r="AY58" s="5">
        <f t="shared" si="25"/>
        <v>31.166797735752944</v>
      </c>
      <c r="AZ58" s="5">
        <f t="shared" si="26"/>
        <v>-0.92341763924409292</v>
      </c>
      <c r="BA58" s="5">
        <f t="shared" si="36"/>
        <v>-0.56489915560084003</v>
      </c>
      <c r="BB58" s="5">
        <f t="shared" si="37"/>
        <v>-0.35851848364325289</v>
      </c>
    </row>
    <row r="59" spans="1:54" ht="15.75" customHeight="1" x14ac:dyDescent="0.2">
      <c r="A59" s="4">
        <v>44955</v>
      </c>
      <c r="B59" s="4" t="str">
        <f t="shared" si="0"/>
        <v>52023</v>
      </c>
      <c r="C59" s="1">
        <v>16</v>
      </c>
      <c r="D59" s="1">
        <v>36</v>
      </c>
      <c r="E59" s="1">
        <v>5</v>
      </c>
      <c r="F59" s="1">
        <v>14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f t="shared" si="1"/>
        <v>26</v>
      </c>
      <c r="AN59" s="5">
        <f t="shared" si="2"/>
        <v>-3</v>
      </c>
      <c r="AO59" s="5">
        <f t="shared" si="3"/>
        <v>0</v>
      </c>
      <c r="AP59" s="5">
        <f t="shared" si="4"/>
        <v>3</v>
      </c>
      <c r="AQ59" s="5">
        <f t="shared" ref="AQ59:AR59" si="58">(AQ58*13+AO59)/14</f>
        <v>1.3791287106627517</v>
      </c>
      <c r="AR59" s="5">
        <f t="shared" si="58"/>
        <v>1.7809017349712968</v>
      </c>
      <c r="AS59" s="6">
        <f t="shared" si="7"/>
        <v>43.642893142633461</v>
      </c>
      <c r="AT59" s="5">
        <f t="shared" si="14"/>
        <v>30.1</v>
      </c>
      <c r="AU59" s="5">
        <f t="shared" si="15"/>
        <v>4.2267008410816107</v>
      </c>
      <c r="AV59" s="5">
        <f t="shared" si="16"/>
        <v>38.553401682163226</v>
      </c>
      <c r="AW59" s="5">
        <f t="shared" si="17"/>
        <v>21.64659831783678</v>
      </c>
      <c r="AX59" s="5">
        <f t="shared" si="5"/>
        <v>29.590552389353643</v>
      </c>
      <c r="AY59" s="5">
        <f t="shared" si="25"/>
        <v>30.784071977549022</v>
      </c>
      <c r="AZ59" s="5">
        <f t="shared" si="26"/>
        <v>-1.1935195881953788</v>
      </c>
      <c r="BA59" s="5">
        <f t="shared" si="36"/>
        <v>-0.69062324211974779</v>
      </c>
      <c r="BB59" s="5">
        <f t="shared" si="37"/>
        <v>-0.50289634607563105</v>
      </c>
    </row>
    <row r="60" spans="1:54" ht="15.75" customHeight="1" x14ac:dyDescent="0.2">
      <c r="A60" s="4">
        <v>44962</v>
      </c>
      <c r="B60" s="4" t="str">
        <f t="shared" si="0"/>
        <v>62023</v>
      </c>
      <c r="C60" s="1">
        <v>14</v>
      </c>
      <c r="D60" s="1">
        <v>34</v>
      </c>
      <c r="E60" s="1">
        <v>4</v>
      </c>
      <c r="F60" s="1">
        <v>12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f t="shared" si="1"/>
        <v>24</v>
      </c>
      <c r="AN60" s="5">
        <f t="shared" si="2"/>
        <v>-2</v>
      </c>
      <c r="AO60" s="5">
        <f t="shared" si="3"/>
        <v>0</v>
      </c>
      <c r="AP60" s="5">
        <f t="shared" si="4"/>
        <v>2</v>
      </c>
      <c r="AQ60" s="5">
        <f t="shared" ref="AQ60:AR60" si="59">(AQ59*13+AO60)/14</f>
        <v>1.2806195170439838</v>
      </c>
      <c r="AR60" s="5">
        <f t="shared" si="59"/>
        <v>1.7965516110447755</v>
      </c>
      <c r="AS60" s="6">
        <f t="shared" si="7"/>
        <v>41.616779299478885</v>
      </c>
      <c r="AT60" s="5">
        <f t="shared" si="14"/>
        <v>29.175000000000001</v>
      </c>
      <c r="AU60" s="5">
        <f t="shared" si="15"/>
        <v>3.3439310698637317</v>
      </c>
      <c r="AV60" s="5">
        <f t="shared" si="16"/>
        <v>35.862862139727461</v>
      </c>
      <c r="AW60" s="5">
        <f t="shared" si="17"/>
        <v>22.487137860272536</v>
      </c>
      <c r="AX60" s="5">
        <f t="shared" si="5"/>
        <v>28.73046740637616</v>
      </c>
      <c r="AY60" s="5">
        <f t="shared" si="25"/>
        <v>30.281548127360207</v>
      </c>
      <c r="AZ60" s="5">
        <f t="shared" si="26"/>
        <v>-1.5510807209840465</v>
      </c>
      <c r="BA60" s="5">
        <f t="shared" si="36"/>
        <v>-0.86271473789260755</v>
      </c>
      <c r="BB60" s="5">
        <f t="shared" si="37"/>
        <v>-0.68836598309143893</v>
      </c>
    </row>
    <row r="61" spans="1:54" ht="15.75" customHeight="1" x14ac:dyDescent="0.2">
      <c r="A61" s="4">
        <v>44969</v>
      </c>
      <c r="B61" s="4" t="str">
        <f t="shared" si="0"/>
        <v>72023</v>
      </c>
      <c r="C61" s="1">
        <v>13</v>
      </c>
      <c r="D61" s="1">
        <v>33</v>
      </c>
      <c r="E61" s="1">
        <v>4</v>
      </c>
      <c r="F61" s="1">
        <v>13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f t="shared" si="1"/>
        <v>23</v>
      </c>
      <c r="AN61" s="5">
        <f t="shared" si="2"/>
        <v>-1</v>
      </c>
      <c r="AO61" s="5">
        <f t="shared" si="3"/>
        <v>0</v>
      </c>
      <c r="AP61" s="5">
        <f t="shared" si="4"/>
        <v>1</v>
      </c>
      <c r="AQ61" s="5">
        <f t="shared" ref="AQ61:AR61" si="60">(AQ60*13+AO61)/14</f>
        <v>1.1891466943979849</v>
      </c>
      <c r="AR61" s="5">
        <f t="shared" si="60"/>
        <v>1.7396550673987201</v>
      </c>
      <c r="AS61" s="6">
        <f t="shared" si="7"/>
        <v>40.601815729190562</v>
      </c>
      <c r="AT61" s="5">
        <f t="shared" si="14"/>
        <v>28.475000000000001</v>
      </c>
      <c r="AU61" s="5">
        <f t="shared" si="15"/>
        <v>3.0881831228086201</v>
      </c>
      <c r="AV61" s="5">
        <f t="shared" si="16"/>
        <v>34.65136624561724</v>
      </c>
      <c r="AW61" s="5">
        <f t="shared" si="17"/>
        <v>22.298633754382763</v>
      </c>
      <c r="AX61" s="5">
        <f t="shared" si="5"/>
        <v>27.848857036164446</v>
      </c>
      <c r="AY61" s="5">
        <f t="shared" si="25"/>
        <v>29.742174192000189</v>
      </c>
      <c r="AZ61" s="5">
        <f t="shared" si="26"/>
        <v>-1.8933171558357422</v>
      </c>
      <c r="BA61" s="5">
        <f t="shared" si="36"/>
        <v>-1.0688352214812344</v>
      </c>
      <c r="BB61" s="5">
        <f t="shared" si="37"/>
        <v>-0.82448193435450778</v>
      </c>
    </row>
    <row r="62" spans="1:54" ht="15.75" customHeight="1" x14ac:dyDescent="0.2">
      <c r="A62" s="4">
        <v>44976</v>
      </c>
      <c r="B62" s="4" t="str">
        <f t="shared" si="0"/>
        <v>82023</v>
      </c>
      <c r="C62" s="1">
        <v>13</v>
      </c>
      <c r="D62" s="1">
        <v>32</v>
      </c>
      <c r="E62" s="1">
        <v>4</v>
      </c>
      <c r="F62" s="1">
        <v>16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f t="shared" si="1"/>
        <v>22.5</v>
      </c>
      <c r="AN62" s="5">
        <f t="shared" si="2"/>
        <v>-0.5</v>
      </c>
      <c r="AO62" s="5">
        <f t="shared" si="3"/>
        <v>0</v>
      </c>
      <c r="AP62" s="5">
        <f t="shared" si="4"/>
        <v>0.5</v>
      </c>
      <c r="AQ62" s="5">
        <f t="shared" ref="AQ62:AR62" si="61">(AQ61*13+AO62)/14</f>
        <v>1.1042076447981288</v>
      </c>
      <c r="AR62" s="5">
        <f t="shared" si="61"/>
        <v>1.6511082768702401</v>
      </c>
      <c r="AS62" s="6">
        <f t="shared" si="7"/>
        <v>40.075536751136724</v>
      </c>
      <c r="AT62" s="5">
        <f t="shared" si="14"/>
        <v>28.125</v>
      </c>
      <c r="AU62" s="5">
        <f t="shared" si="15"/>
        <v>3.3386936067869422</v>
      </c>
      <c r="AV62" s="5">
        <f t="shared" si="16"/>
        <v>34.802387213573887</v>
      </c>
      <c r="AW62" s="5">
        <f t="shared" si="17"/>
        <v>21.447612786426117</v>
      </c>
      <c r="AX62" s="5">
        <f t="shared" si="5"/>
        <v>27.02595595367761</v>
      </c>
      <c r="AY62" s="5">
        <f t="shared" si="25"/>
        <v>29.20571684444462</v>
      </c>
      <c r="AZ62" s="5">
        <f t="shared" si="26"/>
        <v>-2.1797608907670103</v>
      </c>
      <c r="BA62" s="5">
        <f t="shared" si="36"/>
        <v>-1.2910203553383897</v>
      </c>
      <c r="BB62" s="5">
        <f t="shared" si="37"/>
        <v>-0.88874053542862064</v>
      </c>
    </row>
    <row r="63" spans="1:54" ht="15.75" customHeight="1" x14ac:dyDescent="0.2">
      <c r="A63" s="4">
        <v>44983</v>
      </c>
      <c r="B63" s="4" t="str">
        <f t="shared" si="0"/>
        <v>92023</v>
      </c>
      <c r="C63" s="1">
        <v>14</v>
      </c>
      <c r="D63" s="1">
        <v>31</v>
      </c>
      <c r="E63" s="1">
        <v>4</v>
      </c>
      <c r="F63" s="1">
        <v>18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f t="shared" si="1"/>
        <v>22.5</v>
      </c>
      <c r="AN63" s="5">
        <f t="shared" si="2"/>
        <v>0</v>
      </c>
      <c r="AO63" s="5">
        <f t="shared" si="3"/>
        <v>0</v>
      </c>
      <c r="AP63" s="5">
        <f t="shared" si="4"/>
        <v>0</v>
      </c>
      <c r="AQ63" s="5">
        <f t="shared" ref="AQ63:AR63" si="62">(AQ62*13+AO63)/14</f>
        <v>1.025335670169691</v>
      </c>
      <c r="AR63" s="5">
        <f t="shared" si="62"/>
        <v>1.5331719713795084</v>
      </c>
      <c r="AS63" s="6">
        <f t="shared" si="7"/>
        <v>40.075536751136724</v>
      </c>
      <c r="AT63" s="5">
        <f t="shared" si="14"/>
        <v>27.725000000000001</v>
      </c>
      <c r="AU63" s="5">
        <f t="shared" si="15"/>
        <v>3.5052638987671099</v>
      </c>
      <c r="AV63" s="5">
        <f t="shared" si="16"/>
        <v>34.735527797534218</v>
      </c>
      <c r="AW63" s="5">
        <f t="shared" si="17"/>
        <v>20.714472202465782</v>
      </c>
      <c r="AX63" s="5">
        <f t="shared" si="5"/>
        <v>26.329655037727207</v>
      </c>
      <c r="AY63" s="5">
        <f t="shared" si="25"/>
        <v>28.708997078189466</v>
      </c>
      <c r="AZ63" s="5">
        <f t="shared" si="26"/>
        <v>-2.3793420404622587</v>
      </c>
      <c r="BA63" s="5">
        <f t="shared" si="36"/>
        <v>-1.5086846923631636</v>
      </c>
      <c r="BB63" s="5">
        <f t="shared" si="37"/>
        <v>-0.87065734809909512</v>
      </c>
    </row>
    <row r="64" spans="1:54" ht="15.75" customHeight="1" x14ac:dyDescent="0.2">
      <c r="A64" s="4">
        <v>44990</v>
      </c>
      <c r="B64" s="4" t="str">
        <f t="shared" si="0"/>
        <v>102023</v>
      </c>
      <c r="C64" s="1">
        <v>14</v>
      </c>
      <c r="D64" s="1">
        <v>30</v>
      </c>
      <c r="E64" s="1">
        <v>4</v>
      </c>
      <c r="F64" s="1">
        <v>17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f t="shared" si="1"/>
        <v>22</v>
      </c>
      <c r="AN64" s="5">
        <f t="shared" si="2"/>
        <v>-0.5</v>
      </c>
      <c r="AO64" s="5">
        <f t="shared" si="3"/>
        <v>0</v>
      </c>
      <c r="AP64" s="5">
        <f t="shared" si="4"/>
        <v>0.5</v>
      </c>
      <c r="AQ64" s="5">
        <f t="shared" ref="AQ64:AR64" si="63">(AQ63*13+AO64)/14</f>
        <v>0.95209740801471299</v>
      </c>
      <c r="AR64" s="5">
        <f t="shared" si="63"/>
        <v>1.4593739734238294</v>
      </c>
      <c r="AS64" s="6">
        <f t="shared" si="7"/>
        <v>39.482011494855371</v>
      </c>
      <c r="AT64" s="5">
        <f t="shared" si="14"/>
        <v>27.375</v>
      </c>
      <c r="AU64" s="5">
        <f t="shared" si="15"/>
        <v>3.7043049280533049</v>
      </c>
      <c r="AV64" s="5">
        <f t="shared" si="16"/>
        <v>34.783609856106608</v>
      </c>
      <c r="AW64" s="5">
        <f t="shared" si="17"/>
        <v>19.966390143893392</v>
      </c>
      <c r="AX64" s="5">
        <f t="shared" si="5"/>
        <v>25.663554262692251</v>
      </c>
      <c r="AY64" s="5">
        <f t="shared" si="25"/>
        <v>28.212034331656913</v>
      </c>
      <c r="AZ64" s="5">
        <f t="shared" si="26"/>
        <v>-2.5484800689646612</v>
      </c>
      <c r="BA64" s="5">
        <f t="shared" si="36"/>
        <v>-1.7166437676834632</v>
      </c>
      <c r="BB64" s="5">
        <f t="shared" si="37"/>
        <v>-0.83183630128119801</v>
      </c>
    </row>
    <row r="65" spans="1:54" ht="15.75" customHeight="1" x14ac:dyDescent="0.2">
      <c r="A65" s="4">
        <v>44997</v>
      </c>
      <c r="B65" s="4" t="str">
        <f t="shared" si="0"/>
        <v>112023</v>
      </c>
      <c r="C65" s="1">
        <v>13</v>
      </c>
      <c r="D65" s="1">
        <v>31</v>
      </c>
      <c r="E65" s="1">
        <v>4</v>
      </c>
      <c r="F65" s="1">
        <v>23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f t="shared" si="1"/>
        <v>22</v>
      </c>
      <c r="AN65" s="5">
        <f t="shared" si="2"/>
        <v>0</v>
      </c>
      <c r="AO65" s="5">
        <f t="shared" si="3"/>
        <v>0</v>
      </c>
      <c r="AP65" s="5">
        <f t="shared" si="4"/>
        <v>0</v>
      </c>
      <c r="AQ65" s="5">
        <f t="shared" ref="AQ65:AR65" si="64">(AQ64*13+AO65)/14</f>
        <v>0.88409045029937627</v>
      </c>
      <c r="AR65" s="5">
        <f t="shared" si="64"/>
        <v>1.3551329753221271</v>
      </c>
      <c r="AS65" s="6">
        <f t="shared" si="7"/>
        <v>39.482011494855385</v>
      </c>
      <c r="AT65" s="5">
        <f t="shared" si="14"/>
        <v>27</v>
      </c>
      <c r="AU65" s="5">
        <f t="shared" si="15"/>
        <v>3.8470768123342691</v>
      </c>
      <c r="AV65" s="5">
        <f t="shared" si="16"/>
        <v>34.694153624668537</v>
      </c>
      <c r="AW65" s="5">
        <f t="shared" si="17"/>
        <v>19.305846375331463</v>
      </c>
      <c r="AX65" s="5">
        <f t="shared" si="5"/>
        <v>25.099930529970365</v>
      </c>
      <c r="AY65" s="5">
        <f t="shared" si="25"/>
        <v>27.751883640423067</v>
      </c>
      <c r="AZ65" s="5">
        <f t="shared" si="26"/>
        <v>-2.6519531104527019</v>
      </c>
      <c r="BA65" s="5">
        <f t="shared" si="36"/>
        <v>-1.9037056362373113</v>
      </c>
      <c r="BB65" s="5">
        <f t="shared" si="37"/>
        <v>-0.74824747421539062</v>
      </c>
    </row>
    <row r="66" spans="1:54" ht="15.75" customHeight="1" x14ac:dyDescent="0.2">
      <c r="A66" s="4">
        <v>45004</v>
      </c>
      <c r="B66" s="4" t="str">
        <f t="shared" si="0"/>
        <v>122023</v>
      </c>
      <c r="C66" s="1">
        <v>15</v>
      </c>
      <c r="D66" s="1">
        <v>30</v>
      </c>
      <c r="E66" s="1">
        <v>5</v>
      </c>
      <c r="F66" s="1">
        <v>26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f t="shared" si="1"/>
        <v>22.5</v>
      </c>
      <c r="AN66" s="5">
        <f t="shared" si="2"/>
        <v>0.5</v>
      </c>
      <c r="AO66" s="5">
        <f t="shared" si="3"/>
        <v>0.5</v>
      </c>
      <c r="AP66" s="5">
        <f t="shared" si="4"/>
        <v>0</v>
      </c>
      <c r="AQ66" s="5">
        <f t="shared" ref="AQ66:AR66" si="65">(AQ65*13+AO66)/14</f>
        <v>0.85665541813513513</v>
      </c>
      <c r="AR66" s="5">
        <f t="shared" si="65"/>
        <v>1.2583377627991179</v>
      </c>
      <c r="AS66" s="6">
        <f t="shared" si="7"/>
        <v>40.503932866427775</v>
      </c>
      <c r="AT66" s="5">
        <f t="shared" si="14"/>
        <v>26.725000000000001</v>
      </c>
      <c r="AU66" s="5">
        <f t="shared" si="15"/>
        <v>3.9606659793524623</v>
      </c>
      <c r="AV66" s="5">
        <f t="shared" si="16"/>
        <v>34.646331958704927</v>
      </c>
      <c r="AW66" s="5">
        <f t="shared" si="17"/>
        <v>18.803668041295076</v>
      </c>
      <c r="AX66" s="5">
        <f t="shared" si="5"/>
        <v>24.699941217667231</v>
      </c>
      <c r="AY66" s="5">
        <f t="shared" si="25"/>
        <v>27.362855222613952</v>
      </c>
      <c r="AZ66" s="5">
        <f t="shared" si="26"/>
        <v>-2.662914004946721</v>
      </c>
      <c r="BA66" s="5">
        <f t="shared" si="36"/>
        <v>-2.0555473099791932</v>
      </c>
      <c r="BB66" s="5">
        <f t="shared" si="37"/>
        <v>-0.60736669496752782</v>
      </c>
    </row>
    <row r="67" spans="1:54" ht="15.75" customHeight="1" x14ac:dyDescent="0.2">
      <c r="A67" s="4">
        <v>45011</v>
      </c>
      <c r="B67" s="4" t="str">
        <f t="shared" si="0"/>
        <v>132023</v>
      </c>
      <c r="C67" s="1">
        <v>14</v>
      </c>
      <c r="D67" s="1">
        <v>31</v>
      </c>
      <c r="E67" s="1">
        <v>5</v>
      </c>
      <c r="F67" s="1">
        <v>24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f t="shared" si="1"/>
        <v>22.5</v>
      </c>
      <c r="AN67" s="5">
        <f t="shared" si="2"/>
        <v>0</v>
      </c>
      <c r="AO67" s="5">
        <f t="shared" si="3"/>
        <v>0</v>
      </c>
      <c r="AP67" s="5">
        <f t="shared" si="4"/>
        <v>0</v>
      </c>
      <c r="AQ67" s="5">
        <f t="shared" ref="AQ67:AR67" si="66">(AQ66*13+AO67)/14</f>
        <v>0.79546574541119686</v>
      </c>
      <c r="AR67" s="5">
        <f t="shared" si="66"/>
        <v>1.1684564940277524</v>
      </c>
      <c r="AS67" s="6">
        <f t="shared" si="7"/>
        <v>40.503932866427768</v>
      </c>
      <c r="AT67" s="5">
        <f t="shared" si="14"/>
        <v>26.45</v>
      </c>
      <c r="AU67" s="5">
        <f t="shared" si="15"/>
        <v>4.0524683835904263</v>
      </c>
      <c r="AV67" s="5">
        <f t="shared" si="16"/>
        <v>34.554936767180848</v>
      </c>
      <c r="AW67" s="5">
        <f t="shared" si="17"/>
        <v>18.345063232819147</v>
      </c>
      <c r="AX67" s="5">
        <f t="shared" si="5"/>
        <v>24.361488722641504</v>
      </c>
      <c r="AY67" s="5">
        <f t="shared" si="25"/>
        <v>27.002643724642549</v>
      </c>
      <c r="AZ67" s="5">
        <f t="shared" si="26"/>
        <v>-2.6411550020010459</v>
      </c>
      <c r="BA67" s="5">
        <f t="shared" si="36"/>
        <v>-2.1726688483835637</v>
      </c>
      <c r="BB67" s="5">
        <f t="shared" si="37"/>
        <v>-0.46848615361748225</v>
      </c>
    </row>
    <row r="68" spans="1:54" ht="15.75" customHeight="1" x14ac:dyDescent="0.2">
      <c r="A68" s="4">
        <v>45018</v>
      </c>
      <c r="B68" s="4" t="str">
        <f t="shared" si="0"/>
        <v>142023</v>
      </c>
      <c r="C68" s="1">
        <v>14</v>
      </c>
      <c r="D68" s="1">
        <v>39</v>
      </c>
      <c r="E68" s="1">
        <v>4</v>
      </c>
      <c r="F68" s="1">
        <v>37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f t="shared" si="1"/>
        <v>26.5</v>
      </c>
      <c r="AN68" s="5">
        <f t="shared" si="2"/>
        <v>4</v>
      </c>
      <c r="AO68" s="5">
        <f t="shared" si="3"/>
        <v>4</v>
      </c>
      <c r="AP68" s="5">
        <f t="shared" si="4"/>
        <v>0</v>
      </c>
      <c r="AQ68" s="5">
        <f t="shared" ref="AQ68:AR68" si="67">(AQ67*13+AO68)/14</f>
        <v>1.024361049310397</v>
      </c>
      <c r="AR68" s="5">
        <f t="shared" si="67"/>
        <v>1.0849953158829131</v>
      </c>
      <c r="AS68" s="6">
        <f t="shared" si="7"/>
        <v>48.562730613635331</v>
      </c>
      <c r="AT68" s="5">
        <f t="shared" si="14"/>
        <v>26.225000000000001</v>
      </c>
      <c r="AU68" s="5">
        <f t="shared" si="15"/>
        <v>3.9162322454113978</v>
      </c>
      <c r="AV68" s="5">
        <f t="shared" si="16"/>
        <v>34.057464490822795</v>
      </c>
      <c r="AW68" s="5">
        <f t="shared" si="17"/>
        <v>18.392535509177208</v>
      </c>
      <c r="AX68" s="5">
        <f t="shared" si="5"/>
        <v>24.690490457619735</v>
      </c>
      <c r="AY68" s="5">
        <f t="shared" si="25"/>
        <v>26.965410856150509</v>
      </c>
      <c r="AZ68" s="5">
        <f t="shared" si="26"/>
        <v>-2.2749203985307744</v>
      </c>
      <c r="BA68" s="5">
        <f t="shared" si="36"/>
        <v>-2.1931191584130061</v>
      </c>
      <c r="BB68" s="5">
        <f t="shared" si="37"/>
        <v>-8.1801240117768348E-2</v>
      </c>
    </row>
    <row r="69" spans="1:54" ht="15.75" customHeight="1" x14ac:dyDescent="0.2">
      <c r="A69" s="4">
        <v>45025</v>
      </c>
      <c r="B69" s="4" t="str">
        <f t="shared" si="0"/>
        <v>152023</v>
      </c>
      <c r="C69" s="1">
        <v>14</v>
      </c>
      <c r="D69" s="1">
        <v>33</v>
      </c>
      <c r="E69" s="1">
        <v>5</v>
      </c>
      <c r="F69" s="1">
        <v>33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f t="shared" si="1"/>
        <v>23.5</v>
      </c>
      <c r="AN69" s="5">
        <f t="shared" si="2"/>
        <v>-3</v>
      </c>
      <c r="AO69" s="5">
        <f t="shared" si="3"/>
        <v>0</v>
      </c>
      <c r="AP69" s="5">
        <f t="shared" si="4"/>
        <v>3</v>
      </c>
      <c r="AQ69" s="5">
        <f t="shared" ref="AQ69:AR69" si="68">(AQ68*13+AO69)/14</f>
        <v>0.95119240293108287</v>
      </c>
      <c r="AR69" s="5">
        <f t="shared" si="68"/>
        <v>1.2217813647484195</v>
      </c>
      <c r="AS69" s="6">
        <f t="shared" si="7"/>
        <v>43.773763727799256</v>
      </c>
      <c r="AT69" s="5">
        <f t="shared" si="14"/>
        <v>26.125</v>
      </c>
      <c r="AU69" s="5">
        <f t="shared" si="15"/>
        <v>3.9587719055282791</v>
      </c>
      <c r="AV69" s="5">
        <f t="shared" si="16"/>
        <v>34.042543811056561</v>
      </c>
      <c r="AW69" s="5">
        <f t="shared" si="17"/>
        <v>18.207456188943443</v>
      </c>
      <c r="AX69" s="5">
        <f t="shared" si="5"/>
        <v>24.507338079524391</v>
      </c>
      <c r="AY69" s="5">
        <f t="shared" si="25"/>
        <v>26.708713755694916</v>
      </c>
      <c r="AZ69" s="5">
        <f t="shared" si="26"/>
        <v>-2.2013756761705245</v>
      </c>
      <c r="BA69" s="5">
        <f t="shared" si="36"/>
        <v>-2.1947704619645099</v>
      </c>
      <c r="BB69" s="5">
        <f t="shared" si="37"/>
        <v>-6.6052142060146757E-3</v>
      </c>
    </row>
    <row r="70" spans="1:54" ht="15.75" customHeight="1" x14ac:dyDescent="0.2">
      <c r="A70" s="4">
        <v>45032</v>
      </c>
      <c r="B70" s="4" t="str">
        <f t="shared" si="0"/>
        <v>162023</v>
      </c>
      <c r="C70" s="1">
        <v>14</v>
      </c>
      <c r="D70" s="1">
        <v>33</v>
      </c>
      <c r="E70" s="1">
        <v>4</v>
      </c>
      <c r="F70" s="1">
        <v>30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f t="shared" si="1"/>
        <v>23.5</v>
      </c>
      <c r="AN70" s="5">
        <f t="shared" si="2"/>
        <v>0</v>
      </c>
      <c r="AO70" s="5">
        <f t="shared" si="3"/>
        <v>0</v>
      </c>
      <c r="AP70" s="5">
        <f t="shared" si="4"/>
        <v>0</v>
      </c>
      <c r="AQ70" s="5">
        <f t="shared" ref="AQ70:AR70" si="69">(AQ69*13+AO70)/14</f>
        <v>0.8832500884360055</v>
      </c>
      <c r="AR70" s="5">
        <f t="shared" si="69"/>
        <v>1.1345112672663895</v>
      </c>
      <c r="AS70" s="6">
        <f t="shared" si="7"/>
        <v>43.773763727799256</v>
      </c>
      <c r="AT70" s="5">
        <f t="shared" si="14"/>
        <v>26.1</v>
      </c>
      <c r="AU70" s="5">
        <f t="shared" si="15"/>
        <v>3.9736632972611052</v>
      </c>
      <c r="AV70" s="5">
        <f t="shared" si="16"/>
        <v>34.047326594522211</v>
      </c>
      <c r="AW70" s="5">
        <f t="shared" si="17"/>
        <v>18.152673405477792</v>
      </c>
      <c r="AX70" s="5">
        <f t="shared" si="5"/>
        <v>24.352362990366792</v>
      </c>
      <c r="AY70" s="5">
        <f t="shared" si="25"/>
        <v>26.471031255273068</v>
      </c>
      <c r="AZ70" s="5">
        <f t="shared" si="26"/>
        <v>-2.118668264906276</v>
      </c>
      <c r="BA70" s="5">
        <f t="shared" si="36"/>
        <v>-2.1795500225528635</v>
      </c>
      <c r="BB70" s="5">
        <f t="shared" si="37"/>
        <v>6.0881757646587431E-2</v>
      </c>
    </row>
    <row r="71" spans="1:54" ht="15.75" customHeight="1" x14ac:dyDescent="0.2">
      <c r="A71" s="4">
        <v>45039</v>
      </c>
      <c r="B71" s="4" t="str">
        <f t="shared" si="0"/>
        <v>172023</v>
      </c>
      <c r="C71" s="1">
        <v>16</v>
      </c>
      <c r="D71" s="1">
        <v>41</v>
      </c>
      <c r="E71" s="1">
        <v>5</v>
      </c>
      <c r="F71" s="1">
        <v>65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f t="shared" si="1"/>
        <v>28.5</v>
      </c>
      <c r="AN71" s="5">
        <f t="shared" si="2"/>
        <v>5</v>
      </c>
      <c r="AO71" s="5">
        <f t="shared" si="3"/>
        <v>5</v>
      </c>
      <c r="AP71" s="5">
        <f t="shared" si="4"/>
        <v>0</v>
      </c>
      <c r="AQ71" s="5">
        <f t="shared" ref="AQ71:AR71" si="70">(AQ70*13+AO71)/14</f>
        <v>1.1773036535477195</v>
      </c>
      <c r="AR71" s="5">
        <f t="shared" si="70"/>
        <v>1.053474748175933</v>
      </c>
      <c r="AS71" s="6">
        <f t="shared" si="7"/>
        <v>52.775464054970854</v>
      </c>
      <c r="AT71" s="5">
        <f t="shared" si="14"/>
        <v>26.2</v>
      </c>
      <c r="AU71" s="5">
        <f t="shared" si="15"/>
        <v>4.0074929819027751</v>
      </c>
      <c r="AV71" s="5">
        <f t="shared" si="16"/>
        <v>34.214985963805546</v>
      </c>
      <c r="AW71" s="5">
        <f t="shared" si="17"/>
        <v>18.185014036194449</v>
      </c>
      <c r="AX71" s="5">
        <f t="shared" si="5"/>
        <v>24.990460991848828</v>
      </c>
      <c r="AY71" s="5">
        <f t="shared" si="25"/>
        <v>26.621325236363951</v>
      </c>
      <c r="AZ71" s="5">
        <f t="shared" si="26"/>
        <v>-1.6308642445151236</v>
      </c>
      <c r="BA71" s="5">
        <f t="shared" si="36"/>
        <v>-2.0698128669453157</v>
      </c>
      <c r="BB71" s="5">
        <f t="shared" si="37"/>
        <v>0.43894862243019217</v>
      </c>
    </row>
    <row r="72" spans="1:54" ht="15.75" customHeight="1" x14ac:dyDescent="0.2">
      <c r="A72" s="4">
        <v>45046</v>
      </c>
      <c r="B72" s="4" t="str">
        <f t="shared" si="0"/>
        <v>182023</v>
      </c>
      <c r="C72" s="1">
        <v>14</v>
      </c>
      <c r="D72" s="1">
        <v>38</v>
      </c>
      <c r="E72" s="1">
        <v>4</v>
      </c>
      <c r="F72" s="1">
        <v>40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f t="shared" si="1"/>
        <v>26</v>
      </c>
      <c r="AN72" s="5">
        <f t="shared" si="2"/>
        <v>-2.5</v>
      </c>
      <c r="AO72" s="5">
        <f t="shared" si="3"/>
        <v>0</v>
      </c>
      <c r="AP72" s="5">
        <f t="shared" si="4"/>
        <v>2.5</v>
      </c>
      <c r="AQ72" s="5">
        <f t="shared" ref="AQ72:AR72" si="71">(AQ71*13+AO72)/14</f>
        <v>1.0932105354371682</v>
      </c>
      <c r="AR72" s="5">
        <f t="shared" si="71"/>
        <v>1.1567979804490807</v>
      </c>
      <c r="AS72" s="6">
        <f t="shared" si="7"/>
        <v>48.586951014563908</v>
      </c>
      <c r="AT72" s="5">
        <f t="shared" si="14"/>
        <v>26.074999999999999</v>
      </c>
      <c r="AU72" s="5">
        <f t="shared" si="15"/>
        <v>3.9726408093357746</v>
      </c>
      <c r="AV72" s="5">
        <f t="shared" si="16"/>
        <v>34.020281618671547</v>
      </c>
      <c r="AW72" s="5">
        <f t="shared" si="17"/>
        <v>18.129718381328452</v>
      </c>
      <c r="AX72" s="5">
        <f t="shared" si="5"/>
        <v>25.145774685410547</v>
      </c>
      <c r="AY72" s="5">
        <f t="shared" si="25"/>
        <v>26.575301144781438</v>
      </c>
      <c r="AZ72" s="5">
        <f t="shared" si="26"/>
        <v>-1.4295264593708907</v>
      </c>
      <c r="BA72" s="5">
        <f t="shared" si="36"/>
        <v>-1.9417555854304309</v>
      </c>
      <c r="BB72" s="5">
        <f t="shared" si="37"/>
        <v>0.51222912605954019</v>
      </c>
    </row>
    <row r="73" spans="1:54" ht="15.75" customHeight="1" x14ac:dyDescent="0.2">
      <c r="A73" s="4">
        <v>45053</v>
      </c>
      <c r="B73" s="4" t="str">
        <f t="shared" si="0"/>
        <v>192023</v>
      </c>
      <c r="C73" s="1">
        <v>15</v>
      </c>
      <c r="D73" s="1">
        <v>35</v>
      </c>
      <c r="E73" s="1">
        <v>4</v>
      </c>
      <c r="F73" s="1">
        <v>54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f t="shared" si="1"/>
        <v>25</v>
      </c>
      <c r="AN73" s="5">
        <f t="shared" si="2"/>
        <v>-1</v>
      </c>
      <c r="AO73" s="5">
        <f t="shared" si="3"/>
        <v>0</v>
      </c>
      <c r="AP73" s="5">
        <f t="shared" si="4"/>
        <v>1</v>
      </c>
      <c r="AQ73" s="5">
        <f t="shared" ref="AQ73:AR73" si="72">(AQ72*13+AO73)/14</f>
        <v>1.0151240686202276</v>
      </c>
      <c r="AR73" s="5">
        <f t="shared" si="72"/>
        <v>1.1455981247027178</v>
      </c>
      <c r="AS73" s="6">
        <f t="shared" si="7"/>
        <v>46.980776693883172</v>
      </c>
      <c r="AT73" s="5">
        <f t="shared" si="14"/>
        <v>25.675000000000001</v>
      </c>
      <c r="AU73" s="5">
        <f t="shared" si="15"/>
        <v>3.6444306825620925</v>
      </c>
      <c r="AV73" s="5">
        <f t="shared" si="16"/>
        <v>32.963861365124188</v>
      </c>
      <c r="AW73" s="5">
        <f t="shared" si="17"/>
        <v>18.386138634875817</v>
      </c>
      <c r="AX73" s="5">
        <f t="shared" si="5"/>
        <v>25.123347810732003</v>
      </c>
      <c r="AY73" s="5">
        <f t="shared" si="25"/>
        <v>26.458612171093925</v>
      </c>
      <c r="AZ73" s="5">
        <f t="shared" si="26"/>
        <v>-1.3352643603619221</v>
      </c>
      <c r="BA73" s="5">
        <f t="shared" si="36"/>
        <v>-1.8204573404167292</v>
      </c>
      <c r="BB73" s="5">
        <f t="shared" si="37"/>
        <v>0.48519298005480715</v>
      </c>
    </row>
    <row r="74" spans="1:54" ht="15.75" customHeight="1" x14ac:dyDescent="0.2">
      <c r="A74" s="4">
        <v>45060</v>
      </c>
      <c r="B74" s="4" t="str">
        <f t="shared" si="0"/>
        <v>202023</v>
      </c>
      <c r="C74" s="1">
        <v>13</v>
      </c>
      <c r="D74" s="1">
        <v>33</v>
      </c>
      <c r="E74" s="1">
        <v>4</v>
      </c>
      <c r="F74" s="1">
        <v>36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f t="shared" si="1"/>
        <v>23</v>
      </c>
      <c r="AN74" s="5">
        <f t="shared" si="2"/>
        <v>-2</v>
      </c>
      <c r="AO74" s="5">
        <f t="shared" si="3"/>
        <v>0</v>
      </c>
      <c r="AP74" s="5">
        <f t="shared" si="4"/>
        <v>2</v>
      </c>
      <c r="AQ74" s="5">
        <f t="shared" ref="AQ74:AR74" si="73">(AQ73*13+AO74)/14</f>
        <v>0.94261520657592557</v>
      </c>
      <c r="AR74" s="5">
        <f t="shared" si="73"/>
        <v>1.2066268300810952</v>
      </c>
      <c r="AS74" s="6">
        <f t="shared" si="7"/>
        <v>43.858029505233873</v>
      </c>
      <c r="AT74" s="5">
        <f t="shared" si="14"/>
        <v>25.1</v>
      </c>
      <c r="AU74" s="5">
        <f t="shared" si="15"/>
        <v>3.0683871985132516</v>
      </c>
      <c r="AV74" s="5">
        <f t="shared" si="16"/>
        <v>31.236774397026505</v>
      </c>
      <c r="AW74" s="5">
        <f t="shared" si="17"/>
        <v>18.963225602973498</v>
      </c>
      <c r="AX74" s="5">
        <f t="shared" si="5"/>
        <v>24.796678916773235</v>
      </c>
      <c r="AY74" s="5">
        <f t="shared" si="25"/>
        <v>26.202418676938819</v>
      </c>
      <c r="AZ74" s="5">
        <f t="shared" si="26"/>
        <v>-1.4057397601655843</v>
      </c>
      <c r="BA74" s="5">
        <f t="shared" si="36"/>
        <v>-1.7375138243665003</v>
      </c>
      <c r="BB74" s="5">
        <f t="shared" si="37"/>
        <v>0.33177406420091593</v>
      </c>
    </row>
    <row r="75" spans="1:54" ht="15.75" customHeight="1" x14ac:dyDescent="0.2">
      <c r="A75" s="4">
        <v>45067</v>
      </c>
      <c r="B75" s="4" t="str">
        <f t="shared" si="0"/>
        <v>212023</v>
      </c>
      <c r="C75" s="1">
        <v>14</v>
      </c>
      <c r="D75" s="1">
        <v>36</v>
      </c>
      <c r="E75" s="1">
        <v>4</v>
      </c>
      <c r="F75" s="1">
        <v>35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f t="shared" si="1"/>
        <v>25</v>
      </c>
      <c r="AN75" s="5">
        <f t="shared" si="2"/>
        <v>2</v>
      </c>
      <c r="AO75" s="5">
        <f t="shared" si="3"/>
        <v>2</v>
      </c>
      <c r="AP75" s="5">
        <f t="shared" si="4"/>
        <v>0</v>
      </c>
      <c r="AQ75" s="5">
        <f t="shared" ref="AQ75:AR75" si="74">(AQ74*13+AO75)/14</f>
        <v>1.0181426918205023</v>
      </c>
      <c r="AR75" s="5">
        <f t="shared" si="74"/>
        <v>1.120439199361017</v>
      </c>
      <c r="AS75" s="6">
        <f t="shared" si="7"/>
        <v>47.608309787847354</v>
      </c>
      <c r="AT75" s="5">
        <f t="shared" si="14"/>
        <v>24.65</v>
      </c>
      <c r="AU75" s="5">
        <f t="shared" si="15"/>
        <v>2.2918333272731677</v>
      </c>
      <c r="AV75" s="5">
        <f t="shared" si="16"/>
        <v>29.233666654546333</v>
      </c>
      <c r="AW75" s="5">
        <f t="shared" si="17"/>
        <v>20.066333345453664</v>
      </c>
      <c r="AX75" s="5">
        <f t="shared" si="5"/>
        <v>24.827959083423508</v>
      </c>
      <c r="AY75" s="5">
        <f t="shared" si="25"/>
        <v>26.113350626795203</v>
      </c>
      <c r="AZ75" s="5">
        <f t="shared" si="26"/>
        <v>-1.2853915433716949</v>
      </c>
      <c r="BA75" s="5">
        <f t="shared" si="36"/>
        <v>-1.6470893681675394</v>
      </c>
      <c r="BB75" s="5">
        <f t="shared" si="37"/>
        <v>0.36169782479584445</v>
      </c>
    </row>
    <row r="76" spans="1:54" ht="15.75" customHeight="1" x14ac:dyDescent="0.2">
      <c r="A76" s="4">
        <v>45074</v>
      </c>
      <c r="B76" s="4" t="str">
        <f t="shared" si="0"/>
        <v>222023</v>
      </c>
      <c r="C76" s="1">
        <v>15</v>
      </c>
      <c r="D76" s="1">
        <v>34</v>
      </c>
      <c r="E76" s="1">
        <v>4</v>
      </c>
      <c r="F76" s="1">
        <v>25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f t="shared" si="1"/>
        <v>24.5</v>
      </c>
      <c r="AN76" s="5">
        <f t="shared" si="2"/>
        <v>-0.5</v>
      </c>
      <c r="AO76" s="5">
        <f t="shared" si="3"/>
        <v>0</v>
      </c>
      <c r="AP76" s="5">
        <f t="shared" si="4"/>
        <v>0.5</v>
      </c>
      <c r="AQ76" s="5">
        <f t="shared" ref="AQ76:AR76" si="75">(AQ75*13+AO76)/14</f>
        <v>0.94541821383332358</v>
      </c>
      <c r="AR76" s="5">
        <f t="shared" si="75"/>
        <v>1.0761221136923729</v>
      </c>
      <c r="AS76" s="6">
        <f t="shared" si="7"/>
        <v>46.767220072749502</v>
      </c>
      <c r="AT76" s="5">
        <f t="shared" si="14"/>
        <v>24.45</v>
      </c>
      <c r="AU76" s="5">
        <f t="shared" si="15"/>
        <v>2.1148285982556598</v>
      </c>
      <c r="AV76" s="5">
        <f t="shared" si="16"/>
        <v>28.679657196511318</v>
      </c>
      <c r="AW76" s="5">
        <f t="shared" si="17"/>
        <v>20.220342803488681</v>
      </c>
      <c r="AX76" s="5">
        <f t="shared" si="5"/>
        <v>24.777503839819893</v>
      </c>
      <c r="AY76" s="5">
        <f t="shared" si="25"/>
        <v>25.99384317295852</v>
      </c>
      <c r="AZ76" s="5">
        <f t="shared" si="26"/>
        <v>-1.2163393331386274</v>
      </c>
      <c r="BA76" s="5">
        <f t="shared" si="36"/>
        <v>-1.560939361161757</v>
      </c>
      <c r="BB76" s="5">
        <f t="shared" si="37"/>
        <v>0.34460002802312961</v>
      </c>
    </row>
    <row r="77" spans="1:54" ht="15.75" customHeight="1" x14ac:dyDescent="0.2">
      <c r="A77" s="4">
        <v>45081</v>
      </c>
      <c r="B77" s="4" t="str">
        <f t="shared" si="0"/>
        <v>232023</v>
      </c>
      <c r="C77" s="1">
        <v>12</v>
      </c>
      <c r="D77" s="1">
        <v>31</v>
      </c>
      <c r="E77" s="1">
        <v>4</v>
      </c>
      <c r="F77" s="1">
        <v>23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f t="shared" si="1"/>
        <v>21.5</v>
      </c>
      <c r="AN77" s="5">
        <f t="shared" si="2"/>
        <v>-3</v>
      </c>
      <c r="AO77" s="5">
        <f t="shared" si="3"/>
        <v>0</v>
      </c>
      <c r="AP77" s="5">
        <f t="shared" si="4"/>
        <v>3</v>
      </c>
      <c r="AQ77" s="5">
        <f t="shared" ref="AQ77:AR77" si="76">(AQ76*13+AO77)/14</f>
        <v>0.87788834141665772</v>
      </c>
      <c r="AR77" s="5">
        <f t="shared" si="76"/>
        <v>1.2135419627143464</v>
      </c>
      <c r="AS77" s="6">
        <f t="shared" si="7"/>
        <v>41.975500674473736</v>
      </c>
      <c r="AT77" s="5">
        <f t="shared" si="14"/>
        <v>24.15</v>
      </c>
      <c r="AU77" s="5">
        <f t="shared" si="15"/>
        <v>2.0862646045025066</v>
      </c>
      <c r="AV77" s="5">
        <f t="shared" si="16"/>
        <v>28.322529209005012</v>
      </c>
      <c r="AW77" s="5">
        <f t="shared" si="17"/>
        <v>19.977470790994985</v>
      </c>
      <c r="AX77" s="5">
        <f t="shared" si="5"/>
        <v>24.273272479847602</v>
      </c>
      <c r="AY77" s="5">
        <f t="shared" si="25"/>
        <v>25.660965900887518</v>
      </c>
      <c r="AZ77" s="5">
        <f t="shared" si="26"/>
        <v>-1.3876934210399163</v>
      </c>
      <c r="BA77" s="5">
        <f t="shared" si="36"/>
        <v>-1.526290173137389</v>
      </c>
      <c r="BB77" s="5">
        <f t="shared" si="37"/>
        <v>0.13859675209747269</v>
      </c>
    </row>
    <row r="78" spans="1:54" ht="15.75" customHeight="1" x14ac:dyDescent="0.2">
      <c r="A78" s="4">
        <v>45088</v>
      </c>
      <c r="B78" s="4" t="str">
        <f t="shared" si="0"/>
        <v>242023</v>
      </c>
      <c r="C78" s="1">
        <v>13</v>
      </c>
      <c r="D78" s="1">
        <v>32</v>
      </c>
      <c r="E78" s="1">
        <v>4</v>
      </c>
      <c r="F78" s="1">
        <v>25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f t="shared" si="1"/>
        <v>22.5</v>
      </c>
      <c r="AN78" s="5">
        <f t="shared" si="2"/>
        <v>1</v>
      </c>
      <c r="AO78" s="5">
        <f t="shared" si="3"/>
        <v>1</v>
      </c>
      <c r="AP78" s="5">
        <f t="shared" si="4"/>
        <v>0</v>
      </c>
      <c r="AQ78" s="5">
        <f t="shared" ref="AQ78:AR78" si="77">(AQ77*13+AO78)/14</f>
        <v>0.88661060274403936</v>
      </c>
      <c r="AR78" s="5">
        <f t="shared" si="77"/>
        <v>1.126860393949036</v>
      </c>
      <c r="AS78" s="6">
        <f t="shared" si="7"/>
        <v>44.033939609768836</v>
      </c>
      <c r="AT78" s="5">
        <f t="shared" si="14"/>
        <v>23.824999999999999</v>
      </c>
      <c r="AU78" s="5">
        <f t="shared" si="15"/>
        <v>1.7907749719046222</v>
      </c>
      <c r="AV78" s="5">
        <f t="shared" si="16"/>
        <v>27.406549943809242</v>
      </c>
      <c r="AW78" s="5">
        <f t="shared" si="17"/>
        <v>20.243450056190756</v>
      </c>
      <c r="AX78" s="5">
        <f t="shared" si="5"/>
        <v>24.000461329101817</v>
      </c>
      <c r="AY78" s="5">
        <f t="shared" si="25"/>
        <v>25.426820278599557</v>
      </c>
      <c r="AZ78" s="5">
        <f t="shared" si="26"/>
        <v>-1.4263589494977396</v>
      </c>
      <c r="BA78" s="5">
        <f t="shared" si="36"/>
        <v>-1.506303928409459</v>
      </c>
      <c r="BB78" s="5">
        <f t="shared" si="37"/>
        <v>7.9944978911719478E-2</v>
      </c>
    </row>
    <row r="79" spans="1:54" ht="15.75" customHeight="1" x14ac:dyDescent="0.2">
      <c r="A79" s="4">
        <v>45095</v>
      </c>
      <c r="B79" s="4" t="str">
        <f t="shared" si="0"/>
        <v>252023</v>
      </c>
      <c r="C79" s="1">
        <v>15</v>
      </c>
      <c r="D79" s="1">
        <v>34</v>
      </c>
      <c r="E79" s="1">
        <v>4</v>
      </c>
      <c r="F79" s="1">
        <v>23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f t="shared" si="1"/>
        <v>24.5</v>
      </c>
      <c r="AN79" s="5">
        <f t="shared" si="2"/>
        <v>2</v>
      </c>
      <c r="AO79" s="5">
        <f t="shared" si="3"/>
        <v>2</v>
      </c>
      <c r="AP79" s="5">
        <f t="shared" si="4"/>
        <v>0</v>
      </c>
      <c r="AQ79" s="5">
        <f t="shared" ref="AQ79:AR79" si="78">(AQ78*13+AO79)/14</f>
        <v>0.96613841683375079</v>
      </c>
      <c r="AR79" s="5">
        <f t="shared" si="78"/>
        <v>1.0463703658098191</v>
      </c>
      <c r="AS79" s="6">
        <f t="shared" si="7"/>
        <v>48.006668351760482</v>
      </c>
      <c r="AT79" s="5">
        <f t="shared" si="14"/>
        <v>23.75</v>
      </c>
      <c r="AU79" s="5">
        <f t="shared" si="15"/>
        <v>1.7284386017443605</v>
      </c>
      <c r="AV79" s="5">
        <f t="shared" si="16"/>
        <v>27.20687720348872</v>
      </c>
      <c r="AW79" s="5">
        <f t="shared" si="17"/>
        <v>20.29312279651128</v>
      </c>
      <c r="AX79" s="5">
        <f t="shared" si="5"/>
        <v>24.077313432316924</v>
      </c>
      <c r="AY79" s="5">
        <f t="shared" si="25"/>
        <v>25.358166924629217</v>
      </c>
      <c r="AZ79" s="5">
        <f t="shared" si="26"/>
        <v>-1.2808534923122927</v>
      </c>
      <c r="BA79" s="5">
        <f t="shared" si="36"/>
        <v>-1.461213841190026</v>
      </c>
      <c r="BB79" s="5">
        <f t="shared" si="37"/>
        <v>0.18036034887773322</v>
      </c>
    </row>
    <row r="80" spans="1:54" ht="15.75" customHeight="1" x14ac:dyDescent="0.2">
      <c r="A80" s="4">
        <v>45102</v>
      </c>
      <c r="B80" s="4" t="str">
        <f t="shared" si="0"/>
        <v>262023</v>
      </c>
      <c r="C80" s="1">
        <v>15</v>
      </c>
      <c r="D80" s="1">
        <v>30</v>
      </c>
      <c r="E80" s="1">
        <v>5</v>
      </c>
      <c r="F80" s="1">
        <v>33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f t="shared" si="1"/>
        <v>22.5</v>
      </c>
      <c r="AN80" s="5">
        <f t="shared" si="2"/>
        <v>-2</v>
      </c>
      <c r="AO80" s="5">
        <f t="shared" si="3"/>
        <v>0</v>
      </c>
      <c r="AP80" s="5">
        <f t="shared" si="4"/>
        <v>2</v>
      </c>
      <c r="AQ80" s="5">
        <f t="shared" ref="AQ80:AR80" si="79">(AQ79*13+AO80)/14</f>
        <v>0.89712852991705438</v>
      </c>
      <c r="AR80" s="5">
        <f t="shared" si="79"/>
        <v>1.1144867682519748</v>
      </c>
      <c r="AS80" s="6">
        <f t="shared" si="7"/>
        <v>44.597420328510132</v>
      </c>
      <c r="AT80" s="5">
        <f t="shared" si="14"/>
        <v>23.675000000000001</v>
      </c>
      <c r="AU80" s="5">
        <f t="shared" si="15"/>
        <v>1.748392118490586</v>
      </c>
      <c r="AV80" s="5">
        <f t="shared" si="16"/>
        <v>27.171784236981171</v>
      </c>
      <c r="AW80" s="5">
        <f t="shared" si="17"/>
        <v>20.17821576301883</v>
      </c>
      <c r="AX80" s="5">
        <f t="shared" si="5"/>
        <v>23.834649827345089</v>
      </c>
      <c r="AY80" s="5">
        <f t="shared" si="25"/>
        <v>25.146450856138166</v>
      </c>
      <c r="AZ80" s="5">
        <f t="shared" si="26"/>
        <v>-1.3118010287930773</v>
      </c>
      <c r="BA80" s="5">
        <f t="shared" si="36"/>
        <v>-1.4313312787106363</v>
      </c>
      <c r="BB80" s="5">
        <f t="shared" si="37"/>
        <v>0.11953024991755901</v>
      </c>
    </row>
    <row r="81" spans="1:54" ht="15.75" customHeight="1" x14ac:dyDescent="0.2">
      <c r="A81" s="4">
        <v>45109</v>
      </c>
      <c r="B81" s="4" t="str">
        <f t="shared" si="0"/>
        <v>272023</v>
      </c>
      <c r="C81" s="1">
        <v>14</v>
      </c>
      <c r="D81" s="1">
        <v>30</v>
      </c>
      <c r="E81" s="1">
        <v>4</v>
      </c>
      <c r="F81" s="1">
        <v>18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f t="shared" si="1"/>
        <v>22</v>
      </c>
      <c r="AN81" s="5">
        <f t="shared" si="2"/>
        <v>-0.5</v>
      </c>
      <c r="AO81" s="5">
        <f t="shared" si="3"/>
        <v>0</v>
      </c>
      <c r="AP81" s="5">
        <f t="shared" si="4"/>
        <v>0.5</v>
      </c>
      <c r="AQ81" s="5">
        <f t="shared" ref="AQ81:AR81" si="80">(AQ80*13+AO81)/14</f>
        <v>0.83304792063726474</v>
      </c>
      <c r="AR81" s="5">
        <f t="shared" si="80"/>
        <v>1.0705948562339767</v>
      </c>
      <c r="AS81" s="6">
        <f t="shared" si="7"/>
        <v>43.760727104821221</v>
      </c>
      <c r="AT81" s="5">
        <f t="shared" si="14"/>
        <v>23.625</v>
      </c>
      <c r="AU81" s="5">
        <f t="shared" si="15"/>
        <v>1.7809758560968758</v>
      </c>
      <c r="AV81" s="5">
        <f t="shared" si="16"/>
        <v>27.186951712193753</v>
      </c>
      <c r="AW81" s="5">
        <f t="shared" si="17"/>
        <v>20.063048287806247</v>
      </c>
      <c r="AX81" s="5">
        <f t="shared" si="5"/>
        <v>23.552396007753536</v>
      </c>
      <c r="AY81" s="5">
        <f t="shared" si="25"/>
        <v>24.913380422350155</v>
      </c>
      <c r="AZ81" s="5">
        <f t="shared" si="26"/>
        <v>-1.3609844145966186</v>
      </c>
      <c r="BA81" s="5">
        <f t="shared" si="36"/>
        <v>-1.4172619058878329</v>
      </c>
      <c r="BB81" s="5">
        <f t="shared" si="37"/>
        <v>5.6277491291214288E-2</v>
      </c>
    </row>
    <row r="82" spans="1:54" ht="15.75" customHeight="1" x14ac:dyDescent="0.2">
      <c r="A82" s="4">
        <v>45116</v>
      </c>
      <c r="B82" s="4" t="str">
        <f t="shared" si="0"/>
        <v>282023</v>
      </c>
      <c r="C82" s="1">
        <v>14</v>
      </c>
      <c r="D82" s="1">
        <v>29</v>
      </c>
      <c r="E82" s="1">
        <v>4</v>
      </c>
      <c r="F82" s="1">
        <v>15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f t="shared" si="1"/>
        <v>21.5</v>
      </c>
      <c r="AN82" s="5">
        <f t="shared" si="2"/>
        <v>-0.5</v>
      </c>
      <c r="AO82" s="5">
        <f t="shared" si="3"/>
        <v>0</v>
      </c>
      <c r="AP82" s="5">
        <f t="shared" si="4"/>
        <v>0.5</v>
      </c>
      <c r="AQ82" s="5">
        <f t="shared" ref="AQ82:AR82" si="81">(AQ81*13+AO82)/14</f>
        <v>0.77354449773460299</v>
      </c>
      <c r="AR82" s="5">
        <f t="shared" si="81"/>
        <v>1.0298380807886927</v>
      </c>
      <c r="AS82" s="6">
        <f t="shared" si="7"/>
        <v>42.894087308308244</v>
      </c>
      <c r="AT82" s="5">
        <f t="shared" si="14"/>
        <v>23.574999999999999</v>
      </c>
      <c r="AU82" s="5">
        <f t="shared" si="15"/>
        <v>1.8253424336271811</v>
      </c>
      <c r="AV82" s="5">
        <f t="shared" si="16"/>
        <v>27.225684867254362</v>
      </c>
      <c r="AW82" s="5">
        <f t="shared" si="17"/>
        <v>19.924315132745637</v>
      </c>
      <c r="AX82" s="5">
        <f t="shared" si="5"/>
        <v>23.236642775791452</v>
      </c>
      <c r="AY82" s="5">
        <f t="shared" si="25"/>
        <v>24.660537428101996</v>
      </c>
      <c r="AZ82" s="5">
        <f t="shared" si="26"/>
        <v>-1.423894652310544</v>
      </c>
      <c r="BA82" s="5">
        <f t="shared" si="36"/>
        <v>-1.4185884551723753</v>
      </c>
      <c r="BB82" s="5">
        <f t="shared" si="37"/>
        <v>-5.3061971381687112E-3</v>
      </c>
    </row>
    <row r="83" spans="1:54" ht="15.75" customHeight="1" x14ac:dyDescent="0.2">
      <c r="A83" s="4">
        <v>45123</v>
      </c>
      <c r="B83" s="4" t="str">
        <f t="shared" si="0"/>
        <v>292023</v>
      </c>
      <c r="C83" s="1">
        <v>14</v>
      </c>
      <c r="D83" s="1">
        <v>24</v>
      </c>
      <c r="E83" s="1">
        <v>5</v>
      </c>
      <c r="F83" s="1">
        <v>14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f t="shared" si="1"/>
        <v>19</v>
      </c>
      <c r="AN83" s="5">
        <f t="shared" si="2"/>
        <v>-2.5</v>
      </c>
      <c r="AO83" s="5">
        <f t="shared" si="3"/>
        <v>0</v>
      </c>
      <c r="AP83" s="5">
        <f t="shared" si="4"/>
        <v>2.5</v>
      </c>
      <c r="AQ83" s="5">
        <f t="shared" ref="AQ83:AR83" si="82">(AQ82*13+AO83)/14</f>
        <v>0.71829131932498846</v>
      </c>
      <c r="AR83" s="5">
        <f t="shared" si="82"/>
        <v>1.1348496464466431</v>
      </c>
      <c r="AS83" s="6">
        <f t="shared" si="7"/>
        <v>38.760749052131516</v>
      </c>
      <c r="AT83" s="5">
        <f t="shared" si="14"/>
        <v>23.4</v>
      </c>
      <c r="AU83" s="5">
        <f t="shared" si="15"/>
        <v>2.0712315177207974</v>
      </c>
      <c r="AV83" s="5">
        <f t="shared" si="16"/>
        <v>27.542463035441592</v>
      </c>
      <c r="AW83" s="5">
        <f t="shared" si="17"/>
        <v>19.257536964558405</v>
      </c>
      <c r="AX83" s="5">
        <f t="shared" si="5"/>
        <v>22.584851579515846</v>
      </c>
      <c r="AY83" s="5">
        <f t="shared" si="25"/>
        <v>24.241238359353702</v>
      </c>
      <c r="AZ83" s="5">
        <f t="shared" si="26"/>
        <v>-1.656386779837856</v>
      </c>
      <c r="BA83" s="5">
        <f t="shared" si="36"/>
        <v>-1.4661481201054716</v>
      </c>
      <c r="BB83" s="5">
        <f t="shared" si="37"/>
        <v>-0.19023865973238441</v>
      </c>
    </row>
    <row r="84" spans="1:54" ht="15.75" customHeight="1" x14ac:dyDescent="0.2">
      <c r="A84" s="4">
        <v>45130</v>
      </c>
      <c r="B84" s="4" t="str">
        <f t="shared" si="0"/>
        <v>302023</v>
      </c>
      <c r="C84" s="1">
        <v>27</v>
      </c>
      <c r="D84" s="1">
        <v>58</v>
      </c>
      <c r="E84" s="1">
        <v>3</v>
      </c>
      <c r="F84" s="1">
        <v>14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934621</v>
      </c>
      <c r="AM84" s="1">
        <f t="shared" si="1"/>
        <v>42.5</v>
      </c>
      <c r="AN84" s="5">
        <f t="shared" si="2"/>
        <v>23.5</v>
      </c>
      <c r="AO84" s="5">
        <f t="shared" si="3"/>
        <v>23.5</v>
      </c>
      <c r="AP84" s="5">
        <f t="shared" si="4"/>
        <v>0</v>
      </c>
      <c r="AQ84" s="5">
        <f t="shared" ref="AQ84:AR84" si="83">(AQ83*13+AO84)/14</f>
        <v>2.3455562250874893</v>
      </c>
      <c r="AR84" s="5">
        <f t="shared" si="83"/>
        <v>1.0537889574147401</v>
      </c>
      <c r="AS84" s="6">
        <f t="shared" si="7"/>
        <v>69.000236785631316</v>
      </c>
      <c r="AT84" s="5">
        <f t="shared" si="14"/>
        <v>24.425000000000001</v>
      </c>
      <c r="AU84" s="5">
        <f t="shared" si="15"/>
        <v>4.6240539572976438</v>
      </c>
      <c r="AV84" s="5">
        <f t="shared" si="16"/>
        <v>33.673107914595292</v>
      </c>
      <c r="AW84" s="5">
        <f t="shared" si="17"/>
        <v>15.176892085404713</v>
      </c>
      <c r="AX84" s="5">
        <f t="shared" si="5"/>
        <v>25.648720567282641</v>
      </c>
      <c r="AY84" s="5">
        <f t="shared" si="25"/>
        <v>25.5937392216238</v>
      </c>
      <c r="AZ84" s="5">
        <f t="shared" si="26"/>
        <v>5.4981345658841718E-2</v>
      </c>
      <c r="BA84" s="5">
        <f t="shared" si="36"/>
        <v>-1.1619222269526088</v>
      </c>
      <c r="BB84" s="5">
        <f t="shared" si="37"/>
        <v>1.2169035726114505</v>
      </c>
    </row>
    <row r="85" spans="1:54" ht="15.75" customHeight="1" x14ac:dyDescent="0.2">
      <c r="A85" s="4">
        <v>45137</v>
      </c>
      <c r="B85" s="4" t="str">
        <f t="shared" si="0"/>
        <v>312023</v>
      </c>
      <c r="C85" s="1">
        <v>23</v>
      </c>
      <c r="D85" s="1">
        <v>50</v>
      </c>
      <c r="E85" s="1">
        <v>4</v>
      </c>
      <c r="F85" s="1">
        <v>11</v>
      </c>
      <c r="G85" s="1">
        <v>116.3</v>
      </c>
      <c r="H85" s="1">
        <v>17.899999999999999</v>
      </c>
      <c r="I85" s="1">
        <v>9.1</v>
      </c>
      <c r="J85" s="1">
        <v>53.9</v>
      </c>
      <c r="K85" s="1">
        <v>30.3</v>
      </c>
      <c r="L85" s="1">
        <v>10.1</v>
      </c>
      <c r="M85" s="1">
        <v>36.799999999999997</v>
      </c>
      <c r="N85" s="1">
        <v>38</v>
      </c>
      <c r="O85" s="1">
        <v>24.2</v>
      </c>
      <c r="P85" s="1">
        <v>21</v>
      </c>
      <c r="Q85" s="1">
        <v>5335000</v>
      </c>
      <c r="R85" s="1">
        <v>662000</v>
      </c>
      <c r="S85" s="1">
        <v>4660000</v>
      </c>
      <c r="T85" s="1">
        <v>4034000</v>
      </c>
      <c r="U85" s="1">
        <v>2696000</v>
      </c>
      <c r="V85" s="1">
        <v>927000</v>
      </c>
      <c r="W85" s="1">
        <v>6225800</v>
      </c>
      <c r="X85" s="1">
        <v>3419000</v>
      </c>
      <c r="Y85" s="1">
        <v>3328000</v>
      </c>
      <c r="Z85" s="1">
        <v>1569000</v>
      </c>
      <c r="AA85" s="1">
        <v>152</v>
      </c>
      <c r="AB85" s="1">
        <v>17</v>
      </c>
      <c r="AC85" s="1">
        <v>122</v>
      </c>
      <c r="AD85" s="1">
        <v>61</v>
      </c>
      <c r="AE85" s="1">
        <v>159</v>
      </c>
      <c r="AF85" s="1">
        <v>21</v>
      </c>
      <c r="AG85" s="1">
        <v>329</v>
      </c>
      <c r="AH85" s="1">
        <v>50</v>
      </c>
      <c r="AI85" s="1">
        <v>108</v>
      </c>
      <c r="AJ85" s="1">
        <v>37</v>
      </c>
      <c r="AK85" s="1">
        <v>0</v>
      </c>
      <c r="AL85" s="1">
        <v>1079951</v>
      </c>
      <c r="AM85" s="1">
        <f t="shared" si="1"/>
        <v>36.5</v>
      </c>
      <c r="AN85" s="5">
        <f t="shared" si="2"/>
        <v>-6</v>
      </c>
      <c r="AO85" s="5">
        <f t="shared" si="3"/>
        <v>0</v>
      </c>
      <c r="AP85" s="5">
        <f t="shared" si="4"/>
        <v>6</v>
      </c>
      <c r="AQ85" s="5">
        <f t="shared" ref="AQ85:AR85" si="84">(AQ84*13+AO85)/14</f>
        <v>2.1780164947240972</v>
      </c>
      <c r="AR85" s="5">
        <f t="shared" si="84"/>
        <v>1.4070897461708303</v>
      </c>
      <c r="AS85" s="6">
        <f t="shared" si="7"/>
        <v>60.751797809495677</v>
      </c>
      <c r="AT85" s="5">
        <f t="shared" si="14"/>
        <v>25.15</v>
      </c>
      <c r="AU85" s="5">
        <f t="shared" si="15"/>
        <v>5.277546778570513</v>
      </c>
      <c r="AV85" s="5">
        <f t="shared" si="16"/>
        <v>35.705093557141026</v>
      </c>
      <c r="AW85" s="5">
        <f t="shared" si="17"/>
        <v>14.594906442858973</v>
      </c>
      <c r="AX85" s="5">
        <f t="shared" si="5"/>
        <v>27.318148172316082</v>
      </c>
      <c r="AY85" s="5">
        <f t="shared" si="25"/>
        <v>26.401610390392406</v>
      </c>
      <c r="AZ85" s="5">
        <f t="shared" si="26"/>
        <v>0.91653778192367596</v>
      </c>
      <c r="BA85" s="5">
        <f t="shared" si="36"/>
        <v>-0.74623022517735194</v>
      </c>
      <c r="BB85" s="5">
        <f t="shared" si="37"/>
        <v>1.662768007101028</v>
      </c>
    </row>
    <row r="86" spans="1:54" ht="15.75" customHeight="1" x14ac:dyDescent="0.2">
      <c r="A86" s="4">
        <v>45144</v>
      </c>
      <c r="B86" s="4" t="str">
        <f t="shared" si="0"/>
        <v>322023</v>
      </c>
      <c r="C86" s="1">
        <v>19</v>
      </c>
      <c r="D86" s="1">
        <v>42</v>
      </c>
      <c r="E86" s="1">
        <v>4</v>
      </c>
      <c r="F86" s="1">
        <v>12</v>
      </c>
      <c r="G86" s="1">
        <v>191.1</v>
      </c>
      <c r="H86" s="1">
        <v>46.9</v>
      </c>
      <c r="I86" s="1">
        <v>20.2</v>
      </c>
      <c r="J86" s="1">
        <v>75.2</v>
      </c>
      <c r="K86" s="1">
        <v>56.4</v>
      </c>
      <c r="L86" s="1">
        <v>45.9</v>
      </c>
      <c r="M86" s="1">
        <v>80</v>
      </c>
      <c r="N86" s="1">
        <v>39.9</v>
      </c>
      <c r="O86" s="1">
        <v>19.399999999999999</v>
      </c>
      <c r="P86" s="1">
        <v>18.5</v>
      </c>
      <c r="Q86" s="1">
        <v>8696000</v>
      </c>
      <c r="R86" s="1">
        <v>1742000</v>
      </c>
      <c r="S86" s="1">
        <v>5894000</v>
      </c>
      <c r="T86" s="1">
        <v>5590000</v>
      </c>
      <c r="U86" s="1">
        <v>3779000</v>
      </c>
      <c r="V86" s="1">
        <v>3159000</v>
      </c>
      <c r="W86" s="1">
        <v>11258000</v>
      </c>
      <c r="X86" s="1">
        <v>2977000</v>
      </c>
      <c r="Y86" s="1">
        <v>3158000</v>
      </c>
      <c r="Z86" s="1">
        <v>1878000</v>
      </c>
      <c r="AA86" s="1">
        <v>225</v>
      </c>
      <c r="AB86" s="1">
        <v>40</v>
      </c>
      <c r="AC86" s="1">
        <v>136</v>
      </c>
      <c r="AD86" s="1">
        <v>80</v>
      </c>
      <c r="AE86" s="1">
        <v>187</v>
      </c>
      <c r="AF86" s="1">
        <v>66</v>
      </c>
      <c r="AG86" s="1">
        <v>632</v>
      </c>
      <c r="AH86" s="1">
        <v>55</v>
      </c>
      <c r="AI86" s="1">
        <v>101</v>
      </c>
      <c r="AJ86" s="1">
        <v>41</v>
      </c>
      <c r="AK86" s="1">
        <v>0</v>
      </c>
      <c r="AL86" s="1">
        <v>0</v>
      </c>
      <c r="AM86" s="1">
        <f t="shared" si="1"/>
        <v>30.5</v>
      </c>
      <c r="AN86" s="5">
        <f t="shared" si="2"/>
        <v>-6</v>
      </c>
      <c r="AO86" s="5">
        <f t="shared" si="3"/>
        <v>0</v>
      </c>
      <c r="AP86" s="5">
        <f t="shared" si="4"/>
        <v>6</v>
      </c>
      <c r="AQ86" s="5">
        <f t="shared" ref="AQ86:AR86" si="85">(AQ85*13+AO86)/14</f>
        <v>2.0224438879580902</v>
      </c>
      <c r="AR86" s="5">
        <f t="shared" si="85"/>
        <v>1.7351547643014853</v>
      </c>
      <c r="AS86" s="6">
        <f t="shared" si="7"/>
        <v>53.822775530907862</v>
      </c>
      <c r="AT86" s="5">
        <f t="shared" si="14"/>
        <v>25.55</v>
      </c>
      <c r="AU86" s="5">
        <f t="shared" si="15"/>
        <v>5.364000372856065</v>
      </c>
      <c r="AV86" s="5">
        <f t="shared" si="16"/>
        <v>36.278000745712134</v>
      </c>
      <c r="AW86" s="5">
        <f t="shared" si="17"/>
        <v>14.821999254287871</v>
      </c>
      <c r="AX86" s="5">
        <f t="shared" si="5"/>
        <v>27.807663838113609</v>
      </c>
      <c r="AY86" s="5">
        <f t="shared" si="25"/>
        <v>26.705194805918897</v>
      </c>
      <c r="AZ86" s="5">
        <f t="shared" si="26"/>
        <v>1.1024690321947119</v>
      </c>
      <c r="BA86" s="5">
        <f t="shared" si="36"/>
        <v>-0.3764903737029392</v>
      </c>
      <c r="BB86" s="5">
        <f t="shared" si="37"/>
        <v>1.4789594058976512</v>
      </c>
    </row>
    <row r="87" spans="1:54" ht="15.75" customHeight="1" x14ac:dyDescent="0.2">
      <c r="A87" s="4">
        <v>45151</v>
      </c>
      <c r="B87" s="4" t="str">
        <f t="shared" si="0"/>
        <v>332023</v>
      </c>
      <c r="C87" s="1">
        <v>22</v>
      </c>
      <c r="D87" s="1">
        <v>46</v>
      </c>
      <c r="E87" s="1">
        <v>5</v>
      </c>
      <c r="F87" s="1">
        <v>10</v>
      </c>
      <c r="G87" s="1">
        <v>207.8</v>
      </c>
      <c r="H87" s="1">
        <v>77.8</v>
      </c>
      <c r="I87" s="1">
        <v>22.3</v>
      </c>
      <c r="J87" s="1">
        <v>54.2</v>
      </c>
      <c r="K87" s="1">
        <v>58.5</v>
      </c>
      <c r="L87" s="1">
        <v>34.299999999999997</v>
      </c>
      <c r="M87" s="1">
        <v>48.1</v>
      </c>
      <c r="N87" s="1">
        <v>31.5</v>
      </c>
      <c r="O87" s="1">
        <v>18.8</v>
      </c>
      <c r="P87" s="1">
        <v>15.8</v>
      </c>
      <c r="Q87" s="1">
        <v>7823000</v>
      </c>
      <c r="R87" s="1">
        <v>4580000</v>
      </c>
      <c r="S87" s="1">
        <v>8550000</v>
      </c>
      <c r="T87" s="1">
        <v>5516000</v>
      </c>
      <c r="U87" s="1">
        <v>5207000</v>
      </c>
      <c r="V87" s="1">
        <v>2694000</v>
      </c>
      <c r="W87" s="1">
        <v>5699000</v>
      </c>
      <c r="X87" s="1">
        <v>2693000</v>
      </c>
      <c r="Y87" s="1">
        <v>3226000</v>
      </c>
      <c r="Z87" s="1">
        <v>2049000</v>
      </c>
      <c r="AA87" s="1">
        <v>227</v>
      </c>
      <c r="AB87" s="1">
        <v>68</v>
      </c>
      <c r="AC87" s="1">
        <v>200</v>
      </c>
      <c r="AD87" s="1">
        <v>76</v>
      </c>
      <c r="AE87" s="1">
        <v>243</v>
      </c>
      <c r="AF87" s="1">
        <v>48</v>
      </c>
      <c r="AG87" s="1">
        <v>308</v>
      </c>
      <c r="AH87" s="1">
        <v>43</v>
      </c>
      <c r="AI87" s="1">
        <v>115</v>
      </c>
      <c r="AJ87" s="1">
        <v>46</v>
      </c>
      <c r="AK87" s="1">
        <v>0</v>
      </c>
      <c r="AL87" s="1">
        <v>0</v>
      </c>
      <c r="AM87" s="1">
        <f t="shared" si="1"/>
        <v>34</v>
      </c>
      <c r="AN87" s="5">
        <f t="shared" si="2"/>
        <v>3.5</v>
      </c>
      <c r="AO87" s="5">
        <f t="shared" si="3"/>
        <v>3.5</v>
      </c>
      <c r="AP87" s="5">
        <f t="shared" si="4"/>
        <v>0</v>
      </c>
      <c r="AQ87" s="5">
        <f t="shared" ref="AQ87:AR87" si="86">(AQ86*13+AO87)/14</f>
        <v>2.1279836102467979</v>
      </c>
      <c r="AR87" s="5">
        <f t="shared" si="86"/>
        <v>1.6112151382799507</v>
      </c>
      <c r="AS87" s="6">
        <f t="shared" si="7"/>
        <v>56.91014983050119</v>
      </c>
      <c r="AT87" s="5">
        <f t="shared" si="14"/>
        <v>26.125</v>
      </c>
      <c r="AU87" s="5">
        <f t="shared" si="15"/>
        <v>5.6166604846652426</v>
      </c>
      <c r="AV87" s="5">
        <f t="shared" si="16"/>
        <v>37.358320969330485</v>
      </c>
      <c r="AW87" s="5">
        <f t="shared" si="17"/>
        <v>14.891679030669515</v>
      </c>
      <c r="AX87" s="5">
        <f t="shared" si="5"/>
        <v>28.760330939942282</v>
      </c>
      <c r="AY87" s="5">
        <f t="shared" si="25"/>
        <v>27.245550746221202</v>
      </c>
      <c r="AZ87" s="5">
        <f t="shared" si="26"/>
        <v>1.5147801937210801</v>
      </c>
      <c r="BA87" s="5">
        <f t="shared" si="36"/>
        <v>1.7637397818646705E-3</v>
      </c>
      <c r="BB87" s="5">
        <f t="shared" si="37"/>
        <v>1.5130164539392155</v>
      </c>
    </row>
    <row r="88" spans="1:54" ht="15.75" customHeight="1" x14ac:dyDescent="0.2">
      <c r="A88" s="4">
        <v>45158</v>
      </c>
      <c r="B88" s="4" t="str">
        <f t="shared" si="0"/>
        <v>342023</v>
      </c>
      <c r="C88" s="1">
        <v>19</v>
      </c>
      <c r="D88" s="1">
        <v>39</v>
      </c>
      <c r="E88" s="1">
        <v>4</v>
      </c>
      <c r="F88" s="1">
        <v>11</v>
      </c>
      <c r="G88" s="1">
        <v>170.7</v>
      </c>
      <c r="H88" s="1">
        <v>55.5</v>
      </c>
      <c r="I88" s="1">
        <v>15.9</v>
      </c>
      <c r="J88" s="1">
        <v>43.3</v>
      </c>
      <c r="K88" s="1">
        <v>71.900000000000006</v>
      </c>
      <c r="L88" s="1">
        <v>9.5</v>
      </c>
      <c r="M88" s="1">
        <v>48.7</v>
      </c>
      <c r="N88" s="1">
        <v>19.2</v>
      </c>
      <c r="O88" s="1">
        <v>89.6</v>
      </c>
      <c r="P88" s="1">
        <v>13.9</v>
      </c>
      <c r="Q88" s="1">
        <v>6498000</v>
      </c>
      <c r="R88" s="1">
        <v>2646000</v>
      </c>
      <c r="S88" s="1">
        <v>10362000</v>
      </c>
      <c r="T88" s="1">
        <v>3636000</v>
      </c>
      <c r="U88" s="1">
        <v>4885000</v>
      </c>
      <c r="V88" s="1">
        <v>695000</v>
      </c>
      <c r="W88" s="1">
        <v>6298000</v>
      </c>
      <c r="X88" s="1">
        <v>2547000</v>
      </c>
      <c r="Y88" s="1">
        <v>5006000</v>
      </c>
      <c r="Z88" s="1">
        <v>1171000</v>
      </c>
      <c r="AA88" s="1">
        <v>187</v>
      </c>
      <c r="AB88" s="1">
        <v>52</v>
      </c>
      <c r="AC88" s="1">
        <v>245</v>
      </c>
      <c r="AD88" s="1">
        <v>54</v>
      </c>
      <c r="AE88" s="1">
        <v>285</v>
      </c>
      <c r="AF88" s="1">
        <v>14</v>
      </c>
      <c r="AG88" s="1">
        <v>366</v>
      </c>
      <c r="AH88" s="1">
        <v>42</v>
      </c>
      <c r="AI88" s="1">
        <v>131</v>
      </c>
      <c r="AJ88" s="1">
        <v>30</v>
      </c>
      <c r="AK88" s="1">
        <v>0</v>
      </c>
      <c r="AL88" s="1">
        <v>0</v>
      </c>
      <c r="AM88" s="1">
        <f t="shared" si="1"/>
        <v>29</v>
      </c>
      <c r="AN88" s="5">
        <f t="shared" si="2"/>
        <v>-5</v>
      </c>
      <c r="AO88" s="5">
        <f t="shared" si="3"/>
        <v>0</v>
      </c>
      <c r="AP88" s="5">
        <f t="shared" si="4"/>
        <v>5</v>
      </c>
      <c r="AQ88" s="5">
        <f t="shared" ref="AQ88:AR88" si="87">(AQ87*13+AO88)/14</f>
        <v>1.9759847809434554</v>
      </c>
      <c r="AR88" s="5">
        <f t="shared" si="87"/>
        <v>1.8532711998313829</v>
      </c>
      <c r="AS88" s="6">
        <f t="shared" si="7"/>
        <v>51.60231624273969</v>
      </c>
      <c r="AT88" s="5">
        <f t="shared" si="14"/>
        <v>26.25</v>
      </c>
      <c r="AU88" s="5">
        <f t="shared" si="15"/>
        <v>5.6513272777286572</v>
      </c>
      <c r="AV88" s="5">
        <f t="shared" si="16"/>
        <v>37.552654555457316</v>
      </c>
      <c r="AW88" s="5">
        <f t="shared" si="17"/>
        <v>14.947345444542686</v>
      </c>
      <c r="AX88" s="5">
        <f t="shared" si="5"/>
        <v>28.797203103028082</v>
      </c>
      <c r="AY88" s="5">
        <f t="shared" si="25"/>
        <v>27.375509950204819</v>
      </c>
      <c r="AZ88" s="5">
        <f t="shared" si="26"/>
        <v>1.4216931528232628</v>
      </c>
      <c r="BA88" s="5">
        <f t="shared" si="36"/>
        <v>0.28574962239014434</v>
      </c>
      <c r="BB88" s="5">
        <f t="shared" si="37"/>
        <v>1.1359435304331185</v>
      </c>
    </row>
    <row r="89" spans="1:54" ht="15.75" customHeight="1" x14ac:dyDescent="0.2">
      <c r="A89" s="4">
        <v>45165</v>
      </c>
      <c r="B89" s="4" t="str">
        <f t="shared" si="0"/>
        <v>352023</v>
      </c>
      <c r="C89" s="1">
        <v>18</v>
      </c>
      <c r="D89" s="1">
        <v>35</v>
      </c>
      <c r="E89" s="1">
        <v>5</v>
      </c>
      <c r="F89" s="1">
        <v>11</v>
      </c>
      <c r="G89" s="1">
        <v>150.1</v>
      </c>
      <c r="H89" s="1">
        <v>34.299999999999997</v>
      </c>
      <c r="I89" s="1">
        <v>13.6</v>
      </c>
      <c r="J89" s="1">
        <v>53.8</v>
      </c>
      <c r="K89" s="1">
        <v>233.9</v>
      </c>
      <c r="L89" s="1">
        <v>39.1</v>
      </c>
      <c r="M89" s="1">
        <v>35.6</v>
      </c>
      <c r="N89" s="1">
        <v>27.4</v>
      </c>
      <c r="O89" s="1">
        <v>22.5</v>
      </c>
      <c r="P89" s="1">
        <v>14.3</v>
      </c>
      <c r="Q89" s="1">
        <v>6207000</v>
      </c>
      <c r="R89" s="1">
        <v>1440000</v>
      </c>
      <c r="S89" s="1">
        <v>11028000</v>
      </c>
      <c r="T89" s="1">
        <v>4808000</v>
      </c>
      <c r="U89" s="1">
        <v>10507000</v>
      </c>
      <c r="V89" s="1">
        <v>1547000</v>
      </c>
      <c r="W89" s="1">
        <v>5264800</v>
      </c>
      <c r="X89" s="1">
        <v>2960000</v>
      </c>
      <c r="Y89" s="1">
        <v>3466000</v>
      </c>
      <c r="Z89" s="1">
        <v>1205000</v>
      </c>
      <c r="AA89" s="1">
        <v>181</v>
      </c>
      <c r="AB89" s="1">
        <v>33</v>
      </c>
      <c r="AC89" s="1">
        <v>258</v>
      </c>
      <c r="AD89" s="1">
        <v>77</v>
      </c>
      <c r="AE89" s="1">
        <v>643</v>
      </c>
      <c r="AF89" s="1">
        <v>38</v>
      </c>
      <c r="AG89" s="1">
        <v>350</v>
      </c>
      <c r="AH89" s="1">
        <v>49</v>
      </c>
      <c r="AI89" s="1">
        <v>104</v>
      </c>
      <c r="AJ89" s="1">
        <v>27</v>
      </c>
      <c r="AK89" s="1">
        <v>0</v>
      </c>
      <c r="AL89" s="1">
        <v>0</v>
      </c>
      <c r="AM89" s="1">
        <f t="shared" si="1"/>
        <v>26.5</v>
      </c>
      <c r="AN89" s="5">
        <f t="shared" si="2"/>
        <v>-2.5</v>
      </c>
      <c r="AO89" s="5">
        <f t="shared" si="3"/>
        <v>0</v>
      </c>
      <c r="AP89" s="5">
        <f t="shared" si="4"/>
        <v>2.5</v>
      </c>
      <c r="AQ89" s="5">
        <f t="shared" ref="AQ89:AR89" si="88">(AQ88*13+AO89)/14</f>
        <v>1.8348430108760658</v>
      </c>
      <c r="AR89" s="5">
        <f t="shared" si="88"/>
        <v>1.8994661141291413</v>
      </c>
      <c r="AS89" s="6">
        <f t="shared" si="7"/>
        <v>49.134738165885167</v>
      </c>
      <c r="AT89" s="5">
        <f t="shared" si="14"/>
        <v>26.4</v>
      </c>
      <c r="AU89" s="5">
        <f t="shared" si="15"/>
        <v>5.6160484328395883</v>
      </c>
      <c r="AV89" s="5">
        <f t="shared" si="16"/>
        <v>37.632096865679173</v>
      </c>
      <c r="AW89" s="5">
        <f t="shared" si="17"/>
        <v>15.167903134320822</v>
      </c>
      <c r="AX89" s="5">
        <f t="shared" si="5"/>
        <v>28.44378724102376</v>
      </c>
      <c r="AY89" s="5">
        <f t="shared" si="25"/>
        <v>27.310657361300759</v>
      </c>
      <c r="AZ89" s="5">
        <f t="shared" si="26"/>
        <v>1.1331298797230005</v>
      </c>
      <c r="BA89" s="5">
        <f t="shared" si="36"/>
        <v>0.45522567385671558</v>
      </c>
      <c r="BB89" s="5">
        <f t="shared" si="37"/>
        <v>0.67790420586628497</v>
      </c>
    </row>
    <row r="90" spans="1:54" ht="15.75" customHeight="1" x14ac:dyDescent="0.2">
      <c r="A90" s="4">
        <v>45172</v>
      </c>
      <c r="B90" s="4" t="str">
        <f t="shared" si="0"/>
        <v>362023</v>
      </c>
      <c r="C90" s="1">
        <v>16</v>
      </c>
      <c r="D90" s="1">
        <v>32</v>
      </c>
      <c r="E90" s="1">
        <v>11</v>
      </c>
      <c r="F90" s="1">
        <v>10</v>
      </c>
      <c r="G90" s="1">
        <v>106.1</v>
      </c>
      <c r="H90" s="1">
        <v>38</v>
      </c>
      <c r="I90" s="1">
        <v>7.1</v>
      </c>
      <c r="J90" s="1">
        <v>35.200000000000003</v>
      </c>
      <c r="K90" s="1">
        <v>38.299999999999997</v>
      </c>
      <c r="L90" s="1">
        <v>3.2</v>
      </c>
      <c r="M90" s="1">
        <v>38.1</v>
      </c>
      <c r="N90" s="1">
        <v>15.5</v>
      </c>
      <c r="O90" s="1">
        <v>19.399999999999999</v>
      </c>
      <c r="P90" s="1">
        <v>7.4</v>
      </c>
      <c r="Q90" s="1">
        <v>3903000</v>
      </c>
      <c r="R90" s="1">
        <v>1374000</v>
      </c>
      <c r="S90" s="1">
        <v>4530000</v>
      </c>
      <c r="T90" s="1">
        <v>2667000</v>
      </c>
      <c r="U90" s="1">
        <v>1932000</v>
      </c>
      <c r="V90" s="1">
        <v>132000</v>
      </c>
      <c r="W90" s="1">
        <v>3496200</v>
      </c>
      <c r="X90" s="1">
        <v>1068000</v>
      </c>
      <c r="Y90" s="1">
        <v>1704000</v>
      </c>
      <c r="Z90" s="1">
        <v>960000</v>
      </c>
      <c r="AA90" s="1">
        <v>139</v>
      </c>
      <c r="AB90" s="1">
        <v>35</v>
      </c>
      <c r="AC90" s="1">
        <v>151</v>
      </c>
      <c r="AD90" s="1">
        <v>49</v>
      </c>
      <c r="AE90" s="1">
        <v>145</v>
      </c>
      <c r="AF90" s="1">
        <v>2</v>
      </c>
      <c r="AG90" s="1">
        <v>259</v>
      </c>
      <c r="AH90" s="1">
        <v>29</v>
      </c>
      <c r="AI90" s="1">
        <v>57</v>
      </c>
      <c r="AJ90" s="1">
        <v>28</v>
      </c>
      <c r="AK90" s="1">
        <v>0</v>
      </c>
      <c r="AL90" s="1">
        <v>0</v>
      </c>
      <c r="AM90" s="1">
        <f t="shared" si="1"/>
        <v>24</v>
      </c>
      <c r="AN90" s="5">
        <f t="shared" si="2"/>
        <v>-2.5</v>
      </c>
      <c r="AO90" s="5">
        <f t="shared" si="3"/>
        <v>0</v>
      </c>
      <c r="AP90" s="5">
        <f t="shared" si="4"/>
        <v>2.5</v>
      </c>
      <c r="AQ90" s="5">
        <f t="shared" ref="AQ90:AR90" si="89">(AQ89*13+AO90)/14</f>
        <v>1.7037827958134897</v>
      </c>
      <c r="AR90" s="5">
        <f t="shared" si="89"/>
        <v>1.9423613916913456</v>
      </c>
      <c r="AS90" s="6">
        <f t="shared" si="7"/>
        <v>46.728343921567152</v>
      </c>
      <c r="AT90" s="5">
        <f t="shared" si="14"/>
        <v>26.425000000000001</v>
      </c>
      <c r="AU90" s="5">
        <f t="shared" si="15"/>
        <v>5.6041837050546439</v>
      </c>
      <c r="AV90" s="5">
        <f t="shared" si="16"/>
        <v>37.633367410109287</v>
      </c>
      <c r="AW90" s="5">
        <f t="shared" si="17"/>
        <v>15.216632589890713</v>
      </c>
      <c r="AX90" s="5">
        <f t="shared" si="5"/>
        <v>27.760127665481644</v>
      </c>
      <c r="AY90" s="5">
        <f t="shared" si="25"/>
        <v>27.06542348268589</v>
      </c>
      <c r="AZ90" s="5">
        <f t="shared" si="26"/>
        <v>0.69470418279575341</v>
      </c>
      <c r="BA90" s="5">
        <f t="shared" si="36"/>
        <v>0.50312137564452319</v>
      </c>
      <c r="BB90" s="5">
        <f t="shared" si="37"/>
        <v>0.19158280715123022</v>
      </c>
    </row>
    <row r="91" spans="1:54" ht="15.75" customHeight="1" x14ac:dyDescent="0.2">
      <c r="A91" s="4">
        <v>45179</v>
      </c>
      <c r="B91" s="4" t="str">
        <f t="shared" si="0"/>
        <v>372023</v>
      </c>
      <c r="C91" s="1">
        <v>17</v>
      </c>
      <c r="D91" s="1">
        <v>36</v>
      </c>
      <c r="E91" s="1">
        <v>21</v>
      </c>
      <c r="F91" s="1">
        <v>12</v>
      </c>
      <c r="G91" s="1">
        <v>87.2</v>
      </c>
      <c r="H91" s="1">
        <v>23.6</v>
      </c>
      <c r="I91" s="1">
        <v>3.1</v>
      </c>
      <c r="J91" s="1">
        <v>35.9</v>
      </c>
      <c r="K91" s="1">
        <v>73.099999999999994</v>
      </c>
      <c r="L91" s="1">
        <v>27.6</v>
      </c>
      <c r="M91" s="1">
        <v>30.9</v>
      </c>
      <c r="N91" s="1">
        <v>22.3</v>
      </c>
      <c r="O91" s="1">
        <v>14.8</v>
      </c>
      <c r="P91" s="1">
        <v>5</v>
      </c>
      <c r="Q91" s="1">
        <v>3855000</v>
      </c>
      <c r="R91" s="1">
        <v>966000</v>
      </c>
      <c r="S91" s="1">
        <v>696000</v>
      </c>
      <c r="T91" s="1">
        <v>2649000</v>
      </c>
      <c r="U91" s="1">
        <v>2664000</v>
      </c>
      <c r="V91" s="1">
        <v>1023000</v>
      </c>
      <c r="W91" s="1">
        <v>3183000</v>
      </c>
      <c r="X91" s="1">
        <v>1869000</v>
      </c>
      <c r="Y91" s="1">
        <v>1236000</v>
      </c>
      <c r="Z91" s="1">
        <v>465000</v>
      </c>
      <c r="AA91" s="1">
        <v>137</v>
      </c>
      <c r="AB91" s="1">
        <v>28</v>
      </c>
      <c r="AC91" s="1">
        <v>22</v>
      </c>
      <c r="AD91" s="1">
        <v>47</v>
      </c>
      <c r="AE91" s="1">
        <v>197</v>
      </c>
      <c r="AF91" s="1">
        <v>26</v>
      </c>
      <c r="AG91" s="1">
        <v>234</v>
      </c>
      <c r="AH91" s="1">
        <v>39</v>
      </c>
      <c r="AI91" s="1">
        <v>49</v>
      </c>
      <c r="AJ91" s="1">
        <v>12</v>
      </c>
      <c r="AK91" s="1">
        <v>0</v>
      </c>
      <c r="AL91" s="1">
        <v>0</v>
      </c>
      <c r="AM91" s="1">
        <f t="shared" si="1"/>
        <v>26.5</v>
      </c>
      <c r="AN91" s="5">
        <f t="shared" si="2"/>
        <v>2.5</v>
      </c>
      <c r="AO91" s="5">
        <f t="shared" si="3"/>
        <v>2.5</v>
      </c>
      <c r="AP91" s="5">
        <f t="shared" si="4"/>
        <v>0</v>
      </c>
      <c r="AQ91" s="5">
        <f t="shared" ref="AQ91:AR91" si="90">(AQ90*13+AO91)/14</f>
        <v>1.7606554532553833</v>
      </c>
      <c r="AR91" s="5">
        <f t="shared" si="90"/>
        <v>1.8036212922848207</v>
      </c>
      <c r="AS91" s="6">
        <f t="shared" si="7"/>
        <v>49.397271282551245</v>
      </c>
      <c r="AT91" s="5">
        <f t="shared" si="14"/>
        <v>26.324999999999999</v>
      </c>
      <c r="AU91" s="5">
        <f t="shared" si="15"/>
        <v>5.5840733340456765</v>
      </c>
      <c r="AV91" s="5">
        <f t="shared" si="16"/>
        <v>37.493146668091356</v>
      </c>
      <c r="AW91" s="5">
        <f t="shared" si="17"/>
        <v>15.156853331908646</v>
      </c>
      <c r="AX91" s="5">
        <f t="shared" si="5"/>
        <v>27.566261870792161</v>
      </c>
      <c r="AY91" s="5">
        <f t="shared" si="25"/>
        <v>27.023540261746195</v>
      </c>
      <c r="AZ91" s="5">
        <f t="shared" si="26"/>
        <v>0.54272160904596589</v>
      </c>
      <c r="BA91" s="5">
        <f t="shared" si="36"/>
        <v>0.51104142232481176</v>
      </c>
      <c r="BB91" s="5">
        <f t="shared" si="37"/>
        <v>3.1680186721154135E-2</v>
      </c>
    </row>
    <row r="92" spans="1:54" ht="15.75" customHeight="1" x14ac:dyDescent="0.2">
      <c r="A92" s="4">
        <v>45186</v>
      </c>
      <c r="B92" s="4" t="str">
        <f t="shared" si="0"/>
        <v>382023</v>
      </c>
      <c r="C92" s="1">
        <v>14</v>
      </c>
      <c r="D92" s="1">
        <v>35</v>
      </c>
      <c r="E92" s="1">
        <v>13</v>
      </c>
      <c r="F92" s="1">
        <v>12</v>
      </c>
      <c r="G92" s="1">
        <v>38.6</v>
      </c>
      <c r="H92" s="1">
        <v>15.1</v>
      </c>
      <c r="I92" s="1">
        <v>0.1</v>
      </c>
      <c r="J92" s="1">
        <v>18.3</v>
      </c>
      <c r="K92" s="1">
        <v>12.8</v>
      </c>
      <c r="L92" s="1">
        <v>6.6</v>
      </c>
      <c r="M92" s="1">
        <v>6.8</v>
      </c>
      <c r="N92" s="1">
        <v>6</v>
      </c>
      <c r="O92" s="1">
        <v>4.4000000000000004</v>
      </c>
      <c r="P92" s="1">
        <v>8</v>
      </c>
      <c r="Q92" s="1">
        <v>1524000</v>
      </c>
      <c r="R92" s="1">
        <v>468000</v>
      </c>
      <c r="S92" s="1">
        <v>30000</v>
      </c>
      <c r="T92" s="1">
        <v>1101000</v>
      </c>
      <c r="U92" s="1">
        <v>663000</v>
      </c>
      <c r="V92" s="1">
        <v>300000</v>
      </c>
      <c r="W92" s="1">
        <v>627000</v>
      </c>
      <c r="X92" s="1">
        <v>420000</v>
      </c>
      <c r="Y92" s="1">
        <v>423000</v>
      </c>
      <c r="Z92" s="1">
        <v>444000</v>
      </c>
      <c r="AA92" s="1">
        <v>52</v>
      </c>
      <c r="AB92" s="1">
        <v>14</v>
      </c>
      <c r="AC92" s="1">
        <v>1</v>
      </c>
      <c r="AD92" s="1">
        <v>20</v>
      </c>
      <c r="AE92" s="1">
        <v>53</v>
      </c>
      <c r="AF92" s="1">
        <v>7</v>
      </c>
      <c r="AG92" s="1">
        <v>51</v>
      </c>
      <c r="AH92" s="1">
        <v>12</v>
      </c>
      <c r="AI92" s="1">
        <v>17</v>
      </c>
      <c r="AJ92" s="1">
        <v>13</v>
      </c>
      <c r="AK92" s="1">
        <v>0</v>
      </c>
      <c r="AL92" s="1">
        <v>0</v>
      </c>
      <c r="AM92" s="1">
        <f t="shared" si="1"/>
        <v>24.5</v>
      </c>
      <c r="AN92" s="5">
        <f t="shared" si="2"/>
        <v>-2</v>
      </c>
      <c r="AO92" s="5">
        <f t="shared" si="3"/>
        <v>0</v>
      </c>
      <c r="AP92" s="5">
        <f t="shared" si="4"/>
        <v>2</v>
      </c>
      <c r="AQ92" s="5">
        <f t="shared" ref="AQ92:AR92" si="91">(AQ91*13+AO92)/14</f>
        <v>1.6348943494514272</v>
      </c>
      <c r="AR92" s="5">
        <f t="shared" si="91"/>
        <v>1.8176483428359049</v>
      </c>
      <c r="AS92" s="6">
        <f t="shared" si="7"/>
        <v>47.353342019597129</v>
      </c>
      <c r="AT92" s="5">
        <f t="shared" si="14"/>
        <v>26.25</v>
      </c>
      <c r="AU92" s="5">
        <f t="shared" si="15"/>
        <v>5.5979907109604961</v>
      </c>
      <c r="AV92" s="5">
        <f t="shared" si="16"/>
        <v>37.44598142192099</v>
      </c>
      <c r="AW92" s="5">
        <f t="shared" si="17"/>
        <v>15.054018578079008</v>
      </c>
      <c r="AX92" s="5">
        <f t="shared" si="5"/>
        <v>27.094529275285677</v>
      </c>
      <c r="AY92" s="5">
        <f t="shared" si="25"/>
        <v>26.836611353468697</v>
      </c>
      <c r="AZ92" s="5">
        <f t="shared" si="26"/>
        <v>0.25791792181697915</v>
      </c>
      <c r="BA92" s="5">
        <f t="shared" si="36"/>
        <v>0.46041672222324526</v>
      </c>
      <c r="BB92" s="5">
        <f t="shared" si="37"/>
        <v>-0.20249880040626611</v>
      </c>
    </row>
    <row r="93" spans="1:54" ht="15.75" customHeight="1" x14ac:dyDescent="0.2">
      <c r="A93" s="4">
        <v>45193</v>
      </c>
      <c r="B93" s="4" t="str">
        <f t="shared" si="0"/>
        <v>392023</v>
      </c>
      <c r="C93" s="1">
        <v>16</v>
      </c>
      <c r="D93" s="1">
        <v>34</v>
      </c>
      <c r="E93" s="1">
        <v>15</v>
      </c>
      <c r="F93" s="1">
        <v>10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f t="shared" si="1"/>
        <v>25</v>
      </c>
      <c r="AN93" s="5">
        <f t="shared" si="2"/>
        <v>0.5</v>
      </c>
      <c r="AO93" s="5">
        <f t="shared" si="3"/>
        <v>0.5</v>
      </c>
      <c r="AP93" s="5">
        <f t="shared" si="4"/>
        <v>0</v>
      </c>
      <c r="AQ93" s="5">
        <f t="shared" ref="AQ93:AR93" si="92">(AQ92*13+AO93)/14</f>
        <v>1.5538304673477537</v>
      </c>
      <c r="AR93" s="5">
        <f t="shared" si="92"/>
        <v>1.687816318347626</v>
      </c>
      <c r="AS93" s="6">
        <f t="shared" si="7"/>
        <v>47.933367515684928</v>
      </c>
      <c r="AT93" s="5">
        <f t="shared" si="14"/>
        <v>26.25</v>
      </c>
      <c r="AU93" s="5">
        <f t="shared" si="15"/>
        <v>5.5979907109604961</v>
      </c>
      <c r="AV93" s="5">
        <f t="shared" si="16"/>
        <v>37.44598142192099</v>
      </c>
      <c r="AW93" s="5">
        <f t="shared" si="17"/>
        <v>15.054018578079008</v>
      </c>
      <c r="AX93" s="5">
        <f t="shared" si="5"/>
        <v>26.772294002164802</v>
      </c>
      <c r="AY93" s="5">
        <f t="shared" si="25"/>
        <v>26.700566068026571</v>
      </c>
      <c r="AZ93" s="5">
        <f t="shared" si="26"/>
        <v>7.1727934138230864E-2</v>
      </c>
      <c r="BA93" s="5">
        <f t="shared" si="36"/>
        <v>0.3826789646062424</v>
      </c>
      <c r="BB93" s="5">
        <f t="shared" si="37"/>
        <v>-0.31095103046801154</v>
      </c>
    </row>
    <row r="94" spans="1:54" ht="15.75" customHeight="1" x14ac:dyDescent="0.2">
      <c r="A94" s="4">
        <v>45200</v>
      </c>
      <c r="B94" s="4" t="str">
        <f t="shared" si="0"/>
        <v>402023</v>
      </c>
      <c r="C94" s="1">
        <v>14</v>
      </c>
      <c r="D94" s="1">
        <v>31</v>
      </c>
      <c r="E94" s="1">
        <v>9</v>
      </c>
      <c r="F94" s="1">
        <v>11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f t="shared" si="1"/>
        <v>22.5</v>
      </c>
      <c r="AN94" s="5">
        <f t="shared" si="2"/>
        <v>-2.5</v>
      </c>
      <c r="AO94" s="5">
        <f t="shared" si="3"/>
        <v>0</v>
      </c>
      <c r="AP94" s="5">
        <f t="shared" si="4"/>
        <v>2.5</v>
      </c>
      <c r="AQ94" s="5">
        <f t="shared" ref="AQ94:AR94" si="93">(AQ93*13+AO94)/14</f>
        <v>1.4428425768229141</v>
      </c>
      <c r="AR94" s="5">
        <f t="shared" si="93"/>
        <v>1.7458294384656525</v>
      </c>
      <c r="AS94" s="6">
        <f t="shared" si="7"/>
        <v>45.249011811343046</v>
      </c>
      <c r="AT94" s="5">
        <f t="shared" si="14"/>
        <v>26.225000000000001</v>
      </c>
      <c r="AU94" s="5">
        <f t="shared" si="15"/>
        <v>5.6135438895585379</v>
      </c>
      <c r="AV94" s="5">
        <f t="shared" si="16"/>
        <v>37.452087779117079</v>
      </c>
      <c r="AW94" s="5">
        <f t="shared" si="17"/>
        <v>14.997912220882926</v>
      </c>
      <c r="AX94" s="5">
        <f t="shared" si="5"/>
        <v>26.115018001831757</v>
      </c>
      <c r="AY94" s="5">
        <f t="shared" si="25"/>
        <v>26.389413025950532</v>
      </c>
      <c r="AZ94" s="5">
        <f t="shared" si="26"/>
        <v>-0.2743950241187747</v>
      </c>
      <c r="BA94" s="5">
        <f t="shared" si="36"/>
        <v>0.25126416686123898</v>
      </c>
      <c r="BB94" s="5">
        <f t="shared" si="37"/>
        <v>-0.52565919098001368</v>
      </c>
    </row>
    <row r="95" spans="1:54" ht="15.75" customHeight="1" x14ac:dyDescent="0.2">
      <c r="A95" s="4">
        <v>45207</v>
      </c>
      <c r="B95" s="4" t="str">
        <f t="shared" si="0"/>
        <v>412023</v>
      </c>
      <c r="C95" s="1">
        <v>15</v>
      </c>
      <c r="D95" s="1">
        <v>33</v>
      </c>
      <c r="E95" s="1">
        <v>8</v>
      </c>
      <c r="F95" s="1">
        <v>13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f t="shared" si="1"/>
        <v>24</v>
      </c>
      <c r="AN95" s="5">
        <f t="shared" si="2"/>
        <v>1.5</v>
      </c>
      <c r="AO95" s="5">
        <f t="shared" si="3"/>
        <v>1.5</v>
      </c>
      <c r="AP95" s="5">
        <f t="shared" si="4"/>
        <v>0</v>
      </c>
      <c r="AQ95" s="5">
        <f t="shared" ref="AQ95:AR95" si="94">(AQ94*13+AO95)/14</f>
        <v>1.4469252499069916</v>
      </c>
      <c r="AR95" s="5">
        <f t="shared" si="94"/>
        <v>1.6211273357181057</v>
      </c>
      <c r="AS95" s="6">
        <f t="shared" si="7"/>
        <v>47.161031616157558</v>
      </c>
      <c r="AT95" s="5">
        <f t="shared" si="14"/>
        <v>26.175000000000001</v>
      </c>
      <c r="AU95" s="5">
        <f t="shared" si="15"/>
        <v>5.6286654723833074</v>
      </c>
      <c r="AV95" s="5">
        <f t="shared" si="16"/>
        <v>37.432330944766619</v>
      </c>
      <c r="AW95" s="5">
        <f t="shared" si="17"/>
        <v>14.917669055233386</v>
      </c>
      <c r="AX95" s="5">
        <f t="shared" si="5"/>
        <v>25.789630616934563</v>
      </c>
      <c r="AY95" s="5">
        <f t="shared" si="25"/>
        <v>26.212419468472717</v>
      </c>
      <c r="AZ95" s="5">
        <f t="shared" si="26"/>
        <v>-0.42278885153815438</v>
      </c>
      <c r="BA95" s="5">
        <f t="shared" si="36"/>
        <v>0.11645356318136031</v>
      </c>
      <c r="BB95" s="5">
        <f t="shared" si="37"/>
        <v>-0.53924241471951473</v>
      </c>
    </row>
    <row r="96" spans="1:54" ht="15.75" customHeight="1" x14ac:dyDescent="0.2">
      <c r="A96" s="4">
        <v>45214</v>
      </c>
      <c r="B96" s="4" t="str">
        <f t="shared" si="0"/>
        <v>422023</v>
      </c>
      <c r="C96" s="1">
        <v>15</v>
      </c>
      <c r="D96" s="1">
        <v>38</v>
      </c>
      <c r="E96" s="1">
        <v>9</v>
      </c>
      <c r="F96" s="1">
        <v>21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f t="shared" si="1"/>
        <v>26.5</v>
      </c>
      <c r="AN96" s="5">
        <f t="shared" si="2"/>
        <v>2.5</v>
      </c>
      <c r="AO96" s="5">
        <f t="shared" si="3"/>
        <v>2.5</v>
      </c>
      <c r="AP96" s="5">
        <f t="shared" si="4"/>
        <v>0</v>
      </c>
      <c r="AQ96" s="5">
        <f t="shared" ref="AQ96:AR96" si="95">(AQ95*13+AO96)/14</f>
        <v>1.522144874913635</v>
      </c>
      <c r="AR96" s="5">
        <f t="shared" si="95"/>
        <v>1.5053325260239554</v>
      </c>
      <c r="AS96" s="6">
        <f t="shared" si="7"/>
        <v>50.277662665367423</v>
      </c>
      <c r="AT96" s="5">
        <f t="shared" si="14"/>
        <v>26.274999999999999</v>
      </c>
      <c r="AU96" s="5">
        <f t="shared" si="15"/>
        <v>5.6157702054126108</v>
      </c>
      <c r="AV96" s="5">
        <f t="shared" si="16"/>
        <v>37.506540410825224</v>
      </c>
      <c r="AW96" s="5">
        <f t="shared" si="17"/>
        <v>15.043459589174777</v>
      </c>
      <c r="AX96" s="5">
        <f t="shared" si="5"/>
        <v>25.898918214329246</v>
      </c>
      <c r="AY96" s="5">
        <f t="shared" si="25"/>
        <v>26.23372173006733</v>
      </c>
      <c r="AZ96" s="5">
        <f t="shared" si="26"/>
        <v>-0.3348035157380842</v>
      </c>
      <c r="BA96" s="5">
        <f t="shared" si="36"/>
        <v>2.6202147397471412E-2</v>
      </c>
      <c r="BB96" s="5">
        <f t="shared" si="37"/>
        <v>-0.3610056631355556</v>
      </c>
    </row>
    <row r="97" spans="1:54" ht="15.75" customHeight="1" x14ac:dyDescent="0.2">
      <c r="A97" s="4">
        <v>45221</v>
      </c>
      <c r="B97" s="4" t="str">
        <f t="shared" si="0"/>
        <v>432023</v>
      </c>
      <c r="C97" s="1">
        <v>15</v>
      </c>
      <c r="D97" s="1">
        <v>37</v>
      </c>
      <c r="E97" s="1">
        <v>11</v>
      </c>
      <c r="F97" s="1">
        <v>21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f t="shared" si="1"/>
        <v>26</v>
      </c>
      <c r="AN97" s="5">
        <f t="shared" si="2"/>
        <v>-0.5</v>
      </c>
      <c r="AO97" s="5">
        <f t="shared" si="3"/>
        <v>0</v>
      </c>
      <c r="AP97" s="5">
        <f t="shared" si="4"/>
        <v>0.5</v>
      </c>
      <c r="AQ97" s="5">
        <f t="shared" ref="AQ97:AR97" si="96">(AQ96*13+AO97)/14</f>
        <v>1.4134202409912326</v>
      </c>
      <c r="AR97" s="5">
        <f t="shared" si="96"/>
        <v>1.4335230598793873</v>
      </c>
      <c r="AS97" s="6">
        <f t="shared" si="7"/>
        <v>49.646940301164285</v>
      </c>
      <c r="AT97" s="5">
        <f t="shared" si="14"/>
        <v>26.5</v>
      </c>
      <c r="AU97" s="5">
        <f t="shared" si="15"/>
        <v>5.5090834083357283</v>
      </c>
      <c r="AV97" s="5">
        <f t="shared" si="16"/>
        <v>37.518166816671453</v>
      </c>
      <c r="AW97" s="5">
        <f t="shared" si="17"/>
        <v>15.481833183328543</v>
      </c>
      <c r="AX97" s="5">
        <f t="shared" si="5"/>
        <v>25.914469258278594</v>
      </c>
      <c r="AY97" s="5">
        <f t="shared" si="25"/>
        <v>26.216409009321605</v>
      </c>
      <c r="AZ97" s="5">
        <f t="shared" si="26"/>
        <v>-0.30193975104301174</v>
      </c>
      <c r="BA97" s="5">
        <f t="shared" si="36"/>
        <v>-3.9426232290625224E-2</v>
      </c>
      <c r="BB97" s="5">
        <f t="shared" si="37"/>
        <v>-0.26251351875238649</v>
      </c>
    </row>
    <row r="98" spans="1:54" ht="15.75" customHeight="1" x14ac:dyDescent="0.2">
      <c r="A98" s="4">
        <v>45228</v>
      </c>
      <c r="B98" s="4" t="str">
        <f t="shared" si="0"/>
        <v>442023</v>
      </c>
      <c r="C98" s="1">
        <v>16</v>
      </c>
      <c r="D98" s="1">
        <v>35</v>
      </c>
      <c r="E98" s="1">
        <v>10</v>
      </c>
      <c r="F98" s="1">
        <v>17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f t="shared" si="1"/>
        <v>25.5</v>
      </c>
      <c r="AN98" s="5">
        <f t="shared" si="2"/>
        <v>-0.5</v>
      </c>
      <c r="AO98" s="5">
        <f t="shared" si="3"/>
        <v>0</v>
      </c>
      <c r="AP98" s="5">
        <f t="shared" si="4"/>
        <v>0.5</v>
      </c>
      <c r="AQ98" s="5">
        <f t="shared" ref="AQ98:AR98" si="97">(AQ97*13+AO98)/14</f>
        <v>1.3124616523490018</v>
      </c>
      <c r="AR98" s="5">
        <f t="shared" si="97"/>
        <v>1.3668428413165739</v>
      </c>
      <c r="AS98" s="6">
        <f t="shared" si="7"/>
        <v>48.985162211011477</v>
      </c>
      <c r="AT98" s="5">
        <f t="shared" si="14"/>
        <v>26.65</v>
      </c>
      <c r="AU98" s="5">
        <f t="shared" si="15"/>
        <v>5.4385200192699488</v>
      </c>
      <c r="AV98" s="5">
        <f t="shared" si="16"/>
        <v>37.527040038539894</v>
      </c>
      <c r="AW98" s="5">
        <f t="shared" si="17"/>
        <v>15.772959961460101</v>
      </c>
      <c r="AX98" s="5">
        <f t="shared" si="5"/>
        <v>25.850704757004962</v>
      </c>
      <c r="AY98" s="5">
        <f t="shared" si="25"/>
        <v>26.163341675297783</v>
      </c>
      <c r="AZ98" s="5">
        <f t="shared" si="26"/>
        <v>-0.31263691829282081</v>
      </c>
      <c r="BA98" s="5">
        <f t="shared" si="36"/>
        <v>-9.4068369491064341E-2</v>
      </c>
      <c r="BB98" s="5">
        <f t="shared" si="37"/>
        <v>-0.21856854880175647</v>
      </c>
    </row>
    <row r="99" spans="1:54" ht="15.75" customHeight="1" x14ac:dyDescent="0.2">
      <c r="A99" s="4">
        <v>45235</v>
      </c>
      <c r="B99" s="4" t="str">
        <f t="shared" si="0"/>
        <v>452023</v>
      </c>
      <c r="C99" s="1">
        <v>15</v>
      </c>
      <c r="D99" s="1">
        <v>30</v>
      </c>
      <c r="E99" s="1">
        <v>7</v>
      </c>
      <c r="F99" s="1">
        <v>21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f t="shared" si="1"/>
        <v>22.5</v>
      </c>
      <c r="AN99" s="5">
        <f t="shared" si="2"/>
        <v>-3</v>
      </c>
      <c r="AO99" s="5">
        <f t="shared" si="3"/>
        <v>0</v>
      </c>
      <c r="AP99" s="5">
        <f t="shared" si="4"/>
        <v>3</v>
      </c>
      <c r="AQ99" s="5">
        <f t="shared" ref="AQ99:AR99" si="98">(AQ98*13+AO99)/14</f>
        <v>1.2187143914669303</v>
      </c>
      <c r="AR99" s="5">
        <f t="shared" si="98"/>
        <v>1.4834969240796758</v>
      </c>
      <c r="AS99" s="6">
        <f t="shared" si="7"/>
        <v>45.100632376724668</v>
      </c>
      <c r="AT99" s="5">
        <f t="shared" si="14"/>
        <v>26.55</v>
      </c>
      <c r="AU99" s="5">
        <f t="shared" si="15"/>
        <v>5.4952252001169164</v>
      </c>
      <c r="AV99" s="5">
        <f t="shared" si="16"/>
        <v>37.540450400233837</v>
      </c>
      <c r="AW99" s="5">
        <f t="shared" si="17"/>
        <v>15.559549599766168</v>
      </c>
      <c r="AX99" s="5">
        <f t="shared" si="5"/>
        <v>25.335211717465739</v>
      </c>
      <c r="AY99" s="5">
        <f t="shared" si="25"/>
        <v>25.891983032683132</v>
      </c>
      <c r="AZ99" s="5">
        <f t="shared" si="26"/>
        <v>-0.55677131521739298</v>
      </c>
      <c r="BA99" s="5">
        <f t="shared" si="36"/>
        <v>-0.18660895863633009</v>
      </c>
      <c r="BB99" s="5">
        <f t="shared" si="37"/>
        <v>-0.37016235658106289</v>
      </c>
    </row>
    <row r="100" spans="1:54" ht="15.75" customHeight="1" x14ac:dyDescent="0.2">
      <c r="A100" s="4">
        <v>45242</v>
      </c>
      <c r="B100" s="4" t="str">
        <f t="shared" si="0"/>
        <v>462023</v>
      </c>
      <c r="C100" s="1">
        <v>16</v>
      </c>
      <c r="D100" s="1">
        <v>30</v>
      </c>
      <c r="E100" s="1">
        <v>8</v>
      </c>
      <c r="F100" s="1">
        <v>24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f t="shared" si="1"/>
        <v>23</v>
      </c>
      <c r="AN100" s="5">
        <f t="shared" si="2"/>
        <v>0.5</v>
      </c>
      <c r="AO100" s="5">
        <f t="shared" si="3"/>
        <v>0.5</v>
      </c>
      <c r="AP100" s="5">
        <f t="shared" si="4"/>
        <v>0</v>
      </c>
      <c r="AQ100" s="5">
        <f t="shared" ref="AQ100:AR100" si="99">(AQ99*13+AO100)/14</f>
        <v>1.1673776492192924</v>
      </c>
      <c r="AR100" s="5">
        <f t="shared" si="99"/>
        <v>1.3775328580739845</v>
      </c>
      <c r="AS100" s="6">
        <f t="shared" si="7"/>
        <v>45.871068781153141</v>
      </c>
      <c r="AT100" s="5">
        <f t="shared" si="14"/>
        <v>26.574999999999999</v>
      </c>
      <c r="AU100" s="5">
        <f t="shared" si="15"/>
        <v>5.4778531378634092</v>
      </c>
      <c r="AV100" s="5">
        <f t="shared" si="16"/>
        <v>37.530706275726814</v>
      </c>
      <c r="AW100" s="5">
        <f t="shared" si="17"/>
        <v>15.619293724273181</v>
      </c>
      <c r="AX100" s="5">
        <f t="shared" si="5"/>
        <v>24.975948376317167</v>
      </c>
      <c r="AY100" s="5">
        <f t="shared" si="25"/>
        <v>25.677762067299195</v>
      </c>
      <c r="AZ100" s="5">
        <f t="shared" si="26"/>
        <v>-0.7018136909820285</v>
      </c>
      <c r="BA100" s="5">
        <f t="shared" si="36"/>
        <v>-0.28964990510546978</v>
      </c>
      <c r="BB100" s="5">
        <f t="shared" si="37"/>
        <v>-0.41216378587655872</v>
      </c>
    </row>
    <row r="101" spans="1:54" ht="15.75" customHeight="1" x14ac:dyDescent="0.2">
      <c r="A101" s="4">
        <v>45249</v>
      </c>
      <c r="B101" s="4" t="str">
        <f t="shared" si="0"/>
        <v>472023</v>
      </c>
      <c r="C101" s="1">
        <v>17</v>
      </c>
      <c r="D101" s="1">
        <v>30</v>
      </c>
      <c r="E101" s="1">
        <v>7</v>
      </c>
      <c r="F101" s="1">
        <v>49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f t="shared" si="1"/>
        <v>23.5</v>
      </c>
      <c r="AN101" s="5">
        <f t="shared" si="2"/>
        <v>0.5</v>
      </c>
      <c r="AO101" s="5">
        <f t="shared" si="3"/>
        <v>0.5</v>
      </c>
      <c r="AP101" s="5">
        <f t="shared" si="4"/>
        <v>0</v>
      </c>
      <c r="AQ101" s="5">
        <f t="shared" ref="AQ101:AR101" si="100">(AQ100*13+AO101)/14</f>
        <v>1.1197078171322001</v>
      </c>
      <c r="AR101" s="5">
        <f t="shared" si="100"/>
        <v>1.2791376539258426</v>
      </c>
      <c r="AS101" s="6">
        <f t="shared" si="7"/>
        <v>46.676946499531631</v>
      </c>
      <c r="AT101" s="5">
        <f t="shared" si="14"/>
        <v>26.65</v>
      </c>
      <c r="AU101" s="5">
        <f t="shared" si="15"/>
        <v>5.4247119739208269</v>
      </c>
      <c r="AV101" s="5">
        <f t="shared" si="16"/>
        <v>37.499423947841649</v>
      </c>
      <c r="AW101" s="5">
        <f t="shared" si="17"/>
        <v>15.800576052158345</v>
      </c>
      <c r="AX101" s="5">
        <f t="shared" si="5"/>
        <v>24.748879395345295</v>
      </c>
      <c r="AY101" s="5">
        <f t="shared" si="25"/>
        <v>25.516446358610366</v>
      </c>
      <c r="AZ101" s="5">
        <f t="shared" si="26"/>
        <v>-0.76756696326507168</v>
      </c>
      <c r="BA101" s="5">
        <f t="shared" si="36"/>
        <v>-0.38523331673739014</v>
      </c>
      <c r="BB101" s="5">
        <f t="shared" si="37"/>
        <v>-0.38233364652768154</v>
      </c>
    </row>
    <row r="102" spans="1:54" ht="15.75" customHeight="1" x14ac:dyDescent="0.2">
      <c r="A102" s="4">
        <v>45256</v>
      </c>
      <c r="B102" s="4" t="str">
        <f t="shared" si="0"/>
        <v>482023</v>
      </c>
      <c r="C102" s="1">
        <v>16</v>
      </c>
      <c r="D102" s="1">
        <v>31</v>
      </c>
      <c r="E102" s="1">
        <v>7</v>
      </c>
      <c r="F102" s="1">
        <v>29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f t="shared" si="1"/>
        <v>23.5</v>
      </c>
      <c r="AN102" s="5">
        <f t="shared" si="2"/>
        <v>0</v>
      </c>
      <c r="AO102" s="5">
        <f t="shared" si="3"/>
        <v>0</v>
      </c>
      <c r="AP102" s="5">
        <f t="shared" si="4"/>
        <v>0</v>
      </c>
      <c r="AQ102" s="5">
        <f t="shared" ref="AQ102:AR102" si="101">(AQ101*13+AO102)/14</f>
        <v>1.039728687337043</v>
      </c>
      <c r="AR102" s="5">
        <f t="shared" si="101"/>
        <v>1.1877706786454252</v>
      </c>
      <c r="AS102" s="6">
        <f t="shared" si="7"/>
        <v>46.676946499531631</v>
      </c>
      <c r="AT102" s="5">
        <f t="shared" si="14"/>
        <v>26.75</v>
      </c>
      <c r="AU102" s="5">
        <f t="shared" si="15"/>
        <v>5.3467279713858638</v>
      </c>
      <c r="AV102" s="5">
        <f t="shared" si="16"/>
        <v>37.443455942771728</v>
      </c>
      <c r="AW102" s="5">
        <f t="shared" si="17"/>
        <v>16.056544057228272</v>
      </c>
      <c r="AX102" s="5">
        <f t="shared" si="5"/>
        <v>24.556744103753712</v>
      </c>
      <c r="AY102" s="5">
        <f t="shared" si="25"/>
        <v>25.367079961676264</v>
      </c>
      <c r="AZ102" s="5">
        <f t="shared" si="26"/>
        <v>-0.8103358579225528</v>
      </c>
      <c r="BA102" s="5">
        <f t="shared" si="36"/>
        <v>-0.4702538249744227</v>
      </c>
      <c r="BB102" s="5">
        <f t="shared" si="37"/>
        <v>-0.34008203294813011</v>
      </c>
    </row>
    <row r="103" spans="1:54" ht="15.75" customHeight="1" x14ac:dyDescent="0.2">
      <c r="A103" s="4">
        <v>45263</v>
      </c>
      <c r="B103" s="4" t="str">
        <f t="shared" si="0"/>
        <v>492023</v>
      </c>
      <c r="C103" s="1">
        <v>14</v>
      </c>
      <c r="D103" s="1">
        <v>29</v>
      </c>
      <c r="E103" s="1">
        <v>7</v>
      </c>
      <c r="F103" s="1">
        <v>20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f t="shared" si="1"/>
        <v>21.5</v>
      </c>
      <c r="AN103" s="5">
        <f t="shared" si="2"/>
        <v>-2</v>
      </c>
      <c r="AO103" s="5">
        <f t="shared" si="3"/>
        <v>0</v>
      </c>
      <c r="AP103" s="5">
        <f t="shared" si="4"/>
        <v>2</v>
      </c>
      <c r="AQ103" s="5">
        <f t="shared" ref="AQ103:AR103" si="102">(AQ102*13+AO103)/14</f>
        <v>0.96546235252725421</v>
      </c>
      <c r="AR103" s="5">
        <f t="shared" si="102"/>
        <v>1.2457870587421804</v>
      </c>
      <c r="AS103" s="6">
        <f t="shared" si="7"/>
        <v>43.661395571519968</v>
      </c>
      <c r="AT103" s="5">
        <f t="shared" si="14"/>
        <v>26.875</v>
      </c>
      <c r="AU103" s="5">
        <f t="shared" si="15"/>
        <v>5.1910379501598714</v>
      </c>
      <c r="AV103" s="5">
        <f t="shared" si="16"/>
        <v>37.257075900319741</v>
      </c>
      <c r="AW103" s="5">
        <f t="shared" si="17"/>
        <v>16.492924099680259</v>
      </c>
      <c r="AX103" s="5">
        <f t="shared" si="5"/>
        <v>24.086475780099292</v>
      </c>
      <c r="AY103" s="5">
        <f t="shared" si="25"/>
        <v>25.080629594144689</v>
      </c>
      <c r="AZ103" s="5">
        <f t="shared" si="26"/>
        <v>-0.99415381404539716</v>
      </c>
      <c r="BA103" s="5">
        <f t="shared" si="36"/>
        <v>-0.57503382278861759</v>
      </c>
      <c r="BB103" s="5">
        <f t="shared" si="37"/>
        <v>-0.41911999125677957</v>
      </c>
    </row>
    <row r="104" spans="1:54" ht="15.75" customHeight="1" x14ac:dyDescent="0.2">
      <c r="A104" s="4">
        <v>45270</v>
      </c>
      <c r="B104" s="4" t="str">
        <f t="shared" si="0"/>
        <v>502023</v>
      </c>
      <c r="C104" s="1">
        <v>17</v>
      </c>
      <c r="D104" s="1">
        <v>35</v>
      </c>
      <c r="E104" s="1">
        <v>6</v>
      </c>
      <c r="F104" s="1">
        <v>18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f t="shared" si="1"/>
        <v>26</v>
      </c>
      <c r="AN104" s="5">
        <f t="shared" si="2"/>
        <v>4.5</v>
      </c>
      <c r="AO104" s="5">
        <f t="shared" si="3"/>
        <v>4.5</v>
      </c>
      <c r="AP104" s="5">
        <f t="shared" si="4"/>
        <v>0</v>
      </c>
      <c r="AQ104" s="5">
        <f t="shared" ref="AQ104:AR104" si="103">(AQ103*13+AO104)/14</f>
        <v>1.217929327346736</v>
      </c>
      <c r="AR104" s="5">
        <f t="shared" si="103"/>
        <v>1.1568022688320245</v>
      </c>
      <c r="AS104" s="6">
        <f t="shared" si="7"/>
        <v>51.287030892524292</v>
      </c>
      <c r="AT104" s="5">
        <f t="shared" si="14"/>
        <v>26.05</v>
      </c>
      <c r="AU104" s="5">
        <f t="shared" si="15"/>
        <v>3.7546637665708498</v>
      </c>
      <c r="AV104" s="5">
        <f t="shared" si="16"/>
        <v>33.559327533141698</v>
      </c>
      <c r="AW104" s="5">
        <f t="shared" si="17"/>
        <v>18.5406724668583</v>
      </c>
      <c r="AX104" s="5">
        <f t="shared" si="5"/>
        <v>24.380864121622476</v>
      </c>
      <c r="AY104" s="5">
        <f t="shared" si="25"/>
        <v>25.148731105689528</v>
      </c>
      <c r="AZ104" s="5">
        <f t="shared" si="26"/>
        <v>-0.76786698406705156</v>
      </c>
      <c r="BA104" s="5">
        <f t="shared" si="36"/>
        <v>-0.61360045504430438</v>
      </c>
      <c r="BB104" s="5">
        <f t="shared" si="37"/>
        <v>-0.15426652902274718</v>
      </c>
    </row>
    <row r="105" spans="1:54" ht="15.75" customHeight="1" x14ac:dyDescent="0.2">
      <c r="A105" s="4">
        <v>45277</v>
      </c>
      <c r="B105" s="4" t="str">
        <f t="shared" si="0"/>
        <v>512023</v>
      </c>
      <c r="C105" s="1">
        <v>17</v>
      </c>
      <c r="D105" s="1">
        <v>33</v>
      </c>
      <c r="E105" s="1">
        <v>6</v>
      </c>
      <c r="F105" s="1">
        <v>17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f t="shared" si="1"/>
        <v>25</v>
      </c>
      <c r="AN105" s="5">
        <f t="shared" si="2"/>
        <v>-1</v>
      </c>
      <c r="AO105" s="5">
        <f t="shared" si="3"/>
        <v>0</v>
      </c>
      <c r="AP105" s="5">
        <f t="shared" si="4"/>
        <v>1</v>
      </c>
      <c r="AQ105" s="5">
        <f t="shared" ref="AQ105:AR105" si="104">(AQ104*13+AO105)/14</f>
        <v>1.1309343753933976</v>
      </c>
      <c r="AR105" s="5">
        <f t="shared" si="104"/>
        <v>1.1456021067725943</v>
      </c>
      <c r="AS105" s="6">
        <f t="shared" si="7"/>
        <v>49.677849850109993</v>
      </c>
      <c r="AT105" s="5">
        <f t="shared" si="14"/>
        <v>25.475000000000001</v>
      </c>
      <c r="AU105" s="5">
        <f t="shared" si="15"/>
        <v>2.89169068193678</v>
      </c>
      <c r="AV105" s="5">
        <f t="shared" si="16"/>
        <v>31.258381363873561</v>
      </c>
      <c r="AW105" s="5">
        <f t="shared" si="17"/>
        <v>19.691618636126442</v>
      </c>
      <c r="AX105" s="5">
        <f t="shared" si="5"/>
        <v>24.47611579521902</v>
      </c>
      <c r="AY105" s="5">
        <f t="shared" si="25"/>
        <v>25.137713986749564</v>
      </c>
      <c r="AZ105" s="5">
        <f t="shared" si="26"/>
        <v>-0.661598191530544</v>
      </c>
      <c r="BA105" s="5">
        <f t="shared" si="36"/>
        <v>-0.62320000234155237</v>
      </c>
      <c r="BB105" s="5">
        <f t="shared" si="37"/>
        <v>-3.8398189188991627E-2</v>
      </c>
    </row>
    <row r="106" spans="1:54" ht="15.75" customHeight="1" x14ac:dyDescent="0.2">
      <c r="A106" s="4">
        <v>45284</v>
      </c>
      <c r="B106" s="4" t="str">
        <f t="shared" si="0"/>
        <v>522023</v>
      </c>
      <c r="C106" s="1">
        <v>16</v>
      </c>
      <c r="D106" s="1">
        <v>33</v>
      </c>
      <c r="E106" s="1">
        <v>7</v>
      </c>
      <c r="F106" s="1">
        <v>18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f t="shared" si="1"/>
        <v>24.5</v>
      </c>
      <c r="AN106" s="5">
        <f t="shared" si="2"/>
        <v>-0.5</v>
      </c>
      <c r="AO106" s="5">
        <f t="shared" si="3"/>
        <v>0</v>
      </c>
      <c r="AP106" s="5">
        <f t="shared" si="4"/>
        <v>0.5</v>
      </c>
      <c r="AQ106" s="5">
        <f t="shared" ref="AQ106:AR106" si="105">(AQ105*13+AO106)/14</f>
        <v>1.0501533485795835</v>
      </c>
      <c r="AR106" s="5">
        <f t="shared" si="105"/>
        <v>1.0994876705745518</v>
      </c>
      <c r="AS106" s="6">
        <f t="shared" si="7"/>
        <v>48.85249859033717</v>
      </c>
      <c r="AT106" s="5">
        <f t="shared" si="14"/>
        <v>25.175000000000001</v>
      </c>
      <c r="AU106" s="5">
        <f t="shared" si="15"/>
        <v>2.6564779313971347</v>
      </c>
      <c r="AV106" s="5">
        <f t="shared" si="16"/>
        <v>30.487955862794269</v>
      </c>
      <c r="AW106" s="5">
        <f t="shared" si="17"/>
        <v>19.862044137205732</v>
      </c>
      <c r="AX106" s="5">
        <f t="shared" si="5"/>
        <v>24.479790288262247</v>
      </c>
      <c r="AY106" s="5">
        <f t="shared" si="25"/>
        <v>25.090475913657002</v>
      </c>
      <c r="AZ106" s="5">
        <f t="shared" si="26"/>
        <v>-0.61068562539475479</v>
      </c>
      <c r="BA106" s="5">
        <f t="shared" si="36"/>
        <v>-0.62069712695219281</v>
      </c>
      <c r="BB106" s="5">
        <f t="shared" si="37"/>
        <v>1.0011501557438018E-2</v>
      </c>
    </row>
    <row r="107" spans="1:54" ht="15.75" customHeight="1" x14ac:dyDescent="0.2">
      <c r="A107" s="4">
        <v>45291</v>
      </c>
      <c r="B107" s="4" t="str">
        <f t="shared" si="0"/>
        <v>532023</v>
      </c>
      <c r="C107" s="1">
        <v>18</v>
      </c>
      <c r="D107" s="1">
        <v>32</v>
      </c>
      <c r="E107" s="1">
        <v>9</v>
      </c>
      <c r="F107" s="1">
        <v>17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f t="shared" si="1"/>
        <v>25</v>
      </c>
      <c r="AN107" s="5">
        <f t="shared" si="2"/>
        <v>0.5</v>
      </c>
      <c r="AO107" s="5">
        <f t="shared" si="3"/>
        <v>0.5</v>
      </c>
      <c r="AP107" s="5">
        <f t="shared" si="4"/>
        <v>0</v>
      </c>
      <c r="AQ107" s="5">
        <f t="shared" ref="AQ107:AR107" si="106">(AQ106*13+AO107)/14</f>
        <v>1.010856680823899</v>
      </c>
      <c r="AR107" s="5">
        <f t="shared" si="106"/>
        <v>1.0209528369620837</v>
      </c>
      <c r="AS107" s="6">
        <f t="shared" si="7"/>
        <v>49.751547670935551</v>
      </c>
      <c r="AT107" s="5">
        <f t="shared" si="14"/>
        <v>24.725000000000001</v>
      </c>
      <c r="AU107" s="5">
        <f t="shared" si="15"/>
        <v>1.7210098779495724</v>
      </c>
      <c r="AV107" s="5">
        <f t="shared" si="16"/>
        <v>28.167019755899148</v>
      </c>
      <c r="AW107" s="5">
        <f t="shared" si="17"/>
        <v>21.282980244100855</v>
      </c>
      <c r="AX107" s="5">
        <f t="shared" si="5"/>
        <v>24.559822551606516</v>
      </c>
      <c r="AY107" s="5">
        <f t="shared" si="25"/>
        <v>25.083773994126854</v>
      </c>
      <c r="AZ107" s="5">
        <f t="shared" si="26"/>
        <v>-0.52395144252033887</v>
      </c>
      <c r="BA107" s="5">
        <f t="shared" si="36"/>
        <v>-0.60134799006582207</v>
      </c>
      <c r="BB107" s="5">
        <f t="shared" si="37"/>
        <v>7.7396547545483196E-2</v>
      </c>
    </row>
    <row r="108" spans="1:54" ht="15.75" customHeight="1" x14ac:dyDescent="0.2">
      <c r="A108" s="4">
        <v>45298</v>
      </c>
      <c r="B108" s="4" t="str">
        <f t="shared" si="0"/>
        <v>22024</v>
      </c>
      <c r="C108" s="1">
        <v>17</v>
      </c>
      <c r="D108" s="1">
        <v>28</v>
      </c>
      <c r="E108" s="1">
        <v>6</v>
      </c>
      <c r="F108" s="1">
        <v>17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f t="shared" si="1"/>
        <v>22.5</v>
      </c>
      <c r="AN108" s="5">
        <f t="shared" si="2"/>
        <v>-2.5</v>
      </c>
      <c r="AO108" s="5">
        <f t="shared" si="3"/>
        <v>0</v>
      </c>
      <c r="AP108" s="5">
        <f t="shared" si="4"/>
        <v>2.5</v>
      </c>
      <c r="AQ108" s="5">
        <f t="shared" ref="AQ108:AR108" si="107">(AQ107*13+AO108)/14</f>
        <v>0.9386526321936205</v>
      </c>
      <c r="AR108" s="5">
        <f t="shared" si="107"/>
        <v>1.1265990628933635</v>
      </c>
      <c r="AS108" s="6">
        <f t="shared" si="7"/>
        <v>45.449793573663499</v>
      </c>
      <c r="AT108" s="5">
        <f t="shared" si="14"/>
        <v>24.4</v>
      </c>
      <c r="AU108" s="5">
        <f t="shared" si="15"/>
        <v>1.4798648586948742</v>
      </c>
      <c r="AV108" s="5">
        <f t="shared" si="16"/>
        <v>27.359729717389747</v>
      </c>
      <c r="AW108" s="5">
        <f t="shared" si="17"/>
        <v>21.44027028261025</v>
      </c>
      <c r="AX108" s="5">
        <f t="shared" si="5"/>
        <v>24.242926774436285</v>
      </c>
      <c r="AY108" s="5">
        <f t="shared" si="25"/>
        <v>24.892383327895239</v>
      </c>
      <c r="AZ108" s="5">
        <f t="shared" si="26"/>
        <v>-0.64945655345895403</v>
      </c>
      <c r="BA108" s="5">
        <f t="shared" si="36"/>
        <v>-0.61096970274444851</v>
      </c>
      <c r="BB108" s="5">
        <f t="shared" si="37"/>
        <v>-3.8486850714505527E-2</v>
      </c>
    </row>
    <row r="109" spans="1:54" ht="15.75" customHeight="1" x14ac:dyDescent="0.2">
      <c r="A109" s="4">
        <v>45305</v>
      </c>
      <c r="B109" s="4" t="str">
        <f t="shared" si="0"/>
        <v>32024</v>
      </c>
      <c r="C109" s="1">
        <v>17</v>
      </c>
      <c r="D109" s="1">
        <v>29</v>
      </c>
      <c r="E109" s="1">
        <v>6</v>
      </c>
      <c r="F109" s="1">
        <v>14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f t="shared" si="1"/>
        <v>23</v>
      </c>
      <c r="AN109" s="5">
        <f t="shared" si="2"/>
        <v>0.5</v>
      </c>
      <c r="AO109" s="5">
        <f t="shared" si="3"/>
        <v>0.5</v>
      </c>
      <c r="AP109" s="5">
        <f t="shared" si="4"/>
        <v>0</v>
      </c>
      <c r="AQ109" s="5">
        <f t="shared" ref="AQ109:AR109" si="108">(AQ108*13+AO109)/14</f>
        <v>0.90732030132264752</v>
      </c>
      <c r="AR109" s="5">
        <f t="shared" si="108"/>
        <v>1.0461277012581234</v>
      </c>
      <c r="AS109" s="6">
        <f t="shared" si="7"/>
        <v>46.447118127738946</v>
      </c>
      <c r="AT109" s="5">
        <f t="shared" si="14"/>
        <v>24.225000000000001</v>
      </c>
      <c r="AU109" s="5">
        <f t="shared" si="15"/>
        <v>1.4271912976192087</v>
      </c>
      <c r="AV109" s="5">
        <f t="shared" si="16"/>
        <v>27.079382595238418</v>
      </c>
      <c r="AW109" s="5">
        <f t="shared" si="17"/>
        <v>21.370617404761585</v>
      </c>
      <c r="AX109" s="5">
        <f t="shared" si="5"/>
        <v>24.051707270676857</v>
      </c>
      <c r="AY109" s="5">
        <f t="shared" si="25"/>
        <v>24.752206785088184</v>
      </c>
      <c r="AZ109" s="5">
        <f t="shared" si="26"/>
        <v>-0.70049951441132663</v>
      </c>
      <c r="BA109" s="5">
        <f t="shared" si="36"/>
        <v>-0.62887566507782422</v>
      </c>
      <c r="BB109" s="5">
        <f t="shared" si="37"/>
        <v>-7.162384933350241E-2</v>
      </c>
    </row>
    <row r="110" spans="1:54" ht="15.75" customHeight="1" x14ac:dyDescent="0.2">
      <c r="A110" s="4">
        <v>45312</v>
      </c>
      <c r="B110" s="4" t="str">
        <f t="shared" si="0"/>
        <v>42024</v>
      </c>
      <c r="C110" s="1">
        <v>15</v>
      </c>
      <c r="D110" s="1">
        <v>26</v>
      </c>
      <c r="E110" s="1">
        <v>5</v>
      </c>
      <c r="F110" s="1">
        <v>14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f t="shared" si="1"/>
        <v>20.5</v>
      </c>
      <c r="AN110" s="5">
        <f t="shared" si="2"/>
        <v>-2.5</v>
      </c>
      <c r="AO110" s="5">
        <f t="shared" si="3"/>
        <v>0</v>
      </c>
      <c r="AP110" s="5">
        <f t="shared" si="4"/>
        <v>2.5</v>
      </c>
      <c r="AQ110" s="5">
        <f t="shared" ref="AQ110:AR110" si="109">(AQ109*13+AO110)/14</f>
        <v>0.84251170837102973</v>
      </c>
      <c r="AR110" s="5">
        <f t="shared" si="109"/>
        <v>1.1499757225968288</v>
      </c>
      <c r="AS110" s="6">
        <f t="shared" si="7"/>
        <v>42.284417722112131</v>
      </c>
      <c r="AT110" s="5">
        <f t="shared" si="14"/>
        <v>24.05</v>
      </c>
      <c r="AU110" s="5">
        <f t="shared" si="15"/>
        <v>1.6424067705656842</v>
      </c>
      <c r="AV110" s="5">
        <f t="shared" si="16"/>
        <v>27.334813541131368</v>
      </c>
      <c r="AW110" s="5">
        <f t="shared" si="17"/>
        <v>20.765186458868634</v>
      </c>
      <c r="AX110" s="5">
        <f t="shared" si="5"/>
        <v>23.505290767495801</v>
      </c>
      <c r="AY110" s="5">
        <f t="shared" si="25"/>
        <v>24.437228504711282</v>
      </c>
      <c r="AZ110" s="5">
        <f t="shared" si="26"/>
        <v>-0.93193773721548112</v>
      </c>
      <c r="BA110" s="5">
        <f t="shared" si="36"/>
        <v>-0.68948807950535562</v>
      </c>
      <c r="BB110" s="5">
        <f t="shared" si="37"/>
        <v>-0.2424496577101255</v>
      </c>
    </row>
    <row r="111" spans="1:54" ht="15.75" customHeight="1" x14ac:dyDescent="0.2">
      <c r="A111" s="4">
        <v>45319</v>
      </c>
      <c r="B111" s="4" t="str">
        <f t="shared" si="0"/>
        <v>52024</v>
      </c>
      <c r="C111" s="1">
        <v>15</v>
      </c>
      <c r="D111" s="1">
        <v>24</v>
      </c>
      <c r="E111" s="1">
        <v>6</v>
      </c>
      <c r="F111" s="1">
        <v>13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f t="shared" si="1"/>
        <v>19.5</v>
      </c>
      <c r="AN111" s="5">
        <f t="shared" si="2"/>
        <v>-1</v>
      </c>
      <c r="AO111" s="5">
        <f t="shared" si="3"/>
        <v>0</v>
      </c>
      <c r="AP111" s="5">
        <f t="shared" si="4"/>
        <v>1</v>
      </c>
      <c r="AQ111" s="5">
        <f t="shared" ref="AQ111:AR111" si="110">(AQ110*13+AO111)/14</f>
        <v>0.78233230063024184</v>
      </c>
      <c r="AR111" s="5">
        <f t="shared" si="110"/>
        <v>1.1392631709827696</v>
      </c>
      <c r="AS111" s="6">
        <f t="shared" si="7"/>
        <v>40.71264281100445</v>
      </c>
      <c r="AT111" s="5">
        <f t="shared" si="14"/>
        <v>23.7</v>
      </c>
      <c r="AU111" s="5">
        <f t="shared" si="15"/>
        <v>1.8193405398660252</v>
      </c>
      <c r="AV111" s="5">
        <f t="shared" si="16"/>
        <v>27.338681079732048</v>
      </c>
      <c r="AW111" s="5">
        <f t="shared" si="17"/>
        <v>20.061318920267951</v>
      </c>
      <c r="AX111" s="5">
        <f t="shared" si="5"/>
        <v>22.889092187881062</v>
      </c>
      <c r="AY111" s="5">
        <f t="shared" si="25"/>
        <v>24.071507874732667</v>
      </c>
      <c r="AZ111" s="5">
        <f t="shared" si="26"/>
        <v>-1.1824156868516056</v>
      </c>
      <c r="BA111" s="5">
        <f t="shared" si="36"/>
        <v>-0.78807360097460566</v>
      </c>
      <c r="BB111" s="5">
        <f t="shared" si="37"/>
        <v>-0.39434208587699993</v>
      </c>
    </row>
    <row r="112" spans="1:54" ht="15.75" customHeight="1" x14ac:dyDescent="0.2">
      <c r="A112" s="4">
        <v>45326</v>
      </c>
      <c r="B112" s="4" t="str">
        <f t="shared" si="0"/>
        <v>62024</v>
      </c>
      <c r="C112" s="1">
        <v>12</v>
      </c>
      <c r="D112" s="1">
        <v>23</v>
      </c>
      <c r="E112" s="1">
        <v>6</v>
      </c>
      <c r="F112" s="1">
        <v>16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f t="shared" si="1"/>
        <v>17.5</v>
      </c>
      <c r="AN112" s="5">
        <f t="shared" si="2"/>
        <v>-2</v>
      </c>
      <c r="AO112" s="5">
        <f t="shared" si="3"/>
        <v>0</v>
      </c>
      <c r="AP112" s="5">
        <f t="shared" si="4"/>
        <v>2</v>
      </c>
      <c r="AQ112" s="5">
        <f t="shared" ref="AQ112:AR112" si="111">(AQ111*13+AO112)/14</f>
        <v>0.72645142201379598</v>
      </c>
      <c r="AR112" s="5">
        <f t="shared" si="111"/>
        <v>1.200744373055429</v>
      </c>
      <c r="AS112" s="6">
        <f t="shared" si="7"/>
        <v>37.694738846589367</v>
      </c>
      <c r="AT112" s="5">
        <f t="shared" si="14"/>
        <v>23.35</v>
      </c>
      <c r="AU112" s="5">
        <f t="shared" si="15"/>
        <v>2.2533308678487498</v>
      </c>
      <c r="AV112" s="5">
        <f t="shared" si="16"/>
        <v>27.8566617356975</v>
      </c>
      <c r="AW112" s="5">
        <f t="shared" si="17"/>
        <v>18.843338264302503</v>
      </c>
      <c r="AX112" s="5">
        <f t="shared" si="5"/>
        <v>22.060001082053208</v>
      </c>
      <c r="AY112" s="5">
        <f t="shared" si="25"/>
        <v>23.58472951364136</v>
      </c>
      <c r="AZ112" s="5">
        <f t="shared" si="26"/>
        <v>-1.5247284315881515</v>
      </c>
      <c r="BA112" s="5">
        <f t="shared" si="36"/>
        <v>-0.9354045670973149</v>
      </c>
      <c r="BB112" s="5">
        <f t="shared" si="37"/>
        <v>-0.58932386449083662</v>
      </c>
    </row>
    <row r="113" spans="1:54" ht="15.75" customHeight="1" x14ac:dyDescent="0.2">
      <c r="A113" s="4">
        <v>45333</v>
      </c>
      <c r="B113" s="4" t="str">
        <f t="shared" si="0"/>
        <v>72024</v>
      </c>
      <c r="C113" s="1">
        <v>11</v>
      </c>
      <c r="D113" s="1">
        <v>22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f t="shared" si="1"/>
        <v>16.5</v>
      </c>
      <c r="AN113" s="5">
        <f t="shared" si="2"/>
        <v>-1</v>
      </c>
      <c r="AO113" s="5">
        <f t="shared" si="3"/>
        <v>0</v>
      </c>
      <c r="AP113" s="5">
        <f t="shared" si="4"/>
        <v>1</v>
      </c>
      <c r="AQ113" s="5">
        <f t="shared" ref="AQ113:AR113" si="112">(AQ112*13+AO113)/14</f>
        <v>0.6745620347270963</v>
      </c>
      <c r="AR113" s="5">
        <f t="shared" si="112"/>
        <v>1.1864054892657556</v>
      </c>
      <c r="AS113" s="6">
        <f t="shared" si="7"/>
        <v>36.2479208277515</v>
      </c>
      <c r="AT113" s="5">
        <f t="shared" si="14"/>
        <v>22.925000000000001</v>
      </c>
      <c r="AU113" s="5">
        <f t="shared" si="15"/>
        <v>2.6658722775106836</v>
      </c>
      <c r="AV113" s="5">
        <f t="shared" si="16"/>
        <v>28.256744555021367</v>
      </c>
      <c r="AW113" s="5">
        <f t="shared" si="17"/>
        <v>17.593255444978634</v>
      </c>
      <c r="AX113" s="5">
        <f t="shared" si="5"/>
        <v>21.204616300198872</v>
      </c>
      <c r="AY113" s="5">
        <f t="shared" si="25"/>
        <v>23.059934734853112</v>
      </c>
      <c r="AZ113" s="5">
        <f t="shared" si="26"/>
        <v>-1.8553184346542402</v>
      </c>
      <c r="BA113" s="5">
        <f t="shared" si="36"/>
        <v>-1.1193873406087</v>
      </c>
      <c r="BB113" s="5">
        <f t="shared" si="37"/>
        <v>-0.73593109404554014</v>
      </c>
    </row>
    <row r="114" spans="1:54" ht="15.75" customHeight="1" x14ac:dyDescent="0.2">
      <c r="A114" s="4">
        <v>45340</v>
      </c>
      <c r="B114" s="4" t="str">
        <f t="shared" si="0"/>
        <v>82024</v>
      </c>
      <c r="C114" s="1">
        <v>12</v>
      </c>
      <c r="D114" s="1">
        <v>19</v>
      </c>
      <c r="E114" s="1">
        <v>4</v>
      </c>
      <c r="F114" s="1">
        <v>13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f t="shared" si="1"/>
        <v>15.5</v>
      </c>
      <c r="AN114" s="5">
        <f t="shared" si="2"/>
        <v>-1</v>
      </c>
      <c r="AO114" s="5">
        <f t="shared" si="3"/>
        <v>0</v>
      </c>
      <c r="AP114" s="5">
        <f t="shared" si="4"/>
        <v>1</v>
      </c>
      <c r="AQ114" s="5">
        <f t="shared" ref="AQ114:AR114" si="113">(AQ113*13+AO114)/14</f>
        <v>0.62637903224658942</v>
      </c>
      <c r="AR114" s="5">
        <f t="shared" si="113"/>
        <v>1.1730908114610588</v>
      </c>
      <c r="AS114" s="6">
        <f t="shared" si="7"/>
        <v>34.809087489679229</v>
      </c>
      <c r="AT114" s="5">
        <f t="shared" si="14"/>
        <v>22.574999999999999</v>
      </c>
      <c r="AU114" s="5">
        <f t="shared" si="15"/>
        <v>3.1195953263203866</v>
      </c>
      <c r="AV114" s="5">
        <f t="shared" si="16"/>
        <v>28.814190652640772</v>
      </c>
      <c r="AW114" s="5">
        <f t="shared" si="17"/>
        <v>16.335809347359227</v>
      </c>
      <c r="AX114" s="5">
        <f t="shared" si="5"/>
        <v>20.326983023245198</v>
      </c>
      <c r="AY114" s="5">
        <f t="shared" si="25"/>
        <v>22.499939569308438</v>
      </c>
      <c r="AZ114" s="5">
        <f t="shared" si="26"/>
        <v>-2.1729565460632401</v>
      </c>
      <c r="BA114" s="5">
        <f t="shared" si="36"/>
        <v>-1.3301011816996082</v>
      </c>
      <c r="BB114" s="5">
        <f t="shared" si="37"/>
        <v>-0.84285536436363184</v>
      </c>
    </row>
    <row r="115" spans="1:54" ht="15.75" customHeight="1" x14ac:dyDescent="0.2">
      <c r="A115" s="4">
        <v>45347</v>
      </c>
      <c r="B115" s="4" t="str">
        <f t="shared" si="0"/>
        <v>92024</v>
      </c>
      <c r="C115" s="1">
        <v>11</v>
      </c>
      <c r="D115" s="1">
        <v>19</v>
      </c>
      <c r="E115" s="1">
        <v>5</v>
      </c>
      <c r="F115" s="1">
        <v>12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f t="shared" si="1"/>
        <v>15</v>
      </c>
      <c r="AN115" s="5">
        <f t="shared" si="2"/>
        <v>-0.5</v>
      </c>
      <c r="AO115" s="5">
        <f t="shared" si="3"/>
        <v>0</v>
      </c>
      <c r="AP115" s="5">
        <f t="shared" si="4"/>
        <v>0.5</v>
      </c>
      <c r="AQ115" s="5">
        <f t="shared" ref="AQ115:AR115" si="114">(AQ114*13+AO115)/14</f>
        <v>0.58163767280040446</v>
      </c>
      <c r="AR115" s="5">
        <f t="shared" si="114"/>
        <v>1.1250128963566974</v>
      </c>
      <c r="AS115" s="6">
        <f t="shared" si="7"/>
        <v>34.080653843959965</v>
      </c>
      <c r="AT115" s="5">
        <f t="shared" si="14"/>
        <v>22.125</v>
      </c>
      <c r="AU115" s="5">
        <f t="shared" si="15"/>
        <v>3.5066900347763843</v>
      </c>
      <c r="AV115" s="5">
        <f t="shared" si="16"/>
        <v>29.138380069552767</v>
      </c>
      <c r="AW115" s="5">
        <f t="shared" si="17"/>
        <v>15.111619930447231</v>
      </c>
      <c r="AX115" s="5">
        <f t="shared" si="5"/>
        <v>19.507447173515168</v>
      </c>
      <c r="AY115" s="5">
        <f t="shared" si="25"/>
        <v>21.944388490100405</v>
      </c>
      <c r="AZ115" s="5">
        <f t="shared" si="26"/>
        <v>-2.4369413165852372</v>
      </c>
      <c r="BA115" s="5">
        <f t="shared" si="36"/>
        <v>-1.5514692086767341</v>
      </c>
      <c r="BB115" s="5">
        <f t="shared" si="37"/>
        <v>-0.88547210790850306</v>
      </c>
    </row>
    <row r="116" spans="1:54" ht="15.75" customHeight="1" x14ac:dyDescent="0.2">
      <c r="A116" s="4">
        <v>45354</v>
      </c>
      <c r="B116" s="4" t="str">
        <f t="shared" si="0"/>
        <v>102024</v>
      </c>
      <c r="C116" s="1">
        <v>12</v>
      </c>
      <c r="D116" s="1">
        <v>20</v>
      </c>
      <c r="E116" s="1">
        <v>5</v>
      </c>
      <c r="F116" s="1">
        <v>11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f t="shared" si="1"/>
        <v>16</v>
      </c>
      <c r="AN116" s="5">
        <f t="shared" si="2"/>
        <v>1</v>
      </c>
      <c r="AO116" s="5">
        <f t="shared" si="3"/>
        <v>1</v>
      </c>
      <c r="AP116" s="5">
        <f t="shared" si="4"/>
        <v>0</v>
      </c>
      <c r="AQ116" s="5">
        <f t="shared" ref="AQ116:AR116" si="115">(AQ115*13+AO116)/14</f>
        <v>0.61152069617180416</v>
      </c>
      <c r="AR116" s="5">
        <f t="shared" si="115"/>
        <v>1.044654832331219</v>
      </c>
      <c r="AS116" s="6">
        <f t="shared" si="7"/>
        <v>36.923664529963368</v>
      </c>
      <c r="AT116" s="5">
        <f t="shared" si="14"/>
        <v>21.6</v>
      </c>
      <c r="AU116" s="5">
        <f t="shared" si="15"/>
        <v>3.5972211497209896</v>
      </c>
      <c r="AV116" s="5">
        <f t="shared" si="16"/>
        <v>28.794442299441982</v>
      </c>
      <c r="AW116" s="5">
        <f t="shared" si="17"/>
        <v>14.405557700558022</v>
      </c>
      <c r="AX116" s="5">
        <f t="shared" si="5"/>
        <v>18.967839916051297</v>
      </c>
      <c r="AY116" s="5">
        <f t="shared" si="25"/>
        <v>21.504063416759635</v>
      </c>
      <c r="AZ116" s="5">
        <f t="shared" si="26"/>
        <v>-2.5362235007083385</v>
      </c>
      <c r="BA116" s="5">
        <f t="shared" si="36"/>
        <v>-1.748420067083055</v>
      </c>
      <c r="BB116" s="5">
        <f t="shared" si="37"/>
        <v>-0.78780343362528349</v>
      </c>
    </row>
    <row r="117" spans="1:54" ht="15.75" customHeight="1" x14ac:dyDescent="0.2">
      <c r="A117" s="4">
        <v>45361</v>
      </c>
      <c r="B117" s="4" t="str">
        <f t="shared" si="0"/>
        <v>112024</v>
      </c>
      <c r="C117" s="1">
        <v>12</v>
      </c>
      <c r="D117" s="1">
        <v>22</v>
      </c>
      <c r="E117" s="1">
        <v>6</v>
      </c>
      <c r="F117" s="1">
        <v>12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f t="shared" si="1"/>
        <v>17</v>
      </c>
      <c r="AN117" s="5">
        <f t="shared" si="2"/>
        <v>1</v>
      </c>
      <c r="AO117" s="5">
        <f t="shared" si="3"/>
        <v>1</v>
      </c>
      <c r="AP117" s="5">
        <f t="shared" si="4"/>
        <v>0</v>
      </c>
      <c r="AQ117" s="5">
        <f t="shared" ref="AQ117:AR117" si="116">(AQ116*13+AO117)/14</f>
        <v>0.63926921787381807</v>
      </c>
      <c r="AR117" s="5">
        <f t="shared" si="116"/>
        <v>0.97003663002184626</v>
      </c>
      <c r="AS117" s="6">
        <f t="shared" si="7"/>
        <v>39.723289311955803</v>
      </c>
      <c r="AT117" s="5">
        <f t="shared" si="14"/>
        <v>21.15</v>
      </c>
      <c r="AU117" s="5">
        <f t="shared" si="15"/>
        <v>3.5815499438092444</v>
      </c>
      <c r="AV117" s="5">
        <f t="shared" si="16"/>
        <v>28.313099887618488</v>
      </c>
      <c r="AW117" s="5">
        <f t="shared" si="17"/>
        <v>13.986900112381509</v>
      </c>
      <c r="AX117" s="5">
        <f t="shared" si="5"/>
        <v>18.665095313581869</v>
      </c>
      <c r="AY117" s="5">
        <f t="shared" si="25"/>
        <v>21.170429089592254</v>
      </c>
      <c r="AZ117" s="5">
        <f t="shared" si="26"/>
        <v>-2.5053337760103851</v>
      </c>
      <c r="BA117" s="5">
        <f t="shared" si="36"/>
        <v>-1.8998028088685213</v>
      </c>
      <c r="BB117" s="5">
        <f t="shared" si="37"/>
        <v>-0.60553096714186383</v>
      </c>
    </row>
    <row r="118" spans="1:54" ht="15.75" customHeight="1" x14ac:dyDescent="0.2">
      <c r="A118" s="4">
        <v>45368</v>
      </c>
      <c r="B118" s="4" t="str">
        <f t="shared" si="0"/>
        <v>122024</v>
      </c>
      <c r="C118" s="1">
        <v>12</v>
      </c>
      <c r="D118" s="1">
        <v>23</v>
      </c>
      <c r="E118" s="1">
        <v>6</v>
      </c>
      <c r="F118" s="1">
        <v>12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f t="shared" si="1"/>
        <v>17.5</v>
      </c>
      <c r="AN118" s="5">
        <f t="shared" si="2"/>
        <v>0.5</v>
      </c>
      <c r="AO118" s="5">
        <f t="shared" si="3"/>
        <v>0.5</v>
      </c>
      <c r="AP118" s="5">
        <f t="shared" si="4"/>
        <v>0</v>
      </c>
      <c r="AQ118" s="5">
        <f t="shared" ref="AQ118:AR118" si="117">(AQ117*13+AO118)/14</f>
        <v>0.62932141659711682</v>
      </c>
      <c r="AR118" s="5">
        <f t="shared" si="117"/>
        <v>0.9007482993060002</v>
      </c>
      <c r="AS118" s="6">
        <f t="shared" si="7"/>
        <v>41.130244593179377</v>
      </c>
      <c r="AT118" s="5">
        <f t="shared" si="14"/>
        <v>20.75</v>
      </c>
      <c r="AU118" s="5">
        <f t="shared" si="15"/>
        <v>3.5195880440756131</v>
      </c>
      <c r="AV118" s="5">
        <f t="shared" si="16"/>
        <v>27.789176088151226</v>
      </c>
      <c r="AW118" s="5">
        <f t="shared" si="17"/>
        <v>13.710823911848774</v>
      </c>
      <c r="AX118" s="5">
        <f t="shared" si="5"/>
        <v>18.485849880723119</v>
      </c>
      <c r="AY118" s="5">
        <f t="shared" si="25"/>
        <v>20.898545453326161</v>
      </c>
      <c r="AZ118" s="5">
        <f t="shared" si="26"/>
        <v>-2.4126955726030417</v>
      </c>
      <c r="BA118" s="5">
        <f t="shared" si="36"/>
        <v>-2.0023813616154253</v>
      </c>
      <c r="BB118" s="5">
        <f t="shared" si="37"/>
        <v>-0.41031421098761633</v>
      </c>
    </row>
    <row r="119" spans="1:54" ht="15.75" customHeight="1" x14ac:dyDescent="0.2">
      <c r="A119" s="4">
        <v>45375</v>
      </c>
      <c r="B119" s="4" t="str">
        <f t="shared" si="0"/>
        <v>132024</v>
      </c>
      <c r="C119" s="1">
        <v>14</v>
      </c>
      <c r="D119" s="1">
        <v>20</v>
      </c>
      <c r="E119" s="1">
        <v>6</v>
      </c>
      <c r="F119" s="1">
        <v>11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f t="shared" si="1"/>
        <v>17</v>
      </c>
      <c r="AN119" s="5">
        <f t="shared" si="2"/>
        <v>-0.5</v>
      </c>
      <c r="AO119" s="5">
        <f t="shared" si="3"/>
        <v>0</v>
      </c>
      <c r="AP119" s="5">
        <f t="shared" si="4"/>
        <v>0.5</v>
      </c>
      <c r="AQ119" s="5">
        <f t="shared" ref="AQ119:AR119" si="118">(AQ118*13+AO119)/14</f>
        <v>0.58436988684017988</v>
      </c>
      <c r="AR119" s="5">
        <f t="shared" si="118"/>
        <v>0.87212342078414307</v>
      </c>
      <c r="AS119" s="6">
        <f t="shared" si="7"/>
        <v>40.121700785109816</v>
      </c>
      <c r="AT119" s="5">
        <f t="shared" si="14"/>
        <v>20.475000000000001</v>
      </c>
      <c r="AU119" s="5">
        <f t="shared" si="15"/>
        <v>3.5863456330922707</v>
      </c>
      <c r="AV119" s="5">
        <f t="shared" si="16"/>
        <v>27.647691266184545</v>
      </c>
      <c r="AW119" s="5">
        <f t="shared" si="17"/>
        <v>13.30230873381546</v>
      </c>
      <c r="AX119" s="5">
        <f t="shared" si="5"/>
        <v>18.257257591381101</v>
      </c>
      <c r="AY119" s="5">
        <f t="shared" si="25"/>
        <v>20.609764308635334</v>
      </c>
      <c r="AZ119" s="5">
        <f t="shared" si="26"/>
        <v>-2.3525067172542329</v>
      </c>
      <c r="BA119" s="5">
        <f t="shared" si="36"/>
        <v>-2.072406432743187</v>
      </c>
      <c r="BB119" s="5">
        <f t="shared" si="37"/>
        <v>-0.28010028451104585</v>
      </c>
    </row>
    <row r="120" spans="1:54" ht="15.75" customHeight="1" x14ac:dyDescent="0.2">
      <c r="A120" s="4">
        <v>45382</v>
      </c>
      <c r="B120" s="4" t="str">
        <f t="shared" si="0"/>
        <v>142024</v>
      </c>
      <c r="C120" s="1">
        <v>12</v>
      </c>
      <c r="D120" s="1">
        <v>21</v>
      </c>
      <c r="E120" s="1">
        <v>5</v>
      </c>
      <c r="F120" s="1">
        <v>12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f t="shared" si="1"/>
        <v>16.5</v>
      </c>
      <c r="AN120" s="5">
        <f t="shared" si="2"/>
        <v>-0.5</v>
      </c>
      <c r="AO120" s="5">
        <f t="shared" si="3"/>
        <v>0</v>
      </c>
      <c r="AP120" s="5">
        <f t="shared" si="4"/>
        <v>0.5</v>
      </c>
      <c r="AQ120" s="5">
        <f t="shared" ref="AQ120:AR120" si="119">(AQ119*13+AO120)/14</f>
        <v>0.54262918063730992</v>
      </c>
      <c r="AR120" s="5">
        <f t="shared" si="119"/>
        <v>0.8455431764424185</v>
      </c>
      <c r="AS120" s="6">
        <f t="shared" si="7"/>
        <v>39.089467375566286</v>
      </c>
      <c r="AT120" s="5">
        <f t="shared" si="14"/>
        <v>20.149999999999999</v>
      </c>
      <c r="AU120" s="5">
        <f t="shared" si="15"/>
        <v>3.6369630187836663</v>
      </c>
      <c r="AV120" s="5">
        <f t="shared" si="16"/>
        <v>27.42392603756733</v>
      </c>
      <c r="AW120" s="5">
        <f t="shared" si="17"/>
        <v>12.876073962432667</v>
      </c>
      <c r="AX120" s="5">
        <f t="shared" si="5"/>
        <v>17.986910269630162</v>
      </c>
      <c r="AY120" s="5">
        <f t="shared" si="25"/>
        <v>20.305337322810495</v>
      </c>
      <c r="AZ120" s="5">
        <f t="shared" si="26"/>
        <v>-2.3184270531803328</v>
      </c>
      <c r="BA120" s="5">
        <f t="shared" si="36"/>
        <v>-2.1216105568306163</v>
      </c>
      <c r="BB120" s="5">
        <f t="shared" si="37"/>
        <v>-0.19681649634971654</v>
      </c>
    </row>
    <row r="121" spans="1:54" ht="15.75" customHeight="1" x14ac:dyDescent="0.2">
      <c r="A121" s="4">
        <v>45389</v>
      </c>
      <c r="B121" s="4" t="str">
        <f t="shared" si="0"/>
        <v>152024</v>
      </c>
      <c r="C121" s="1">
        <v>14</v>
      </c>
      <c r="D121" s="1">
        <v>22</v>
      </c>
      <c r="E121" s="1">
        <v>4</v>
      </c>
      <c r="F121" s="1">
        <v>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f t="shared" si="1"/>
        <v>18</v>
      </c>
      <c r="AN121" s="5">
        <f t="shared" si="2"/>
        <v>1.5</v>
      </c>
      <c r="AO121" s="5">
        <f t="shared" si="3"/>
        <v>1.5</v>
      </c>
      <c r="AP121" s="5">
        <f t="shared" si="4"/>
        <v>0</v>
      </c>
      <c r="AQ121" s="5">
        <f t="shared" ref="AQ121:AR121" si="120">(AQ120*13+AO121)/14</f>
        <v>0.6110128105917878</v>
      </c>
      <c r="AR121" s="5">
        <f t="shared" si="120"/>
        <v>0.78514723526796004</v>
      </c>
      <c r="AS121" s="6">
        <f t="shared" si="7"/>
        <v>43.763808626648483</v>
      </c>
      <c r="AT121" s="5">
        <f t="shared" si="14"/>
        <v>19.875</v>
      </c>
      <c r="AU121" s="5">
        <f t="shared" si="15"/>
        <v>3.5807645831581838</v>
      </c>
      <c r="AV121" s="5">
        <f t="shared" si="16"/>
        <v>27.036529166316367</v>
      </c>
      <c r="AW121" s="5">
        <f t="shared" si="17"/>
        <v>12.713470833683633</v>
      </c>
      <c r="AX121" s="5">
        <f t="shared" si="5"/>
        <v>17.988924074302446</v>
      </c>
      <c r="AY121" s="5">
        <f t="shared" si="25"/>
        <v>20.134571595194902</v>
      </c>
      <c r="AZ121" s="5">
        <f t="shared" si="26"/>
        <v>-2.1456475208924566</v>
      </c>
      <c r="BA121" s="5">
        <f t="shared" si="36"/>
        <v>-2.1264179496429847</v>
      </c>
      <c r="BB121" s="5">
        <f t="shared" si="37"/>
        <v>-1.9229571249471888E-2</v>
      </c>
    </row>
    <row r="122" spans="1:54" ht="15.75" customHeight="1" x14ac:dyDescent="0.2">
      <c r="A122" s="4">
        <v>45396</v>
      </c>
      <c r="B122" s="4" t="str">
        <f t="shared" si="0"/>
        <v>162024</v>
      </c>
      <c r="C122" s="1">
        <v>12</v>
      </c>
      <c r="D122" s="1">
        <v>23</v>
      </c>
      <c r="E122" s="1">
        <v>5</v>
      </c>
      <c r="F122" s="1">
        <v>13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f t="shared" si="1"/>
        <v>17.5</v>
      </c>
      <c r="AN122" s="5">
        <f t="shared" si="2"/>
        <v>-0.5</v>
      </c>
      <c r="AO122" s="5">
        <f t="shared" si="3"/>
        <v>0</v>
      </c>
      <c r="AP122" s="5">
        <f t="shared" si="4"/>
        <v>0.5</v>
      </c>
      <c r="AQ122" s="5">
        <f t="shared" ref="AQ122:AR122" si="121">(AQ121*13+AO122)/14</f>
        <v>0.56736903840666009</v>
      </c>
      <c r="AR122" s="5">
        <f t="shared" si="121"/>
        <v>0.76477957560596288</v>
      </c>
      <c r="AS122" s="6">
        <f t="shared" si="7"/>
        <v>42.590521240544106</v>
      </c>
      <c r="AT122" s="5">
        <f t="shared" si="14"/>
        <v>19.574999999999999</v>
      </c>
      <c r="AU122" s="5">
        <f t="shared" si="15"/>
        <v>3.5152347005569915</v>
      </c>
      <c r="AV122" s="5">
        <f t="shared" si="16"/>
        <v>26.605469401113982</v>
      </c>
      <c r="AW122" s="5">
        <f t="shared" si="17"/>
        <v>12.544530598886016</v>
      </c>
      <c r="AX122" s="5">
        <f t="shared" si="5"/>
        <v>17.913704985948222</v>
      </c>
      <c r="AY122" s="5">
        <f t="shared" si="25"/>
        <v>19.939418143698987</v>
      </c>
      <c r="AZ122" s="5">
        <f t="shared" si="26"/>
        <v>-2.025713157750765</v>
      </c>
      <c r="BA122" s="5">
        <f t="shared" si="36"/>
        <v>-2.1062769912645409</v>
      </c>
      <c r="BB122" s="5">
        <f t="shared" si="37"/>
        <v>8.056383351377594E-2</v>
      </c>
    </row>
    <row r="123" spans="1:54" ht="15.75" customHeight="1" x14ac:dyDescent="0.2">
      <c r="A123" s="4">
        <v>45403</v>
      </c>
      <c r="B123" s="4" t="str">
        <f t="shared" si="0"/>
        <v>172024</v>
      </c>
      <c r="C123" s="1">
        <v>11</v>
      </c>
      <c r="D123" s="1">
        <v>19</v>
      </c>
      <c r="E123" s="1">
        <v>4</v>
      </c>
      <c r="F123" s="1">
        <v>11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f t="shared" si="1"/>
        <v>15</v>
      </c>
      <c r="AN123" s="5">
        <f t="shared" si="2"/>
        <v>-2.5</v>
      </c>
      <c r="AO123" s="5">
        <f t="shared" si="3"/>
        <v>0</v>
      </c>
      <c r="AP123" s="5">
        <f t="shared" si="4"/>
        <v>2.5</v>
      </c>
      <c r="AQ123" s="5">
        <f t="shared" ref="AQ123:AR123" si="122">(AQ122*13+AO123)/14</f>
        <v>0.52684267852047006</v>
      </c>
      <c r="AR123" s="5">
        <f t="shared" si="122"/>
        <v>0.88872389163410836</v>
      </c>
      <c r="AS123" s="6">
        <f t="shared" si="7"/>
        <v>37.217796013856088</v>
      </c>
      <c r="AT123" s="5">
        <f t="shared" si="14"/>
        <v>19.25</v>
      </c>
      <c r="AU123" s="5">
        <f t="shared" si="15"/>
        <v>3.6211186116999814</v>
      </c>
      <c r="AV123" s="5">
        <f t="shared" si="16"/>
        <v>26.492237223399961</v>
      </c>
      <c r="AW123" s="5">
        <f t="shared" si="17"/>
        <v>12.007762776600037</v>
      </c>
      <c r="AX123" s="5">
        <f t="shared" si="5"/>
        <v>17.465442680417727</v>
      </c>
      <c r="AY123" s="5">
        <f t="shared" si="25"/>
        <v>19.573535318239802</v>
      </c>
      <c r="AZ123" s="5">
        <f t="shared" si="26"/>
        <v>-2.1080926378220752</v>
      </c>
      <c r="BA123" s="5">
        <f t="shared" si="36"/>
        <v>-2.1066401205760479</v>
      </c>
      <c r="BB123" s="5">
        <f t="shared" si="37"/>
        <v>-1.4525172460273517E-3</v>
      </c>
    </row>
    <row r="124" spans="1:54" ht="15.75" customHeight="1" x14ac:dyDescent="0.2">
      <c r="A124" s="4">
        <v>45410</v>
      </c>
      <c r="B124" s="4" t="str">
        <f t="shared" si="0"/>
        <v>182024</v>
      </c>
      <c r="C124" s="1">
        <v>10</v>
      </c>
      <c r="D124" s="1">
        <v>19</v>
      </c>
      <c r="E124" s="1">
        <v>4</v>
      </c>
      <c r="F124" s="1">
        <v>9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f t="shared" si="1"/>
        <v>14.5</v>
      </c>
      <c r="AN124" s="5">
        <f t="shared" si="2"/>
        <v>-0.5</v>
      </c>
      <c r="AO124" s="5">
        <f t="shared" si="3"/>
        <v>0</v>
      </c>
      <c r="AP124" s="5">
        <f t="shared" si="4"/>
        <v>0.5</v>
      </c>
      <c r="AQ124" s="5">
        <f t="shared" ref="AQ124:AR124" si="123">(AQ123*13+AO124)/14</f>
        <v>0.48921105862615077</v>
      </c>
      <c r="AR124" s="5">
        <f t="shared" si="123"/>
        <v>0.86095789937452927</v>
      </c>
      <c r="AS124" s="6">
        <f t="shared" si="7"/>
        <v>36.233321446715145</v>
      </c>
      <c r="AT124" s="5">
        <f t="shared" si="14"/>
        <v>18.675000000000001</v>
      </c>
      <c r="AU124" s="5">
        <f t="shared" si="15"/>
        <v>3.4105534741446295</v>
      </c>
      <c r="AV124" s="5">
        <f t="shared" si="16"/>
        <v>25.49610694828926</v>
      </c>
      <c r="AW124" s="5">
        <f t="shared" si="17"/>
        <v>11.853893051710742</v>
      </c>
      <c r="AX124" s="5">
        <f t="shared" si="5"/>
        <v>17.009220729584232</v>
      </c>
      <c r="AY124" s="5">
        <f t="shared" si="25"/>
        <v>19.197717887259074</v>
      </c>
      <c r="AZ124" s="5">
        <f t="shared" si="26"/>
        <v>-2.188497157674842</v>
      </c>
      <c r="BA124" s="5">
        <f t="shared" si="36"/>
        <v>-2.1230115279958066</v>
      </c>
      <c r="BB124" s="5">
        <f t="shared" si="37"/>
        <v>-6.5485629679035373E-2</v>
      </c>
    </row>
    <row r="125" spans="1:54" ht="15.75" customHeight="1" x14ac:dyDescent="0.2">
      <c r="A125" s="4">
        <v>45417</v>
      </c>
      <c r="B125" s="4" t="str">
        <f t="shared" si="0"/>
        <v>192024</v>
      </c>
      <c r="C125" s="1">
        <v>10</v>
      </c>
      <c r="D125" s="1">
        <v>19</v>
      </c>
      <c r="E125" s="1">
        <v>4</v>
      </c>
      <c r="F125" s="1">
        <v>14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f t="shared" si="1"/>
        <v>14.5</v>
      </c>
      <c r="AN125" s="5">
        <f t="shared" si="2"/>
        <v>0</v>
      </c>
      <c r="AO125" s="5">
        <f t="shared" si="3"/>
        <v>0</v>
      </c>
      <c r="AP125" s="5">
        <f t="shared" si="4"/>
        <v>0</v>
      </c>
      <c r="AQ125" s="5">
        <f t="shared" ref="AQ125:AR125" si="124">(AQ124*13+AO125)/14</f>
        <v>0.4542674115814257</v>
      </c>
      <c r="AR125" s="5">
        <f t="shared" si="124"/>
        <v>0.79946090656206281</v>
      </c>
      <c r="AS125" s="6">
        <f t="shared" si="7"/>
        <v>36.233321446715145</v>
      </c>
      <c r="AT125" s="5">
        <f t="shared" si="14"/>
        <v>18.149999999999999</v>
      </c>
      <c r="AU125" s="5">
        <f t="shared" si="15"/>
        <v>3.1980462785894765</v>
      </c>
      <c r="AV125" s="5">
        <f t="shared" si="16"/>
        <v>24.546092557178952</v>
      </c>
      <c r="AW125" s="5">
        <f t="shared" si="17"/>
        <v>11.753907442821045</v>
      </c>
      <c r="AX125" s="5">
        <f t="shared" si="5"/>
        <v>16.623186771186656</v>
      </c>
      <c r="AY125" s="5">
        <f t="shared" si="25"/>
        <v>18.849738784499142</v>
      </c>
      <c r="AZ125" s="5">
        <f t="shared" si="26"/>
        <v>-2.2265520133124852</v>
      </c>
      <c r="BA125" s="5">
        <f t="shared" si="36"/>
        <v>-2.1437196250591426</v>
      </c>
      <c r="BB125" s="5">
        <f t="shared" si="37"/>
        <v>-8.2832388253342604E-2</v>
      </c>
    </row>
    <row r="126" spans="1:54" ht="15.75" customHeight="1" x14ac:dyDescent="0.2">
      <c r="A126" s="4">
        <v>45424</v>
      </c>
      <c r="B126" s="4" t="str">
        <f t="shared" si="0"/>
        <v>202024</v>
      </c>
      <c r="C126" s="1">
        <v>11</v>
      </c>
      <c r="D126" s="1">
        <v>19</v>
      </c>
      <c r="E126" s="1">
        <v>5</v>
      </c>
      <c r="F126" s="1">
        <v>12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f t="shared" si="1"/>
        <v>15</v>
      </c>
      <c r="AN126" s="5">
        <f t="shared" si="2"/>
        <v>0.5</v>
      </c>
      <c r="AO126" s="5">
        <f t="shared" si="3"/>
        <v>0.5</v>
      </c>
      <c r="AP126" s="5">
        <f t="shared" si="4"/>
        <v>0</v>
      </c>
      <c r="AQ126" s="5">
        <f t="shared" ref="AQ126:AR126" si="125">(AQ125*13+AO126)/14</f>
        <v>0.45753402503989532</v>
      </c>
      <c r="AR126" s="5">
        <f t="shared" si="125"/>
        <v>0.74235655609334406</v>
      </c>
      <c r="AS126" s="6">
        <f t="shared" si="7"/>
        <v>38.131312324143444</v>
      </c>
      <c r="AT126" s="5">
        <f t="shared" si="14"/>
        <v>17.675000000000001</v>
      </c>
      <c r="AU126" s="5">
        <f t="shared" si="15"/>
        <v>2.9123658767400777</v>
      </c>
      <c r="AV126" s="5">
        <f t="shared" si="16"/>
        <v>23.499731753480155</v>
      </c>
      <c r="AW126" s="5">
        <f t="shared" si="17"/>
        <v>11.850268246519846</v>
      </c>
      <c r="AX126" s="5">
        <f t="shared" si="5"/>
        <v>16.373465729465632</v>
      </c>
      <c r="AY126" s="5">
        <f t="shared" si="25"/>
        <v>18.564572948610316</v>
      </c>
      <c r="AZ126" s="5">
        <f t="shared" si="26"/>
        <v>-2.1911072191446834</v>
      </c>
      <c r="BA126" s="5">
        <f t="shared" si="36"/>
        <v>-2.1531971438762509</v>
      </c>
      <c r="BB126" s="5">
        <f t="shared" si="37"/>
        <v>-3.7910075268432486E-2</v>
      </c>
    </row>
    <row r="127" spans="1:54" ht="15.75" customHeight="1" x14ac:dyDescent="0.2">
      <c r="A127" s="4">
        <v>45431</v>
      </c>
      <c r="B127" s="4" t="str">
        <f t="shared" si="0"/>
        <v>212024</v>
      </c>
      <c r="C127" s="1">
        <v>11</v>
      </c>
      <c r="D127" s="1">
        <v>21</v>
      </c>
      <c r="E127" s="1">
        <v>5</v>
      </c>
      <c r="F127" s="1">
        <v>11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f t="shared" si="1"/>
        <v>16</v>
      </c>
      <c r="AN127" s="5">
        <f t="shared" si="2"/>
        <v>1</v>
      </c>
      <c r="AO127" s="5">
        <f t="shared" si="3"/>
        <v>1</v>
      </c>
      <c r="AP127" s="5">
        <f t="shared" si="4"/>
        <v>0</v>
      </c>
      <c r="AQ127" s="5">
        <f t="shared" ref="AQ127:AR127" si="126">(AQ126*13+AO127)/14</f>
        <v>0.49628159467990279</v>
      </c>
      <c r="AR127" s="5">
        <f t="shared" si="126"/>
        <v>0.68933108780096231</v>
      </c>
      <c r="AS127" s="6">
        <f t="shared" si="7"/>
        <v>41.858661096762724</v>
      </c>
      <c r="AT127" s="5">
        <f t="shared" si="14"/>
        <v>17.225000000000001</v>
      </c>
      <c r="AU127" s="5">
        <f t="shared" si="15"/>
        <v>2.3951774464536024</v>
      </c>
      <c r="AV127" s="5">
        <f t="shared" si="16"/>
        <v>22.015354892907204</v>
      </c>
      <c r="AW127" s="5">
        <f t="shared" si="17"/>
        <v>12.434645107092797</v>
      </c>
      <c r="AX127" s="5">
        <f t="shared" si="5"/>
        <v>16.316009463393996</v>
      </c>
      <c r="AY127" s="5">
        <f t="shared" si="25"/>
        <v>18.374604582046587</v>
      </c>
      <c r="AZ127" s="5">
        <f t="shared" si="26"/>
        <v>-2.0585951186525904</v>
      </c>
      <c r="BA127" s="5">
        <f t="shared" si="36"/>
        <v>-2.1342767388315189</v>
      </c>
      <c r="BB127" s="5">
        <f t="shared" si="37"/>
        <v>7.5681620178928544E-2</v>
      </c>
    </row>
    <row r="128" spans="1:54" ht="15.75" customHeight="1" x14ac:dyDescent="0.2">
      <c r="A128" s="4">
        <v>45438</v>
      </c>
      <c r="B128" s="4" t="str">
        <f t="shared" si="0"/>
        <v>222024</v>
      </c>
      <c r="C128" s="1">
        <v>11</v>
      </c>
      <c r="D128" s="1">
        <v>19</v>
      </c>
      <c r="E128" s="1">
        <v>4</v>
      </c>
      <c r="F128" s="1">
        <v>12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f t="shared" si="1"/>
        <v>15</v>
      </c>
      <c r="AN128" s="5">
        <f t="shared" si="2"/>
        <v>-1</v>
      </c>
      <c r="AO128" s="5">
        <f t="shared" si="3"/>
        <v>0</v>
      </c>
      <c r="AP128" s="5">
        <f t="shared" si="4"/>
        <v>1</v>
      </c>
      <c r="AQ128" s="5">
        <f t="shared" ref="AQ128:AR128" si="127">(AQ127*13+AO128)/14</f>
        <v>0.46083290934562404</v>
      </c>
      <c r="AR128" s="5">
        <f t="shared" si="127"/>
        <v>0.71152172438660788</v>
      </c>
      <c r="AS128" s="6">
        <f t="shared" si="7"/>
        <v>39.308319862100639</v>
      </c>
      <c r="AT128" s="5">
        <f t="shared" si="14"/>
        <v>16.850000000000001</v>
      </c>
      <c r="AU128" s="5">
        <f t="shared" si="15"/>
        <v>2.110094784600919</v>
      </c>
      <c r="AV128" s="5">
        <f t="shared" si="16"/>
        <v>21.07018956920184</v>
      </c>
      <c r="AW128" s="5">
        <f t="shared" si="17"/>
        <v>12.629810430798162</v>
      </c>
      <c r="AX128" s="5">
        <f t="shared" si="5"/>
        <v>16.113546469025689</v>
      </c>
      <c r="AY128" s="5">
        <f t="shared" si="25"/>
        <v>18.124633872265356</v>
      </c>
      <c r="AZ128" s="5">
        <f t="shared" si="26"/>
        <v>-2.0110874032396673</v>
      </c>
      <c r="BA128" s="5">
        <f t="shared" si="36"/>
        <v>-2.1096388717131487</v>
      </c>
      <c r="BB128" s="5">
        <f t="shared" si="37"/>
        <v>9.8551468473481396E-2</v>
      </c>
    </row>
    <row r="129" spans="1:54" ht="15.75" customHeight="1" x14ac:dyDescent="0.2">
      <c r="A129" s="4">
        <v>45445</v>
      </c>
      <c r="B129" s="4" t="str">
        <f t="shared" si="0"/>
        <v>232024</v>
      </c>
      <c r="C129" s="1">
        <v>11</v>
      </c>
      <c r="D129" s="1">
        <v>18</v>
      </c>
      <c r="E129" s="1">
        <v>5</v>
      </c>
      <c r="F129" s="1">
        <v>11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f t="shared" si="1"/>
        <v>14.5</v>
      </c>
      <c r="AN129" s="5">
        <f t="shared" si="2"/>
        <v>-0.5</v>
      </c>
      <c r="AO129" s="5">
        <f t="shared" si="3"/>
        <v>0</v>
      </c>
      <c r="AP129" s="5">
        <f t="shared" si="4"/>
        <v>0.5</v>
      </c>
      <c r="AQ129" s="5">
        <f t="shared" ref="AQ129:AR129" si="128">(AQ128*13+AO129)/14</f>
        <v>0.42791627296379381</v>
      </c>
      <c r="AR129" s="5">
        <f t="shared" si="128"/>
        <v>0.69641302978756436</v>
      </c>
      <c r="AS129" s="6">
        <f t="shared" si="7"/>
        <v>38.059692290918264</v>
      </c>
      <c r="AT129" s="5">
        <f t="shared" si="14"/>
        <v>16.425000000000001</v>
      </c>
      <c r="AU129" s="5">
        <f t="shared" si="15"/>
        <v>1.6299923312703037</v>
      </c>
      <c r="AV129" s="5">
        <f t="shared" si="16"/>
        <v>19.684984662540607</v>
      </c>
      <c r="AW129" s="5">
        <f t="shared" si="17"/>
        <v>13.165015337459394</v>
      </c>
      <c r="AX129" s="5">
        <f t="shared" si="5"/>
        <v>15.865308550714044</v>
      </c>
      <c r="AY129" s="5">
        <f t="shared" si="25"/>
        <v>17.856142474319771</v>
      </c>
      <c r="AZ129" s="5">
        <f t="shared" si="26"/>
        <v>-1.9908339236057273</v>
      </c>
      <c r="BA129" s="5">
        <f t="shared" si="36"/>
        <v>-2.0858778820916646</v>
      </c>
      <c r="BB129" s="5">
        <f t="shared" si="37"/>
        <v>9.5043958485937274E-2</v>
      </c>
    </row>
    <row r="130" spans="1:54" ht="15.75" customHeight="1" x14ac:dyDescent="0.2">
      <c r="A130" s="4">
        <v>45452</v>
      </c>
      <c r="B130" s="4" t="str">
        <f t="shared" si="0"/>
        <v>242024</v>
      </c>
      <c r="C130" s="1">
        <v>13</v>
      </c>
      <c r="D130" s="1">
        <v>20</v>
      </c>
      <c r="E130" s="1">
        <v>4</v>
      </c>
      <c r="F130" s="1">
        <v>10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f t="shared" si="1"/>
        <v>16.5</v>
      </c>
      <c r="AN130" s="5">
        <f t="shared" si="2"/>
        <v>2</v>
      </c>
      <c r="AO130" s="5">
        <f t="shared" si="3"/>
        <v>2</v>
      </c>
      <c r="AP130" s="5">
        <f t="shared" si="4"/>
        <v>0</v>
      </c>
      <c r="AQ130" s="5">
        <f t="shared" ref="AQ130:AR130" si="129">(AQ129*13+AO130)/14</f>
        <v>0.54020796775209423</v>
      </c>
      <c r="AR130" s="5">
        <f t="shared" si="129"/>
        <v>0.6466692419455955</v>
      </c>
      <c r="AS130" s="6">
        <f t="shared" si="7"/>
        <v>45.515067888926012</v>
      </c>
      <c r="AT130" s="5">
        <f t="shared" si="14"/>
        <v>16.225000000000001</v>
      </c>
      <c r="AU130" s="5">
        <f t="shared" si="15"/>
        <v>1.336740438529485</v>
      </c>
      <c r="AV130" s="5">
        <f t="shared" si="16"/>
        <v>18.898480877058972</v>
      </c>
      <c r="AW130" s="5">
        <f t="shared" si="17"/>
        <v>13.551519122941031</v>
      </c>
      <c r="AX130" s="5">
        <f t="shared" si="5"/>
        <v>15.96295338906573</v>
      </c>
      <c r="AY130" s="5">
        <f t="shared" si="25"/>
        <v>17.755687476222011</v>
      </c>
      <c r="AZ130" s="5">
        <f t="shared" si="26"/>
        <v>-1.7927340871562816</v>
      </c>
      <c r="BA130" s="5">
        <f t="shared" si="36"/>
        <v>-2.0272491231045882</v>
      </c>
      <c r="BB130" s="5">
        <f t="shared" si="37"/>
        <v>0.23451503594830658</v>
      </c>
    </row>
    <row r="131" spans="1:54" ht="15.75" customHeight="1" x14ac:dyDescent="0.2">
      <c r="A131" s="4">
        <v>45459</v>
      </c>
      <c r="B131" s="4" t="str">
        <f t="shared" si="0"/>
        <v>252024</v>
      </c>
      <c r="C131" s="1">
        <v>14</v>
      </c>
      <c r="D131" s="1">
        <v>19</v>
      </c>
      <c r="E131" s="1">
        <v>5</v>
      </c>
      <c r="F131" s="1">
        <v>12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f t="shared" si="1"/>
        <v>16.5</v>
      </c>
      <c r="AN131" s="5">
        <f t="shared" si="2"/>
        <v>0</v>
      </c>
      <c r="AO131" s="5">
        <f t="shared" si="3"/>
        <v>0</v>
      </c>
      <c r="AP131" s="5">
        <f t="shared" si="4"/>
        <v>0</v>
      </c>
      <c r="AQ131" s="5">
        <f t="shared" ref="AQ131:AR131" si="130">(AQ130*13+AO131)/14</f>
        <v>0.50162168434123033</v>
      </c>
      <c r="AR131" s="5">
        <f t="shared" si="130"/>
        <v>0.60047858180662439</v>
      </c>
      <c r="AS131" s="6">
        <f t="shared" si="7"/>
        <v>45.515067888926012</v>
      </c>
      <c r="AT131" s="5">
        <f t="shared" si="14"/>
        <v>16.074999999999999</v>
      </c>
      <c r="AU131" s="5">
        <f t="shared" si="15"/>
        <v>1.1098986440211553</v>
      </c>
      <c r="AV131" s="5">
        <f t="shared" si="16"/>
        <v>18.294797288042311</v>
      </c>
      <c r="AW131" s="5">
        <f t="shared" si="17"/>
        <v>13.855202711957688</v>
      </c>
      <c r="AX131" s="5">
        <f t="shared" si="5"/>
        <v>16.045575944594081</v>
      </c>
      <c r="AY131" s="5">
        <f t="shared" si="25"/>
        <v>17.662673589094453</v>
      </c>
      <c r="AZ131" s="5">
        <f t="shared" si="26"/>
        <v>-1.6170976445003724</v>
      </c>
      <c r="BA131" s="5">
        <f t="shared" si="36"/>
        <v>-1.9452188273837452</v>
      </c>
      <c r="BB131" s="5">
        <f t="shared" si="37"/>
        <v>0.32812118288337278</v>
      </c>
    </row>
    <row r="132" spans="1:54" ht="15.75" customHeight="1" x14ac:dyDescent="0.2">
      <c r="A132" s="4">
        <v>45466</v>
      </c>
      <c r="B132" s="4" t="str">
        <f t="shared" si="0"/>
        <v>262024</v>
      </c>
      <c r="C132" s="1">
        <v>12</v>
      </c>
      <c r="D132" s="1">
        <v>21</v>
      </c>
      <c r="E132" s="1">
        <v>5</v>
      </c>
      <c r="F132" s="1">
        <v>10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f t="shared" si="1"/>
        <v>16.5</v>
      </c>
      <c r="AN132" s="5">
        <f t="shared" si="2"/>
        <v>0</v>
      </c>
      <c r="AO132" s="5">
        <f t="shared" si="3"/>
        <v>0</v>
      </c>
      <c r="AP132" s="5">
        <f t="shared" si="4"/>
        <v>0</v>
      </c>
      <c r="AQ132" s="5">
        <f t="shared" ref="AQ132:AR132" si="131">(AQ131*13+AO132)/14</f>
        <v>0.46579156403114247</v>
      </c>
      <c r="AR132" s="5">
        <f t="shared" si="131"/>
        <v>0.55758725453472269</v>
      </c>
      <c r="AS132" s="6">
        <f t="shared" si="7"/>
        <v>45.515067888926005</v>
      </c>
      <c r="AT132" s="5">
        <f t="shared" si="14"/>
        <v>16.024999999999999</v>
      </c>
      <c r="AU132" s="5">
        <f t="shared" si="15"/>
        <v>1.066243405606806</v>
      </c>
      <c r="AV132" s="5">
        <f t="shared" si="16"/>
        <v>18.157486811213609</v>
      </c>
      <c r="AW132" s="5">
        <f t="shared" si="17"/>
        <v>13.892513188786387</v>
      </c>
      <c r="AX132" s="5">
        <f t="shared" si="5"/>
        <v>16.115487337733452</v>
      </c>
      <c r="AY132" s="5">
        <f t="shared" si="25"/>
        <v>17.5765496195319</v>
      </c>
      <c r="AZ132" s="5">
        <f t="shared" si="26"/>
        <v>-1.4610622817984478</v>
      </c>
      <c r="BA132" s="5">
        <f t="shared" si="36"/>
        <v>-1.8483875182666858</v>
      </c>
      <c r="BB132" s="5">
        <f t="shared" si="37"/>
        <v>0.38732523646823802</v>
      </c>
    </row>
    <row r="133" spans="1:54" ht="15.75" customHeight="1" x14ac:dyDescent="0.2">
      <c r="A133" s="4">
        <v>45473</v>
      </c>
      <c r="B133" s="4" t="str">
        <f t="shared" si="0"/>
        <v>272024</v>
      </c>
      <c r="C133" s="1">
        <v>13</v>
      </c>
      <c r="D133" s="1">
        <v>19</v>
      </c>
      <c r="E133" s="1">
        <v>4</v>
      </c>
      <c r="F133" s="1">
        <v>9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f t="shared" si="1"/>
        <v>16</v>
      </c>
      <c r="AN133" s="5">
        <f t="shared" si="2"/>
        <v>-0.5</v>
      </c>
      <c r="AO133" s="5">
        <f t="shared" si="3"/>
        <v>0</v>
      </c>
      <c r="AP133" s="5">
        <f t="shared" si="4"/>
        <v>0.5</v>
      </c>
      <c r="AQ133" s="5">
        <f t="shared" ref="AQ133:AR133" si="132">(AQ132*13+AO133)/14</f>
        <v>0.43252073802891805</v>
      </c>
      <c r="AR133" s="5">
        <f t="shared" si="132"/>
        <v>0.55347387921081392</v>
      </c>
      <c r="AS133" s="6">
        <f t="shared" si="7"/>
        <v>43.866440086635507</v>
      </c>
      <c r="AT133" s="5">
        <f t="shared" si="14"/>
        <v>16</v>
      </c>
      <c r="AU133" s="5">
        <f t="shared" si="15"/>
        <v>1.0606601717798212</v>
      </c>
      <c r="AV133" s="5">
        <f t="shared" si="16"/>
        <v>18.121320343559642</v>
      </c>
      <c r="AW133" s="5">
        <f t="shared" si="17"/>
        <v>13.878679656440358</v>
      </c>
      <c r="AX133" s="5">
        <f t="shared" si="5"/>
        <v>16.097720055005226</v>
      </c>
      <c r="AY133" s="5">
        <f t="shared" si="25"/>
        <v>17.459768166233239</v>
      </c>
      <c r="AZ133" s="5">
        <f t="shared" si="26"/>
        <v>-1.3620481112280132</v>
      </c>
      <c r="BA133" s="5">
        <f t="shared" si="36"/>
        <v>-1.7511196368589514</v>
      </c>
      <c r="BB133" s="5">
        <f t="shared" si="37"/>
        <v>0.38907152563093828</v>
      </c>
    </row>
    <row r="134" spans="1:54" ht="15.75" customHeight="1" x14ac:dyDescent="0.2">
      <c r="A134" s="4">
        <v>45480</v>
      </c>
      <c r="B134" s="4" t="str">
        <f t="shared" si="0"/>
        <v>282024</v>
      </c>
      <c r="C134" s="1">
        <v>30</v>
      </c>
      <c r="D134" s="1">
        <v>35</v>
      </c>
      <c r="E134" s="1">
        <v>5</v>
      </c>
      <c r="F134" s="1">
        <v>10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880687</v>
      </c>
      <c r="AM134" s="1">
        <f t="shared" si="1"/>
        <v>32.5</v>
      </c>
      <c r="AN134" s="5">
        <f t="shared" si="2"/>
        <v>16.5</v>
      </c>
      <c r="AO134" s="5">
        <f t="shared" si="3"/>
        <v>16.5</v>
      </c>
      <c r="AP134" s="5">
        <f t="shared" si="4"/>
        <v>0</v>
      </c>
      <c r="AQ134" s="5">
        <f t="shared" ref="AQ134:AR134" si="133">(AQ133*13+AO134)/14</f>
        <v>1.5801978281697096</v>
      </c>
      <c r="AR134" s="5">
        <f t="shared" si="133"/>
        <v>0.51394003069575578</v>
      </c>
      <c r="AS134" s="6">
        <f t="shared" si="7"/>
        <v>75.458156753147492</v>
      </c>
      <c r="AT134" s="5">
        <f t="shared" si="14"/>
        <v>16.850000000000001</v>
      </c>
      <c r="AU134" s="5">
        <f t="shared" si="15"/>
        <v>3.7419914484135317</v>
      </c>
      <c r="AV134" s="5">
        <f t="shared" si="16"/>
        <v>24.333982896827067</v>
      </c>
      <c r="AW134" s="5">
        <f t="shared" si="17"/>
        <v>9.366017103172938</v>
      </c>
      <c r="AX134" s="5">
        <f t="shared" si="5"/>
        <v>18.621147738850574</v>
      </c>
      <c r="AY134" s="5">
        <f t="shared" si="25"/>
        <v>18.573859413178926</v>
      </c>
      <c r="AZ134" s="5">
        <f t="shared" si="26"/>
        <v>4.7288325671647868E-2</v>
      </c>
      <c r="BA134" s="5">
        <f t="shared" si="36"/>
        <v>-1.3914380443528316</v>
      </c>
      <c r="BB134" s="5">
        <f t="shared" si="37"/>
        <v>1.4387263700244795</v>
      </c>
    </row>
    <row r="135" spans="1:54" ht="15.75" customHeight="1" x14ac:dyDescent="0.2">
      <c r="A135" s="4">
        <v>45487</v>
      </c>
      <c r="B135" s="4" t="str">
        <f t="shared" si="0"/>
        <v>292024</v>
      </c>
      <c r="C135" s="1">
        <v>29</v>
      </c>
      <c r="D135" s="1">
        <v>35</v>
      </c>
      <c r="E135" s="1">
        <v>4</v>
      </c>
      <c r="F135" s="1">
        <v>11</v>
      </c>
      <c r="G135" s="1">
        <v>45.33</v>
      </c>
      <c r="H135" s="1">
        <v>6.89</v>
      </c>
      <c r="I135" s="1">
        <v>14.7</v>
      </c>
      <c r="J135" s="1">
        <v>9.68</v>
      </c>
      <c r="K135" s="1">
        <v>11.44</v>
      </c>
      <c r="L135" s="1">
        <v>6.62</v>
      </c>
      <c r="M135" s="1">
        <v>12.8</v>
      </c>
      <c r="N135" s="1">
        <v>13.41</v>
      </c>
      <c r="O135" s="1">
        <v>8.1</v>
      </c>
      <c r="P135" s="1">
        <v>0</v>
      </c>
      <c r="Q135" s="1">
        <v>1149000</v>
      </c>
      <c r="R135" s="1">
        <v>546000</v>
      </c>
      <c r="S135" s="1">
        <v>1392000</v>
      </c>
      <c r="T135" s="1">
        <v>555000</v>
      </c>
      <c r="U135" s="1">
        <v>834000</v>
      </c>
      <c r="V135" s="1">
        <v>222000</v>
      </c>
      <c r="W135" s="1">
        <v>495000</v>
      </c>
      <c r="X135" s="1">
        <v>444000</v>
      </c>
      <c r="Y135" s="1">
        <v>702000</v>
      </c>
      <c r="Z135" s="1">
        <v>0</v>
      </c>
      <c r="AA135" s="1">
        <v>39</v>
      </c>
      <c r="AB135" s="1">
        <v>16</v>
      </c>
      <c r="AC135" s="1">
        <v>39</v>
      </c>
      <c r="AD135" s="1">
        <v>13</v>
      </c>
      <c r="AE135" s="1">
        <v>59</v>
      </c>
      <c r="AF135" s="1">
        <v>7</v>
      </c>
      <c r="AG135" s="1">
        <v>29</v>
      </c>
      <c r="AH135" s="1">
        <v>10</v>
      </c>
      <c r="AI135" s="1">
        <v>40</v>
      </c>
      <c r="AJ135" s="1">
        <v>0</v>
      </c>
      <c r="AK135" s="1">
        <v>0</v>
      </c>
      <c r="AL135" s="1">
        <v>968091</v>
      </c>
      <c r="AM135" s="1">
        <f t="shared" si="1"/>
        <v>32</v>
      </c>
      <c r="AN135" s="5">
        <f t="shared" si="2"/>
        <v>-0.5</v>
      </c>
      <c r="AO135" s="5">
        <f t="shared" si="3"/>
        <v>0</v>
      </c>
      <c r="AP135" s="5">
        <f t="shared" si="4"/>
        <v>0.5</v>
      </c>
      <c r="AQ135" s="5">
        <f t="shared" ref="AQ135:AR135" si="134">(AQ134*13+AO135)/14</f>
        <v>1.467326554729016</v>
      </c>
      <c r="AR135" s="5">
        <f t="shared" si="134"/>
        <v>0.51294431421748754</v>
      </c>
      <c r="AS135" s="6">
        <f t="shared" si="7"/>
        <v>74.097265063017772</v>
      </c>
      <c r="AT135" s="5">
        <f t="shared" si="14"/>
        <v>17.7</v>
      </c>
      <c r="AU135" s="5">
        <f t="shared" si="15"/>
        <v>4.9583263305272682</v>
      </c>
      <c r="AV135" s="5">
        <f t="shared" si="16"/>
        <v>27.616652661054538</v>
      </c>
      <c r="AW135" s="5">
        <f t="shared" si="17"/>
        <v>7.7833473389454628</v>
      </c>
      <c r="AX135" s="5">
        <f t="shared" si="5"/>
        <v>20.679432702104332</v>
      </c>
      <c r="AY135" s="5">
        <f t="shared" si="25"/>
        <v>19.568388345536043</v>
      </c>
      <c r="AZ135" s="5">
        <f t="shared" si="26"/>
        <v>1.1110443565682893</v>
      </c>
      <c r="BA135" s="5">
        <f t="shared" si="36"/>
        <v>-0.89094156416860737</v>
      </c>
      <c r="BB135" s="5">
        <f t="shared" si="37"/>
        <v>2.0019859207368969</v>
      </c>
    </row>
    <row r="136" spans="1:54" ht="15.75" customHeight="1" x14ac:dyDescent="0.2">
      <c r="A136" s="4">
        <v>45494</v>
      </c>
      <c r="B136" s="4" t="str">
        <f t="shared" si="0"/>
        <v>302024</v>
      </c>
      <c r="C136" s="1">
        <v>28</v>
      </c>
      <c r="D136" s="1">
        <v>33</v>
      </c>
      <c r="E136" s="1">
        <v>4</v>
      </c>
      <c r="F136" s="1">
        <v>9</v>
      </c>
      <c r="G136" s="1">
        <v>28.85</v>
      </c>
      <c r="H136" s="1">
        <v>20.74</v>
      </c>
      <c r="I136" s="1">
        <v>6.74</v>
      </c>
      <c r="J136" s="1">
        <v>17.989999999999998</v>
      </c>
      <c r="K136" s="1">
        <v>7.52</v>
      </c>
      <c r="L136" s="1">
        <v>3.81</v>
      </c>
      <c r="M136" s="1">
        <v>3.49</v>
      </c>
      <c r="N136" s="1">
        <v>22.89</v>
      </c>
      <c r="O136" s="1">
        <v>8.6999999999999993</v>
      </c>
      <c r="P136" s="1">
        <v>0</v>
      </c>
      <c r="Q136" s="1">
        <v>795000</v>
      </c>
      <c r="R136" s="1">
        <v>852000</v>
      </c>
      <c r="S136" s="1">
        <v>1884000</v>
      </c>
      <c r="T136" s="1">
        <v>1434000</v>
      </c>
      <c r="U136" s="1">
        <v>558000</v>
      </c>
      <c r="V136" s="1">
        <v>249000</v>
      </c>
      <c r="W136" s="1">
        <v>352000</v>
      </c>
      <c r="X136" s="1">
        <v>804000</v>
      </c>
      <c r="Y136" s="1">
        <v>954000</v>
      </c>
      <c r="Z136" s="1">
        <v>0</v>
      </c>
      <c r="AA136" s="1">
        <v>29</v>
      </c>
      <c r="AB136" s="1">
        <v>23</v>
      </c>
      <c r="AC136" s="1">
        <v>53</v>
      </c>
      <c r="AD136" s="1">
        <v>26</v>
      </c>
      <c r="AE136" s="1">
        <v>41</v>
      </c>
      <c r="AF136" s="1">
        <v>8</v>
      </c>
      <c r="AG136" s="1">
        <v>20</v>
      </c>
      <c r="AH136" s="1">
        <v>18</v>
      </c>
      <c r="AI136" s="1">
        <v>49</v>
      </c>
      <c r="AJ136" s="1">
        <v>0</v>
      </c>
      <c r="AK136" s="1">
        <v>0</v>
      </c>
      <c r="AL136" s="1">
        <v>0</v>
      </c>
      <c r="AM136" s="1">
        <f t="shared" si="1"/>
        <v>30.5</v>
      </c>
      <c r="AN136" s="5">
        <f t="shared" si="2"/>
        <v>-1.5</v>
      </c>
      <c r="AO136" s="5">
        <f t="shared" si="3"/>
        <v>0</v>
      </c>
      <c r="AP136" s="5">
        <f t="shared" si="4"/>
        <v>1.5</v>
      </c>
      <c r="AQ136" s="5">
        <f t="shared" ref="AQ136:AR136" si="135">(AQ135*13+AO136)/14</f>
        <v>1.3625175151055147</v>
      </c>
      <c r="AR136" s="5">
        <f t="shared" si="135"/>
        <v>0.5834482917733812</v>
      </c>
      <c r="AS136" s="6">
        <f t="shared" si="7"/>
        <v>70.017546571942859</v>
      </c>
      <c r="AT136" s="5">
        <f t="shared" si="14"/>
        <v>18.425000000000001</v>
      </c>
      <c r="AU136" s="5">
        <f t="shared" si="15"/>
        <v>5.6662928798289274</v>
      </c>
      <c r="AV136" s="5">
        <f t="shared" si="16"/>
        <v>29.757585759657857</v>
      </c>
      <c r="AW136" s="5">
        <f t="shared" si="17"/>
        <v>7.092414240342146</v>
      </c>
      <c r="AX136" s="5">
        <f t="shared" si="5"/>
        <v>22.190289209472898</v>
      </c>
      <c r="AY136" s="5">
        <f t="shared" si="25"/>
        <v>20.378137356977817</v>
      </c>
      <c r="AZ136" s="5">
        <f t="shared" si="26"/>
        <v>1.8121518524950808</v>
      </c>
      <c r="BA136" s="5">
        <f t="shared" si="36"/>
        <v>-0.35032288083586982</v>
      </c>
      <c r="BB136" s="5">
        <f t="shared" si="37"/>
        <v>2.1624747333309506</v>
      </c>
    </row>
    <row r="137" spans="1:54" ht="15.75" customHeight="1" x14ac:dyDescent="0.2">
      <c r="A137" s="4">
        <v>45501</v>
      </c>
      <c r="B137" s="4" t="str">
        <f t="shared" si="0"/>
        <v>312024</v>
      </c>
      <c r="C137" s="1">
        <v>23</v>
      </c>
      <c r="D137" s="1">
        <v>34</v>
      </c>
      <c r="E137" s="1">
        <v>4</v>
      </c>
      <c r="F137" s="1">
        <v>8</v>
      </c>
      <c r="G137" s="1">
        <v>161.87</v>
      </c>
      <c r="H137" s="1">
        <v>69.209999999999994</v>
      </c>
      <c r="I137" s="1">
        <v>28.15</v>
      </c>
      <c r="J137" s="1">
        <v>60.01</v>
      </c>
      <c r="K137" s="1">
        <v>41.48</v>
      </c>
      <c r="L137" s="1">
        <v>5.03</v>
      </c>
      <c r="M137" s="1">
        <v>28.23</v>
      </c>
      <c r="N137" s="1">
        <v>49.95</v>
      </c>
      <c r="O137" s="1">
        <v>7.15</v>
      </c>
      <c r="P137" s="1">
        <v>0</v>
      </c>
      <c r="Q137" s="1">
        <v>4689000</v>
      </c>
      <c r="R137" s="1">
        <v>3294000</v>
      </c>
      <c r="S137" s="1">
        <v>2772000</v>
      </c>
      <c r="T137" s="1">
        <v>3903000</v>
      </c>
      <c r="U137" s="1">
        <v>2643000</v>
      </c>
      <c r="V137" s="1">
        <v>156000</v>
      </c>
      <c r="W137" s="1">
        <v>3665400</v>
      </c>
      <c r="X137" s="1">
        <v>2364000</v>
      </c>
      <c r="Y137" s="1">
        <v>1764000</v>
      </c>
      <c r="Z137" s="1">
        <v>0</v>
      </c>
      <c r="AA137" s="1">
        <v>153</v>
      </c>
      <c r="AB137" s="1">
        <v>81</v>
      </c>
      <c r="AC137" s="1">
        <v>77</v>
      </c>
      <c r="AD137" s="1">
        <v>76</v>
      </c>
      <c r="AE137" s="1">
        <v>198</v>
      </c>
      <c r="AF137" s="1">
        <v>5</v>
      </c>
      <c r="AG137" s="1">
        <v>222</v>
      </c>
      <c r="AH137" s="1">
        <v>52</v>
      </c>
      <c r="AI137" s="1">
        <v>88</v>
      </c>
      <c r="AJ137" s="1">
        <v>0</v>
      </c>
      <c r="AK137" s="1">
        <v>0</v>
      </c>
      <c r="AL137" s="1">
        <v>0</v>
      </c>
      <c r="AM137" s="1">
        <f t="shared" si="1"/>
        <v>28.5</v>
      </c>
      <c r="AN137" s="5">
        <f t="shared" si="2"/>
        <v>-2</v>
      </c>
      <c r="AO137" s="5">
        <f t="shared" si="3"/>
        <v>0</v>
      </c>
      <c r="AP137" s="5">
        <f t="shared" si="4"/>
        <v>2</v>
      </c>
      <c r="AQ137" s="5">
        <f t="shared" ref="AQ137:AR137" si="136">(AQ136*13+AO137)/14</f>
        <v>1.2651948354551208</v>
      </c>
      <c r="AR137" s="5">
        <f t="shared" si="136"/>
        <v>0.68463055664671113</v>
      </c>
      <c r="AS137" s="6">
        <f t="shared" si="7"/>
        <v>64.887596631988288</v>
      </c>
      <c r="AT137" s="5">
        <f t="shared" si="14"/>
        <v>19</v>
      </c>
      <c r="AU137" s="5">
        <f t="shared" si="15"/>
        <v>6.0621778264910704</v>
      </c>
      <c r="AV137" s="5">
        <f t="shared" si="16"/>
        <v>31.124355652982139</v>
      </c>
      <c r="AW137" s="5">
        <f t="shared" si="17"/>
        <v>6.8756443470178592</v>
      </c>
      <c r="AX137" s="5">
        <f t="shared" si="5"/>
        <v>23.16101394647707</v>
      </c>
      <c r="AY137" s="5">
        <f t="shared" si="25"/>
        <v>20.979756812016497</v>
      </c>
      <c r="AZ137" s="5">
        <f t="shared" si="26"/>
        <v>2.1812571344605729</v>
      </c>
      <c r="BA137" s="5">
        <f t="shared" si="36"/>
        <v>0.15599312222341871</v>
      </c>
      <c r="BB137" s="5">
        <f t="shared" si="37"/>
        <v>2.0252640122371544</v>
      </c>
    </row>
    <row r="138" spans="1:54" ht="15.75" customHeight="1" x14ac:dyDescent="0.2">
      <c r="A138" s="4">
        <v>45508</v>
      </c>
      <c r="B138" s="4" t="str">
        <f t="shared" si="0"/>
        <v>322024</v>
      </c>
      <c r="C138" s="1">
        <v>18</v>
      </c>
      <c r="D138" s="1">
        <v>28</v>
      </c>
      <c r="E138" s="1">
        <v>3</v>
      </c>
      <c r="F138" s="1">
        <v>8</v>
      </c>
      <c r="G138" s="1">
        <v>117.74</v>
      </c>
      <c r="H138" s="1">
        <v>44.2</v>
      </c>
      <c r="I138" s="1">
        <v>41.9</v>
      </c>
      <c r="J138" s="1">
        <v>44.49</v>
      </c>
      <c r="K138" s="1">
        <v>31.62</v>
      </c>
      <c r="L138" s="1">
        <v>0</v>
      </c>
      <c r="M138" s="1">
        <v>20.2</v>
      </c>
      <c r="N138" s="1">
        <v>62.56</v>
      </c>
      <c r="O138" s="1">
        <v>14.18</v>
      </c>
      <c r="P138" s="1">
        <v>0</v>
      </c>
      <c r="Q138" s="1">
        <v>3393000</v>
      </c>
      <c r="R138" s="1">
        <v>2886000</v>
      </c>
      <c r="S138" s="1">
        <v>3678000</v>
      </c>
      <c r="T138" s="1">
        <v>3168000</v>
      </c>
      <c r="U138" s="1">
        <v>2379000</v>
      </c>
      <c r="V138" s="1">
        <v>0</v>
      </c>
      <c r="W138" s="1">
        <v>2576400</v>
      </c>
      <c r="X138" s="1">
        <v>1974000</v>
      </c>
      <c r="Y138" s="1">
        <v>2931000</v>
      </c>
      <c r="Z138" s="1">
        <v>0</v>
      </c>
      <c r="AA138" s="1">
        <v>115</v>
      </c>
      <c r="AB138" s="1">
        <v>79</v>
      </c>
      <c r="AC138" s="1">
        <v>99</v>
      </c>
      <c r="AD138" s="1">
        <v>70</v>
      </c>
      <c r="AE138" s="1">
        <v>177</v>
      </c>
      <c r="AF138" s="1">
        <v>0</v>
      </c>
      <c r="AG138" s="1">
        <v>151</v>
      </c>
      <c r="AH138" s="1">
        <v>48</v>
      </c>
      <c r="AI138" s="1">
        <v>159</v>
      </c>
      <c r="AJ138" s="1">
        <v>0</v>
      </c>
      <c r="AK138" s="1">
        <v>1</v>
      </c>
      <c r="AL138" s="1">
        <v>612389</v>
      </c>
      <c r="AM138" s="1">
        <f t="shared" si="1"/>
        <v>23</v>
      </c>
      <c r="AN138" s="5">
        <f t="shared" si="2"/>
        <v>-5.5</v>
      </c>
      <c r="AO138" s="5">
        <f t="shared" si="3"/>
        <v>0</v>
      </c>
      <c r="AP138" s="5">
        <f t="shared" si="4"/>
        <v>5.5</v>
      </c>
      <c r="AQ138" s="5">
        <f t="shared" ref="AQ138:AR138" si="137">(AQ137*13+AO138)/14</f>
        <v>1.1748237757797551</v>
      </c>
      <c r="AR138" s="5">
        <f t="shared" si="137"/>
        <v>1.0285855168862317</v>
      </c>
      <c r="AS138" s="6">
        <f t="shared" si="7"/>
        <v>53.318454255872368</v>
      </c>
      <c r="AT138" s="5">
        <f t="shared" si="14"/>
        <v>19.274999999999999</v>
      </c>
      <c r="AU138" s="5">
        <f t="shared" si="15"/>
        <v>6.1124360937354592</v>
      </c>
      <c r="AV138" s="5">
        <f t="shared" si="16"/>
        <v>31.499872187470917</v>
      </c>
      <c r="AW138" s="5">
        <f t="shared" si="17"/>
        <v>7.0501278125290803</v>
      </c>
      <c r="AX138" s="5">
        <f t="shared" si="5"/>
        <v>23.136242570095984</v>
      </c>
      <c r="AY138" s="5">
        <f t="shared" si="25"/>
        <v>21.129404455570828</v>
      </c>
      <c r="AZ138" s="5">
        <f t="shared" si="26"/>
        <v>2.0068381145251557</v>
      </c>
      <c r="BA138" s="5">
        <f t="shared" si="36"/>
        <v>0.52616212068376611</v>
      </c>
      <c r="BB138" s="5">
        <f t="shared" si="37"/>
        <v>1.4806759938413896</v>
      </c>
    </row>
    <row r="139" spans="1:54" ht="15.75" customHeight="1" x14ac:dyDescent="0.2">
      <c r="A139" s="4">
        <v>45515</v>
      </c>
      <c r="B139" s="4" t="str">
        <f t="shared" si="0"/>
        <v>332024</v>
      </c>
      <c r="C139" s="1">
        <v>19</v>
      </c>
      <c r="D139" s="1">
        <v>26</v>
      </c>
      <c r="E139" s="1">
        <v>4</v>
      </c>
      <c r="F139" s="1">
        <v>9</v>
      </c>
      <c r="G139" s="1">
        <v>24.26</v>
      </c>
      <c r="H139" s="1">
        <v>9.42</v>
      </c>
      <c r="I139" s="1">
        <v>0.86</v>
      </c>
      <c r="J139" s="1">
        <v>1.35</v>
      </c>
      <c r="K139" s="1">
        <v>2.48</v>
      </c>
      <c r="L139" s="1">
        <v>0</v>
      </c>
      <c r="M139" s="1">
        <v>2.52</v>
      </c>
      <c r="N139" s="1">
        <v>9.91</v>
      </c>
      <c r="O139" s="1">
        <v>4.75</v>
      </c>
      <c r="P139" s="1">
        <v>0</v>
      </c>
      <c r="Q139" s="1">
        <v>786000</v>
      </c>
      <c r="R139" s="1">
        <v>318000</v>
      </c>
      <c r="S139" s="1">
        <v>138000</v>
      </c>
      <c r="T139" s="1">
        <v>138000</v>
      </c>
      <c r="U139" s="1">
        <v>153000</v>
      </c>
      <c r="V139" s="1">
        <v>0</v>
      </c>
      <c r="W139" s="1">
        <v>532800</v>
      </c>
      <c r="X139" s="1">
        <v>303000</v>
      </c>
      <c r="Y139" s="1">
        <v>300000</v>
      </c>
      <c r="Z139" s="1">
        <v>0</v>
      </c>
      <c r="AA139" s="1">
        <v>23</v>
      </c>
      <c r="AB139" s="1">
        <v>6</v>
      </c>
      <c r="AC139" s="1">
        <v>4</v>
      </c>
      <c r="AD139" s="1">
        <v>3</v>
      </c>
      <c r="AE139" s="1">
        <v>12</v>
      </c>
      <c r="AF139" s="1">
        <v>0</v>
      </c>
      <c r="AG139" s="1">
        <v>32</v>
      </c>
      <c r="AH139" s="1">
        <v>6</v>
      </c>
      <c r="AI139" s="1">
        <v>14</v>
      </c>
      <c r="AJ139" s="1">
        <v>0</v>
      </c>
      <c r="AK139" s="1">
        <v>0</v>
      </c>
      <c r="AL139" s="1">
        <v>676065</v>
      </c>
      <c r="AM139" s="1">
        <f t="shared" si="1"/>
        <v>22.5</v>
      </c>
      <c r="AN139" s="5">
        <f t="shared" si="2"/>
        <v>-0.5</v>
      </c>
      <c r="AO139" s="5">
        <f t="shared" si="3"/>
        <v>0</v>
      </c>
      <c r="AP139" s="5">
        <f t="shared" si="4"/>
        <v>0.5</v>
      </c>
      <c r="AQ139" s="5">
        <f t="shared" ref="AQ139:AR139" si="138">(AQ138*13+AO139)/14</f>
        <v>1.0909077917954868</v>
      </c>
      <c r="AR139" s="5">
        <f t="shared" si="138"/>
        <v>0.99082940853721513</v>
      </c>
      <c r="AS139" s="6">
        <f t="shared" si="7"/>
        <v>52.403722795612175</v>
      </c>
      <c r="AT139" s="5">
        <f t="shared" si="14"/>
        <v>19.55</v>
      </c>
      <c r="AU139" s="5">
        <f t="shared" si="15"/>
        <v>6.1276014883476222</v>
      </c>
      <c r="AV139" s="5">
        <f t="shared" si="16"/>
        <v>31.805202976695245</v>
      </c>
      <c r="AW139" s="5">
        <f t="shared" si="17"/>
        <v>7.2947970233047563</v>
      </c>
      <c r="AX139" s="5">
        <f t="shared" si="5"/>
        <v>23.038359097773522</v>
      </c>
      <c r="AY139" s="5">
        <f t="shared" si="25"/>
        <v>21.230930051454472</v>
      </c>
      <c r="AZ139" s="5">
        <f t="shared" si="26"/>
        <v>1.8074290463190508</v>
      </c>
      <c r="BA139" s="5">
        <f t="shared" si="36"/>
        <v>0.78241550581082309</v>
      </c>
      <c r="BB139" s="5">
        <f t="shared" si="37"/>
        <v>1.0250135405082277</v>
      </c>
    </row>
    <row r="140" spans="1:54" ht="15.75" customHeight="1" x14ac:dyDescent="0.2">
      <c r="A140" s="4">
        <v>45522</v>
      </c>
      <c r="B140" s="4" t="str">
        <f t="shared" si="0"/>
        <v>342024</v>
      </c>
      <c r="C140" s="1">
        <v>18</v>
      </c>
      <c r="D140" s="1">
        <v>28</v>
      </c>
      <c r="E140" s="1">
        <v>4</v>
      </c>
      <c r="F140" s="1">
        <v>8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f t="shared" si="1"/>
        <v>23</v>
      </c>
      <c r="AN140" s="5">
        <f t="shared" si="2"/>
        <v>0.5</v>
      </c>
      <c r="AO140" s="5">
        <f t="shared" si="3"/>
        <v>0.5</v>
      </c>
      <c r="AP140" s="5">
        <f t="shared" si="4"/>
        <v>0</v>
      </c>
      <c r="AQ140" s="5">
        <f t="shared" ref="AQ140:AR140" si="139">(AQ139*13+AO140)/14</f>
        <v>1.0487000923815235</v>
      </c>
      <c r="AR140" s="5">
        <f t="shared" si="139"/>
        <v>0.92005587935598554</v>
      </c>
      <c r="AS140" s="6">
        <f t="shared" si="7"/>
        <v>53.267144706410825</v>
      </c>
      <c r="AT140" s="5">
        <f t="shared" si="14"/>
        <v>19.875</v>
      </c>
      <c r="AU140" s="5">
        <f t="shared" si="15"/>
        <v>6.1295901168022642</v>
      </c>
      <c r="AV140" s="5">
        <f t="shared" si="16"/>
        <v>32.134180233604525</v>
      </c>
      <c r="AW140" s="5">
        <f t="shared" si="17"/>
        <v>7.6158197663954716</v>
      </c>
      <c r="AX140" s="5">
        <f t="shared" si="5"/>
        <v>23.032457698116058</v>
      </c>
      <c r="AY140" s="5">
        <f t="shared" si="25"/>
        <v>21.361972269865252</v>
      </c>
      <c r="AZ140" s="5">
        <f t="shared" si="26"/>
        <v>1.6704854282508066</v>
      </c>
      <c r="BA140" s="5">
        <f t="shared" si="36"/>
        <v>0.96002949029881979</v>
      </c>
      <c r="BB140" s="5">
        <f t="shared" si="37"/>
        <v>0.7104559379519868</v>
      </c>
    </row>
    <row r="141" spans="1:54" ht="15.75" customHeight="1" x14ac:dyDescent="0.2">
      <c r="A141" s="4">
        <v>45529</v>
      </c>
      <c r="B141" s="4" t="str">
        <f t="shared" si="0"/>
        <v>352024</v>
      </c>
      <c r="C141" s="1">
        <v>17</v>
      </c>
      <c r="D141" s="1">
        <v>25</v>
      </c>
      <c r="E141" s="1">
        <v>4</v>
      </c>
      <c r="F141" s="1">
        <v>8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f t="shared" si="1"/>
        <v>21</v>
      </c>
      <c r="AN141" s="5">
        <f t="shared" si="2"/>
        <v>-2</v>
      </c>
      <c r="AO141" s="5">
        <f t="shared" si="3"/>
        <v>0</v>
      </c>
      <c r="AP141" s="5">
        <f t="shared" si="4"/>
        <v>2</v>
      </c>
      <c r="AQ141" s="5">
        <f t="shared" ref="AQ141:AR141" si="140">(AQ140*13+AO141)/14</f>
        <v>0.9737929429257004</v>
      </c>
      <c r="AR141" s="5">
        <f t="shared" si="140"/>
        <v>0.99719474511627226</v>
      </c>
      <c r="AS141" s="6">
        <f t="shared" si="7"/>
        <v>49.406343268084548</v>
      </c>
      <c r="AT141" s="5">
        <f t="shared" si="14"/>
        <v>20.024999999999999</v>
      </c>
      <c r="AU141" s="5">
        <f t="shared" si="15"/>
        <v>6.1185680514316418</v>
      </c>
      <c r="AV141" s="5">
        <f t="shared" si="16"/>
        <v>32.26213610286328</v>
      </c>
      <c r="AW141" s="5">
        <f t="shared" si="17"/>
        <v>7.7878638971367149</v>
      </c>
      <c r="AX141" s="5">
        <f t="shared" si="5"/>
        <v>22.719771898405895</v>
      </c>
      <c r="AY141" s="5">
        <f t="shared" si="25"/>
        <v>21.335159509134492</v>
      </c>
      <c r="AZ141" s="5">
        <f t="shared" si="26"/>
        <v>1.3846123892714033</v>
      </c>
      <c r="BA141" s="5">
        <f t="shared" si="36"/>
        <v>1.0449460700933366</v>
      </c>
      <c r="BB141" s="5">
        <f t="shared" si="37"/>
        <v>0.33966631917806667</v>
      </c>
    </row>
    <row r="142" spans="1:54" ht="15.75" customHeight="1" x14ac:dyDescent="0.2">
      <c r="A142" s="4">
        <v>45536</v>
      </c>
      <c r="B142" s="4" t="str">
        <f t="shared" si="0"/>
        <v>362024</v>
      </c>
      <c r="C142" s="1">
        <v>15</v>
      </c>
      <c r="D142" s="1">
        <v>25</v>
      </c>
      <c r="E142" s="1">
        <v>4</v>
      </c>
      <c r="F142" s="1">
        <v>9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f t="shared" si="1"/>
        <v>20</v>
      </c>
      <c r="AN142" s="5">
        <f t="shared" si="2"/>
        <v>-1</v>
      </c>
      <c r="AO142" s="5">
        <f t="shared" si="3"/>
        <v>0</v>
      </c>
      <c r="AP142" s="5">
        <f t="shared" si="4"/>
        <v>1</v>
      </c>
      <c r="AQ142" s="5">
        <f t="shared" ref="AQ142:AR142" si="141">(AQ141*13+AO142)/14</f>
        <v>0.90423630414529321</v>
      </c>
      <c r="AR142" s="5">
        <f t="shared" si="141"/>
        <v>0.99739512046510992</v>
      </c>
      <c r="AS142" s="6">
        <f t="shared" si="7"/>
        <v>47.550555404318096</v>
      </c>
      <c r="AT142" s="5">
        <f t="shared" si="14"/>
        <v>20.149999999999999</v>
      </c>
      <c r="AU142" s="5">
        <f t="shared" si="15"/>
        <v>6.0911821512740856</v>
      </c>
      <c r="AV142" s="5">
        <f t="shared" si="16"/>
        <v>32.332364302548172</v>
      </c>
      <c r="AW142" s="5">
        <f t="shared" si="17"/>
        <v>7.9676356974518274</v>
      </c>
      <c r="AX142" s="5">
        <f t="shared" si="5"/>
        <v>22.301345452497294</v>
      </c>
      <c r="AY142" s="5">
        <f t="shared" si="25"/>
        <v>21.236258804754158</v>
      </c>
      <c r="AZ142" s="5">
        <f t="shared" si="26"/>
        <v>1.0650866477431364</v>
      </c>
      <c r="BA142" s="5">
        <f t="shared" si="36"/>
        <v>1.0489741856232966</v>
      </c>
      <c r="BB142" s="5">
        <f t="shared" si="37"/>
        <v>1.6112462119839854E-2</v>
      </c>
    </row>
    <row r="143" spans="1:54" ht="15.75" customHeight="1" x14ac:dyDescent="0.2">
      <c r="A143" s="4">
        <v>45543</v>
      </c>
      <c r="B143" s="4" t="str">
        <f t="shared" si="0"/>
        <v>372024</v>
      </c>
      <c r="C143" s="1">
        <v>17</v>
      </c>
      <c r="D143" s="1">
        <v>24</v>
      </c>
      <c r="E143" s="1">
        <v>21</v>
      </c>
      <c r="F143" s="1">
        <v>7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f t="shared" si="1"/>
        <v>20.5</v>
      </c>
      <c r="AN143" s="5">
        <f t="shared" si="2"/>
        <v>0.5</v>
      </c>
      <c r="AO143" s="5">
        <f t="shared" si="3"/>
        <v>0.5</v>
      </c>
      <c r="AP143" s="5">
        <f t="shared" si="4"/>
        <v>0</v>
      </c>
      <c r="AQ143" s="5">
        <f t="shared" ref="AQ143:AR143" si="142">(AQ142*13+AO143)/14</f>
        <v>0.87536228242062941</v>
      </c>
      <c r="AR143" s="5">
        <f t="shared" si="142"/>
        <v>0.92615261186045927</v>
      </c>
      <c r="AS143" s="6">
        <f t="shared" si="7"/>
        <v>48.590343893323784</v>
      </c>
      <c r="AT143" s="5">
        <f t="shared" si="14"/>
        <v>20.425000000000001</v>
      </c>
      <c r="AU143" s="5">
        <f t="shared" si="15"/>
        <v>5.9755229896637498</v>
      </c>
      <c r="AV143" s="5">
        <f t="shared" si="16"/>
        <v>32.3760459793275</v>
      </c>
      <c r="AW143" s="5">
        <f t="shared" si="17"/>
        <v>8.473954020672501</v>
      </c>
      <c r="AX143" s="5">
        <f t="shared" si="5"/>
        <v>22.024215382882325</v>
      </c>
      <c r="AY143" s="5">
        <f t="shared" si="25"/>
        <v>21.18172111551311</v>
      </c>
      <c r="AZ143" s="5">
        <f t="shared" si="26"/>
        <v>0.84249426736921507</v>
      </c>
      <c r="BA143" s="5">
        <f t="shared" si="36"/>
        <v>1.0076782019724804</v>
      </c>
      <c r="BB143" s="5">
        <f t="shared" si="37"/>
        <v>-0.1651839346032653</v>
      </c>
    </row>
    <row r="144" spans="1:54" ht="15.75" customHeight="1" x14ac:dyDescent="0.2">
      <c r="A144" s="4">
        <v>45550</v>
      </c>
      <c r="B144" s="4" t="str">
        <f t="shared" si="0"/>
        <v>382024</v>
      </c>
      <c r="C144" s="1">
        <v>17</v>
      </c>
      <c r="D144" s="1">
        <v>22</v>
      </c>
      <c r="E144" s="1">
        <v>13</v>
      </c>
      <c r="F144" s="1">
        <v>7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f t="shared" si="1"/>
        <v>19.5</v>
      </c>
      <c r="AN144" s="5">
        <f t="shared" si="2"/>
        <v>-1</v>
      </c>
      <c r="AO144" s="5">
        <f t="shared" si="3"/>
        <v>0</v>
      </c>
      <c r="AP144" s="5">
        <f t="shared" si="4"/>
        <v>1</v>
      </c>
      <c r="AQ144" s="5">
        <f t="shared" ref="AQ144:AR144" si="143">(AQ143*13+AO144)/14</f>
        <v>0.81283640510487021</v>
      </c>
      <c r="AR144" s="5">
        <f t="shared" si="143"/>
        <v>0.93142742529899791</v>
      </c>
      <c r="AS144" s="6">
        <f t="shared" si="7"/>
        <v>46.60054235698194</v>
      </c>
      <c r="AT144" s="5">
        <f t="shared" si="14"/>
        <v>20.675000000000001</v>
      </c>
      <c r="AU144" s="5">
        <f t="shared" si="15"/>
        <v>5.8251072951491629</v>
      </c>
      <c r="AV144" s="5">
        <f t="shared" si="16"/>
        <v>32.32521459029833</v>
      </c>
      <c r="AW144" s="5">
        <f t="shared" si="17"/>
        <v>9.0247854097016749</v>
      </c>
      <c r="AX144" s="5">
        <f t="shared" si="5"/>
        <v>21.635874554746582</v>
      </c>
      <c r="AY144" s="5">
        <f t="shared" si="25"/>
        <v>21.057149181030656</v>
      </c>
      <c r="AZ144" s="5">
        <f t="shared" si="26"/>
        <v>0.57872537371592614</v>
      </c>
      <c r="BA144" s="5">
        <f t="shared" si="36"/>
        <v>0.92188763632116966</v>
      </c>
      <c r="BB144" s="5">
        <f t="shared" si="37"/>
        <v>-0.34316226260524352</v>
      </c>
    </row>
    <row r="145" spans="1:54" ht="15.75" customHeight="1" x14ac:dyDescent="0.2">
      <c r="A145" s="4">
        <v>45557</v>
      </c>
      <c r="B145" s="4" t="str">
        <f t="shared" si="0"/>
        <v>392024</v>
      </c>
      <c r="C145" s="1">
        <v>18</v>
      </c>
      <c r="D145" s="1">
        <v>22</v>
      </c>
      <c r="E145" s="1">
        <v>11</v>
      </c>
      <c r="F145" s="1">
        <v>10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f t="shared" si="1"/>
        <v>20</v>
      </c>
      <c r="AN145" s="5">
        <f t="shared" si="2"/>
        <v>0.5</v>
      </c>
      <c r="AO145" s="5">
        <f t="shared" si="3"/>
        <v>0.5</v>
      </c>
      <c r="AP145" s="5">
        <f t="shared" si="4"/>
        <v>0</v>
      </c>
      <c r="AQ145" s="5">
        <f t="shared" ref="AQ145:AR145" si="144">(AQ144*13+AO145)/14</f>
        <v>0.79049094759737948</v>
      </c>
      <c r="AR145" s="5">
        <f t="shared" si="144"/>
        <v>0.86489689492049815</v>
      </c>
      <c r="AS145" s="6">
        <f t="shared" si="7"/>
        <v>47.75261284962847</v>
      </c>
      <c r="AT145" s="5">
        <f t="shared" si="14"/>
        <v>20.95</v>
      </c>
      <c r="AU145" s="5">
        <f t="shared" si="15"/>
        <v>5.6544230474912291</v>
      </c>
      <c r="AV145" s="5">
        <f t="shared" si="16"/>
        <v>32.258846094982459</v>
      </c>
      <c r="AW145" s="5">
        <f t="shared" si="17"/>
        <v>9.641153905017541</v>
      </c>
      <c r="AX145" s="5">
        <f t="shared" si="5"/>
        <v>21.384201546324032</v>
      </c>
      <c r="AY145" s="5">
        <f t="shared" si="25"/>
        <v>20.978841834287643</v>
      </c>
      <c r="AZ145" s="5">
        <f t="shared" si="26"/>
        <v>0.40535971203638965</v>
      </c>
      <c r="BA145" s="5">
        <f t="shared" si="36"/>
        <v>0.8185820514642137</v>
      </c>
      <c r="BB145" s="5">
        <f t="shared" si="37"/>
        <v>-0.41322233942782405</v>
      </c>
    </row>
    <row r="146" spans="1:54" ht="15.75" customHeight="1" x14ac:dyDescent="0.2">
      <c r="A146" s="4">
        <v>45564</v>
      </c>
      <c r="B146" s="4" t="str">
        <f t="shared" si="0"/>
        <v>402024</v>
      </c>
      <c r="C146" s="1">
        <v>16</v>
      </c>
      <c r="D146" s="1">
        <v>23</v>
      </c>
      <c r="E146" s="1">
        <v>9</v>
      </c>
      <c r="F146" s="1">
        <v>10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f t="shared" si="1"/>
        <v>19.5</v>
      </c>
      <c r="AN146" s="5">
        <f t="shared" si="2"/>
        <v>-0.5</v>
      </c>
      <c r="AO146" s="5">
        <f t="shared" si="3"/>
        <v>0</v>
      </c>
      <c r="AP146" s="5">
        <f t="shared" si="4"/>
        <v>0.5</v>
      </c>
      <c r="AQ146" s="5">
        <f t="shared" ref="AQ146:AR146" si="145">(AQ145*13+AO146)/14</f>
        <v>0.7340273084832809</v>
      </c>
      <c r="AR146" s="5">
        <f t="shared" si="145"/>
        <v>0.83883283099760553</v>
      </c>
      <c r="AS146" s="6">
        <f t="shared" si="7"/>
        <v>46.668313987888489</v>
      </c>
      <c r="AT146" s="5">
        <f t="shared" si="14"/>
        <v>21.175000000000001</v>
      </c>
      <c r="AU146" s="5">
        <f t="shared" si="15"/>
        <v>5.5006249644926717</v>
      </c>
      <c r="AV146" s="5">
        <f t="shared" si="16"/>
        <v>32.176249928985342</v>
      </c>
      <c r="AW146" s="5">
        <f t="shared" si="17"/>
        <v>10.173750071014657</v>
      </c>
      <c r="AX146" s="5">
        <f t="shared" si="5"/>
        <v>21.094324385351104</v>
      </c>
      <c r="AY146" s="5">
        <f t="shared" si="25"/>
        <v>20.869297994710777</v>
      </c>
      <c r="AZ146" s="5">
        <f t="shared" si="26"/>
        <v>0.22502639064032692</v>
      </c>
      <c r="BA146" s="5">
        <f t="shared" si="36"/>
        <v>0.69987091929943646</v>
      </c>
      <c r="BB146" s="5">
        <f t="shared" si="37"/>
        <v>-0.47484452865910953</v>
      </c>
    </row>
    <row r="147" spans="1:54" ht="15.75" customHeight="1" x14ac:dyDescent="0.2">
      <c r="A147" s="4">
        <v>45571</v>
      </c>
      <c r="B147" s="4" t="str">
        <f t="shared" si="0"/>
        <v>412024</v>
      </c>
      <c r="C147" s="1">
        <v>15</v>
      </c>
      <c r="D147" s="1">
        <v>22</v>
      </c>
      <c r="E147" s="1">
        <v>6</v>
      </c>
      <c r="F147" s="1">
        <v>9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f t="shared" si="1"/>
        <v>18.5</v>
      </c>
      <c r="AS147" s="2"/>
      <c r="AT147" s="3"/>
      <c r="AU147" s="3"/>
      <c r="AV147" s="3"/>
    </row>
    <row r="148" spans="1:54" ht="15.75" customHeight="1" x14ac:dyDescent="0.2">
      <c r="A148" s="4">
        <v>45578</v>
      </c>
      <c r="B148" s="4" t="str">
        <f t="shared" si="0"/>
        <v>422024</v>
      </c>
      <c r="C148" s="1">
        <v>16</v>
      </c>
      <c r="D148" s="1">
        <v>23</v>
      </c>
      <c r="E148" s="1">
        <v>5</v>
      </c>
      <c r="F148" s="1">
        <v>11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f t="shared" si="1"/>
        <v>19.5</v>
      </c>
      <c r="AS148" s="2"/>
      <c r="AT148" s="3"/>
      <c r="AU148" s="3"/>
      <c r="AV148" s="3"/>
    </row>
    <row r="149" spans="1:54" ht="15.75" customHeight="1" x14ac:dyDescent="0.2">
      <c r="A149" s="4">
        <v>45585</v>
      </c>
      <c r="B149" s="4" t="str">
        <f t="shared" si="0"/>
        <v>432024</v>
      </c>
      <c r="C149" s="1">
        <v>17</v>
      </c>
      <c r="D149" s="1">
        <v>21</v>
      </c>
      <c r="E149" s="1">
        <v>7</v>
      </c>
      <c r="F149" s="1">
        <v>10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f t="shared" si="1"/>
        <v>19</v>
      </c>
      <c r="AS149" s="2"/>
      <c r="AT149" s="3"/>
      <c r="AU149" s="3"/>
      <c r="AV149" s="3"/>
    </row>
    <row r="150" spans="1:54" ht="15.75" customHeight="1" x14ac:dyDescent="0.2">
      <c r="A150" s="4">
        <v>45592</v>
      </c>
      <c r="B150" s="4" t="str">
        <f t="shared" si="0"/>
        <v>442024</v>
      </c>
      <c r="C150" s="1">
        <v>16</v>
      </c>
      <c r="D150" s="1">
        <v>20</v>
      </c>
      <c r="E150" s="1">
        <v>5</v>
      </c>
      <c r="F150" s="1">
        <v>12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f t="shared" si="1"/>
        <v>18</v>
      </c>
      <c r="AS150" s="2"/>
      <c r="AT150" s="3"/>
      <c r="AU150" s="3"/>
      <c r="AV150" s="3"/>
    </row>
    <row r="151" spans="1:54" ht="15.75" customHeight="1" x14ac:dyDescent="0.2">
      <c r="A151" s="4">
        <v>45599</v>
      </c>
      <c r="B151" s="4" t="str">
        <f t="shared" si="0"/>
        <v>452024</v>
      </c>
      <c r="C151" s="1">
        <v>17</v>
      </c>
      <c r="D151" s="1">
        <v>23</v>
      </c>
      <c r="E151" s="1">
        <v>5</v>
      </c>
      <c r="F151" s="1">
        <v>11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f t="shared" si="1"/>
        <v>20</v>
      </c>
      <c r="AS151" s="2"/>
      <c r="AT151" s="3"/>
      <c r="AU151" s="3"/>
      <c r="AV151" s="3"/>
    </row>
    <row r="152" spans="1:54" ht="15.75" customHeight="1" x14ac:dyDescent="0.2">
      <c r="A152" s="4">
        <v>45606</v>
      </c>
      <c r="B152" s="4" t="str">
        <f t="shared" si="0"/>
        <v>462024</v>
      </c>
      <c r="C152" s="1">
        <v>17</v>
      </c>
      <c r="D152" s="1">
        <v>23</v>
      </c>
      <c r="E152" s="1">
        <v>6</v>
      </c>
      <c r="F152" s="1">
        <v>23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f t="shared" si="1"/>
        <v>20</v>
      </c>
      <c r="AS152" s="2"/>
      <c r="AT152" s="3"/>
      <c r="AU152" s="3"/>
      <c r="AV152" s="3"/>
    </row>
    <row r="153" spans="1:54" ht="15.75" customHeight="1" x14ac:dyDescent="0.2">
      <c r="A153" s="4">
        <v>45613</v>
      </c>
      <c r="B153" s="4" t="str">
        <f t="shared" si="0"/>
        <v>472024</v>
      </c>
      <c r="C153" s="1">
        <v>16</v>
      </c>
      <c r="D153" s="1">
        <v>25</v>
      </c>
      <c r="E153" s="1">
        <v>6</v>
      </c>
      <c r="F153" s="1">
        <v>44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f t="shared" si="1"/>
        <v>20.5</v>
      </c>
      <c r="AS153" s="2"/>
      <c r="AT153" s="3"/>
      <c r="AU153" s="3"/>
      <c r="AV153" s="3"/>
    </row>
    <row r="154" spans="1:54" ht="15.75" customHeight="1" x14ac:dyDescent="0.2">
      <c r="A154" s="4">
        <v>45620</v>
      </c>
      <c r="B154" s="4" t="str">
        <f t="shared" si="0"/>
        <v>482024</v>
      </c>
      <c r="C154" s="1">
        <v>16</v>
      </c>
      <c r="D154" s="1">
        <v>23</v>
      </c>
      <c r="E154" s="1">
        <v>8</v>
      </c>
      <c r="F154" s="1">
        <v>27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f t="shared" si="1"/>
        <v>19.5</v>
      </c>
      <c r="AS154" s="2"/>
      <c r="AT154" s="3"/>
      <c r="AU154" s="3"/>
      <c r="AV154" s="3"/>
    </row>
    <row r="155" spans="1:54" ht="15.75" customHeight="1" x14ac:dyDescent="0.2">
      <c r="A155" s="4">
        <v>45627</v>
      </c>
      <c r="B155" s="4" t="str">
        <f t="shared" si="0"/>
        <v>492024</v>
      </c>
      <c r="C155" s="1">
        <v>16</v>
      </c>
      <c r="D155" s="1">
        <v>22</v>
      </c>
      <c r="E155" s="1">
        <v>8</v>
      </c>
      <c r="F155" s="1">
        <v>33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f t="shared" si="1"/>
        <v>19</v>
      </c>
      <c r="AS155" s="2"/>
      <c r="AT155" s="3"/>
      <c r="AU155" s="3"/>
      <c r="AV155" s="3"/>
    </row>
    <row r="156" spans="1:54" ht="15.75" customHeight="1" x14ac:dyDescent="0.2">
      <c r="A156" s="4">
        <v>45634</v>
      </c>
      <c r="B156" s="4" t="str">
        <f t="shared" si="0"/>
        <v>502024</v>
      </c>
      <c r="C156" s="1">
        <v>17</v>
      </c>
      <c r="D156" s="1">
        <v>25</v>
      </c>
      <c r="E156" s="1">
        <v>7</v>
      </c>
      <c r="F156" s="1">
        <v>21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f t="shared" si="1"/>
        <v>21</v>
      </c>
      <c r="AS156" s="2"/>
      <c r="AT156" s="3"/>
      <c r="AU156" s="3"/>
      <c r="AV156" s="3"/>
    </row>
    <row r="157" spans="1:54" ht="15.75" customHeight="1" x14ac:dyDescent="0.2">
      <c r="A157" s="4">
        <v>45641</v>
      </c>
      <c r="B157" s="4" t="str">
        <f t="shared" si="0"/>
        <v>512024</v>
      </c>
      <c r="C157" s="1">
        <v>17</v>
      </c>
      <c r="D157" s="1">
        <v>26</v>
      </c>
      <c r="E157" s="1">
        <v>7</v>
      </c>
      <c r="F157" s="1">
        <v>20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f t="shared" si="1"/>
        <v>21.5</v>
      </c>
      <c r="AS157" s="2"/>
      <c r="AT157" s="3"/>
      <c r="AU157" s="3"/>
      <c r="AV157" s="3"/>
    </row>
    <row r="158" spans="1:54" ht="15.75" customHeight="1" x14ac:dyDescent="0.2">
      <c r="A158" s="4">
        <v>45648</v>
      </c>
      <c r="B158" s="4" t="str">
        <f t="shared" si="0"/>
        <v>522024</v>
      </c>
      <c r="C158" s="1">
        <v>19</v>
      </c>
      <c r="D158" s="1">
        <v>27</v>
      </c>
      <c r="E158" s="1">
        <v>8</v>
      </c>
      <c r="F158" s="1">
        <v>20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f t="shared" si="1"/>
        <v>23</v>
      </c>
      <c r="AS158" s="2"/>
      <c r="AT158" s="3"/>
      <c r="AU158" s="3"/>
      <c r="AV158" s="3"/>
    </row>
    <row r="159" spans="1:54" ht="15.75" customHeight="1" x14ac:dyDescent="0.2">
      <c r="A159" s="4">
        <v>45655</v>
      </c>
      <c r="B159" s="4" t="str">
        <f t="shared" si="0"/>
        <v>532024</v>
      </c>
      <c r="C159" s="1">
        <v>18</v>
      </c>
      <c r="D159" s="1">
        <v>25</v>
      </c>
      <c r="E159" s="1">
        <v>7</v>
      </c>
      <c r="F159" s="1">
        <v>21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f t="shared" si="1"/>
        <v>21.5</v>
      </c>
      <c r="AS159" s="2"/>
      <c r="AT159" s="3"/>
      <c r="AU159" s="3"/>
      <c r="AV159" s="3"/>
    </row>
    <row r="160" spans="1:54" ht="15.75" customHeight="1" x14ac:dyDescent="0.2">
      <c r="AS160" s="2"/>
      <c r="AT160" s="3"/>
      <c r="AU160" s="3"/>
      <c r="AV160" s="3"/>
    </row>
    <row r="161" spans="45:48" ht="15.75" customHeight="1" x14ac:dyDescent="0.2">
      <c r="AS161" s="2"/>
      <c r="AT161" s="3"/>
      <c r="AU161" s="3"/>
      <c r="AV161" s="3"/>
    </row>
    <row r="162" spans="45:48" ht="15.75" customHeight="1" x14ac:dyDescent="0.2">
      <c r="AS162" s="2"/>
      <c r="AT162" s="3"/>
      <c r="AU162" s="3"/>
      <c r="AV162" s="3"/>
    </row>
    <row r="163" spans="45:48" ht="15.75" customHeight="1" x14ac:dyDescent="0.2">
      <c r="AS163" s="2"/>
      <c r="AT163" s="3"/>
      <c r="AU163" s="3"/>
      <c r="AV163" s="3"/>
    </row>
    <row r="164" spans="45:48" ht="15.75" customHeight="1" x14ac:dyDescent="0.2">
      <c r="AS164" s="2"/>
      <c r="AT164" s="3"/>
      <c r="AU164" s="3"/>
      <c r="AV164" s="3"/>
    </row>
    <row r="165" spans="45:48" ht="15.75" customHeight="1" x14ac:dyDescent="0.2">
      <c r="AS165" s="2"/>
      <c r="AT165" s="3"/>
      <c r="AU165" s="3"/>
      <c r="AV165" s="3"/>
    </row>
    <row r="166" spans="45:48" ht="15.75" customHeight="1" x14ac:dyDescent="0.2">
      <c r="AS166" s="2"/>
      <c r="AT166" s="3"/>
      <c r="AU166" s="3"/>
      <c r="AV166" s="3"/>
    </row>
    <row r="167" spans="45:48" ht="15.75" customHeight="1" x14ac:dyDescent="0.2">
      <c r="AS167" s="2"/>
      <c r="AT167" s="3"/>
      <c r="AU167" s="3"/>
      <c r="AV167" s="3"/>
    </row>
    <row r="168" spans="45:48" ht="15.75" customHeight="1" x14ac:dyDescent="0.2">
      <c r="AS168" s="2"/>
      <c r="AT168" s="3"/>
      <c r="AU168" s="3"/>
      <c r="AV168" s="3"/>
    </row>
    <row r="169" spans="45:48" ht="15.75" customHeight="1" x14ac:dyDescent="0.2">
      <c r="AS169" s="2"/>
      <c r="AT169" s="3"/>
      <c r="AU169" s="3"/>
      <c r="AV169" s="3"/>
    </row>
    <row r="170" spans="45:48" ht="15.75" customHeight="1" x14ac:dyDescent="0.2">
      <c r="AS170" s="2"/>
      <c r="AT170" s="3"/>
      <c r="AU170" s="3"/>
      <c r="AV170" s="3"/>
    </row>
    <row r="171" spans="45:48" ht="15.75" customHeight="1" x14ac:dyDescent="0.2">
      <c r="AS171" s="2"/>
      <c r="AT171" s="3"/>
      <c r="AU171" s="3"/>
      <c r="AV171" s="3"/>
    </row>
    <row r="172" spans="45:48" ht="15.75" customHeight="1" x14ac:dyDescent="0.2">
      <c r="AS172" s="2"/>
      <c r="AT172" s="3"/>
      <c r="AU172" s="3"/>
      <c r="AV172" s="3"/>
    </row>
    <row r="173" spans="45:48" ht="15.75" customHeight="1" x14ac:dyDescent="0.2">
      <c r="AS173" s="2"/>
      <c r="AT173" s="3"/>
      <c r="AU173" s="3"/>
      <c r="AV173" s="3"/>
    </row>
    <row r="174" spans="45:48" ht="15.75" customHeight="1" x14ac:dyDescent="0.2">
      <c r="AS174" s="2"/>
      <c r="AT174" s="3"/>
      <c r="AU174" s="3"/>
      <c r="AV174" s="3"/>
    </row>
    <row r="175" spans="45:48" ht="15.75" customHeight="1" x14ac:dyDescent="0.2">
      <c r="AS175" s="2"/>
      <c r="AT175" s="3"/>
      <c r="AU175" s="3"/>
      <c r="AV175" s="3"/>
    </row>
    <row r="176" spans="45:48" ht="15.75" customHeight="1" x14ac:dyDescent="0.2">
      <c r="AS176" s="2"/>
      <c r="AT176" s="3"/>
      <c r="AU176" s="3"/>
      <c r="AV176" s="3"/>
    </row>
    <row r="177" spans="45:48" ht="15.75" customHeight="1" x14ac:dyDescent="0.2">
      <c r="AS177" s="2"/>
      <c r="AT177" s="3"/>
      <c r="AU177" s="3"/>
      <c r="AV177" s="3"/>
    </row>
    <row r="178" spans="45:48" ht="15.75" customHeight="1" x14ac:dyDescent="0.2">
      <c r="AS178" s="2"/>
      <c r="AT178" s="3"/>
      <c r="AU178" s="3"/>
      <c r="AV178" s="3"/>
    </row>
    <row r="179" spans="45:48" ht="15.75" customHeight="1" x14ac:dyDescent="0.2">
      <c r="AS179" s="2"/>
      <c r="AT179" s="3"/>
      <c r="AU179" s="3"/>
      <c r="AV179" s="3"/>
    </row>
    <row r="180" spans="45:48" ht="15.75" customHeight="1" x14ac:dyDescent="0.2">
      <c r="AS180" s="2"/>
      <c r="AT180" s="3"/>
      <c r="AU180" s="3"/>
      <c r="AV180" s="3"/>
    </row>
    <row r="181" spans="45:48" ht="15.75" customHeight="1" x14ac:dyDescent="0.2">
      <c r="AS181" s="2"/>
      <c r="AT181" s="3"/>
      <c r="AU181" s="3"/>
      <c r="AV181" s="3"/>
    </row>
    <row r="182" spans="45:48" ht="15.75" customHeight="1" x14ac:dyDescent="0.2">
      <c r="AS182" s="2"/>
      <c r="AT182" s="3"/>
      <c r="AU182" s="3"/>
      <c r="AV182" s="3"/>
    </row>
    <row r="183" spans="45:48" ht="15.75" customHeight="1" x14ac:dyDescent="0.2">
      <c r="AS183" s="2"/>
      <c r="AT183" s="3"/>
      <c r="AU183" s="3"/>
      <c r="AV183" s="3"/>
    </row>
    <row r="184" spans="45:48" ht="15.75" customHeight="1" x14ac:dyDescent="0.2">
      <c r="AS184" s="2"/>
      <c r="AT184" s="3"/>
      <c r="AU184" s="3"/>
      <c r="AV184" s="3"/>
    </row>
    <row r="185" spans="45:48" ht="15.75" customHeight="1" x14ac:dyDescent="0.2">
      <c r="AS185" s="2"/>
      <c r="AT185" s="3"/>
      <c r="AU185" s="3"/>
      <c r="AV185" s="3"/>
    </row>
    <row r="186" spans="45:48" ht="15.75" customHeight="1" x14ac:dyDescent="0.2">
      <c r="AS186" s="2"/>
      <c r="AT186" s="3"/>
      <c r="AU186" s="3"/>
      <c r="AV186" s="3"/>
    </row>
    <row r="187" spans="45:48" ht="15.75" customHeight="1" x14ac:dyDescent="0.2">
      <c r="AS187" s="2"/>
      <c r="AT187" s="3"/>
      <c r="AU187" s="3"/>
      <c r="AV187" s="3"/>
    </row>
    <row r="188" spans="45:48" ht="15.75" customHeight="1" x14ac:dyDescent="0.2">
      <c r="AS188" s="2"/>
      <c r="AT188" s="3"/>
      <c r="AU188" s="3"/>
      <c r="AV188" s="3"/>
    </row>
    <row r="189" spans="45:48" ht="15.75" customHeight="1" x14ac:dyDescent="0.2">
      <c r="AS189" s="2"/>
      <c r="AT189" s="3"/>
      <c r="AU189" s="3"/>
      <c r="AV189" s="3"/>
    </row>
    <row r="190" spans="45:48" ht="15.75" customHeight="1" x14ac:dyDescent="0.2">
      <c r="AS190" s="2"/>
      <c r="AT190" s="3"/>
      <c r="AU190" s="3"/>
      <c r="AV190" s="3"/>
    </row>
    <row r="191" spans="45:48" ht="15.75" customHeight="1" x14ac:dyDescent="0.2">
      <c r="AS191" s="2"/>
      <c r="AT191" s="3"/>
      <c r="AU191" s="3"/>
      <c r="AV191" s="3"/>
    </row>
    <row r="192" spans="45:48" ht="15.75" customHeight="1" x14ac:dyDescent="0.2">
      <c r="AS192" s="2"/>
      <c r="AT192" s="3"/>
      <c r="AU192" s="3"/>
      <c r="AV192" s="3"/>
    </row>
    <row r="193" spans="45:48" ht="15.75" customHeight="1" x14ac:dyDescent="0.2">
      <c r="AS193" s="2"/>
      <c r="AT193" s="3"/>
      <c r="AU193" s="3"/>
      <c r="AV193" s="3"/>
    </row>
    <row r="194" spans="45:48" ht="15.75" customHeight="1" x14ac:dyDescent="0.2">
      <c r="AS194" s="2"/>
      <c r="AT194" s="3"/>
      <c r="AU194" s="3"/>
      <c r="AV194" s="3"/>
    </row>
    <row r="195" spans="45:48" ht="15.75" customHeight="1" x14ac:dyDescent="0.2">
      <c r="AS195" s="2"/>
      <c r="AT195" s="3"/>
      <c r="AU195" s="3"/>
      <c r="AV195" s="3"/>
    </row>
    <row r="196" spans="45:48" ht="15.75" customHeight="1" x14ac:dyDescent="0.2">
      <c r="AS196" s="2"/>
      <c r="AT196" s="3"/>
      <c r="AU196" s="3"/>
      <c r="AV196" s="3"/>
    </row>
    <row r="197" spans="45:48" ht="15.75" customHeight="1" x14ac:dyDescent="0.2">
      <c r="AS197" s="2"/>
      <c r="AT197" s="3"/>
      <c r="AU197" s="3"/>
      <c r="AV197" s="3"/>
    </row>
    <row r="198" spans="45:48" ht="15.75" customHeight="1" x14ac:dyDescent="0.2">
      <c r="AS198" s="2"/>
      <c r="AT198" s="3"/>
      <c r="AU198" s="3"/>
      <c r="AV198" s="3"/>
    </row>
    <row r="199" spans="45:48" ht="15.75" customHeight="1" x14ac:dyDescent="0.2">
      <c r="AS199" s="2"/>
      <c r="AT199" s="3"/>
      <c r="AU199" s="3"/>
      <c r="AV199" s="3"/>
    </row>
    <row r="200" spans="45:48" ht="15.75" customHeight="1" x14ac:dyDescent="0.2">
      <c r="AS200" s="2"/>
      <c r="AT200" s="3"/>
      <c r="AU200" s="3"/>
      <c r="AV200" s="3"/>
    </row>
    <row r="201" spans="45:48" ht="15.75" customHeight="1" x14ac:dyDescent="0.2">
      <c r="AS201" s="2"/>
      <c r="AT201" s="3"/>
      <c r="AU201" s="3"/>
      <c r="AV201" s="3"/>
    </row>
    <row r="202" spans="45:48" ht="15.75" customHeight="1" x14ac:dyDescent="0.2">
      <c r="AS202" s="2"/>
      <c r="AT202" s="3"/>
      <c r="AU202" s="3"/>
      <c r="AV202" s="3"/>
    </row>
    <row r="203" spans="45:48" ht="15.75" customHeight="1" x14ac:dyDescent="0.2">
      <c r="AS203" s="2"/>
      <c r="AT203" s="3"/>
      <c r="AU203" s="3"/>
      <c r="AV203" s="3"/>
    </row>
    <row r="204" spans="45:48" ht="15.75" customHeight="1" x14ac:dyDescent="0.2">
      <c r="AS204" s="2"/>
      <c r="AT204" s="3"/>
      <c r="AU204" s="3"/>
      <c r="AV204" s="3"/>
    </row>
    <row r="205" spans="45:48" ht="15.75" customHeight="1" x14ac:dyDescent="0.2">
      <c r="AS205" s="2"/>
      <c r="AT205" s="3"/>
      <c r="AU205" s="3"/>
      <c r="AV205" s="3"/>
    </row>
    <row r="206" spans="45:48" ht="15.75" customHeight="1" x14ac:dyDescent="0.2">
      <c r="AS206" s="2"/>
      <c r="AT206" s="3"/>
      <c r="AU206" s="3"/>
      <c r="AV206" s="3"/>
    </row>
    <row r="207" spans="45:48" ht="15.75" customHeight="1" x14ac:dyDescent="0.2">
      <c r="AS207" s="2"/>
      <c r="AT207" s="3"/>
      <c r="AU207" s="3"/>
      <c r="AV207" s="3"/>
    </row>
    <row r="208" spans="45:48" ht="15.75" customHeight="1" x14ac:dyDescent="0.2">
      <c r="AS208" s="2"/>
      <c r="AT208" s="3"/>
      <c r="AU208" s="3"/>
      <c r="AV208" s="3"/>
    </row>
    <row r="209" spans="45:48" ht="15.75" customHeight="1" x14ac:dyDescent="0.2">
      <c r="AS209" s="2"/>
      <c r="AT209" s="3"/>
      <c r="AU209" s="3"/>
      <c r="AV209" s="3"/>
    </row>
    <row r="210" spans="45:48" ht="15.75" customHeight="1" x14ac:dyDescent="0.2">
      <c r="AS210" s="2"/>
      <c r="AT210" s="3"/>
      <c r="AU210" s="3"/>
      <c r="AV210" s="3"/>
    </row>
    <row r="211" spans="45:48" ht="15.75" customHeight="1" x14ac:dyDescent="0.2">
      <c r="AS211" s="2"/>
      <c r="AT211" s="3"/>
      <c r="AU211" s="3"/>
      <c r="AV211" s="3"/>
    </row>
    <row r="212" spans="45:48" ht="15.75" customHeight="1" x14ac:dyDescent="0.2">
      <c r="AS212" s="2"/>
      <c r="AT212" s="3"/>
      <c r="AU212" s="3"/>
      <c r="AV212" s="3"/>
    </row>
    <row r="213" spans="45:48" ht="15.75" customHeight="1" x14ac:dyDescent="0.2">
      <c r="AS213" s="2"/>
      <c r="AT213" s="3"/>
      <c r="AU213" s="3"/>
      <c r="AV213" s="3"/>
    </row>
    <row r="214" spans="45:48" ht="15.75" customHeight="1" x14ac:dyDescent="0.2">
      <c r="AS214" s="2"/>
      <c r="AT214" s="3"/>
      <c r="AU214" s="3"/>
      <c r="AV214" s="3"/>
    </row>
    <row r="215" spans="45:48" ht="15.75" customHeight="1" x14ac:dyDescent="0.2">
      <c r="AS215" s="2"/>
      <c r="AT215" s="3"/>
      <c r="AU215" s="3"/>
      <c r="AV215" s="3"/>
    </row>
    <row r="216" spans="45:48" ht="15.75" customHeight="1" x14ac:dyDescent="0.2">
      <c r="AS216" s="2"/>
      <c r="AT216" s="3"/>
      <c r="AU216" s="3"/>
      <c r="AV216" s="3"/>
    </row>
    <row r="217" spans="45:48" ht="15.75" customHeight="1" x14ac:dyDescent="0.2">
      <c r="AS217" s="2"/>
      <c r="AT217" s="3"/>
      <c r="AU217" s="3"/>
      <c r="AV217" s="3"/>
    </row>
    <row r="218" spans="45:48" ht="15.75" customHeight="1" x14ac:dyDescent="0.2">
      <c r="AS218" s="2"/>
      <c r="AT218" s="3"/>
      <c r="AU218" s="3"/>
      <c r="AV218" s="3"/>
    </row>
    <row r="219" spans="45:48" ht="15.75" customHeight="1" x14ac:dyDescent="0.2">
      <c r="AS219" s="2"/>
      <c r="AT219" s="3"/>
      <c r="AU219" s="3"/>
      <c r="AV219" s="3"/>
    </row>
    <row r="220" spans="45:48" ht="15.75" customHeight="1" x14ac:dyDescent="0.2">
      <c r="AS220" s="2"/>
      <c r="AT220" s="3"/>
      <c r="AU220" s="3"/>
      <c r="AV220" s="3"/>
    </row>
    <row r="221" spans="45:48" ht="15.75" customHeight="1" x14ac:dyDescent="0.2">
      <c r="AS221" s="2"/>
      <c r="AT221" s="3"/>
      <c r="AU221" s="3"/>
      <c r="AV221" s="3"/>
    </row>
    <row r="222" spans="45:48" ht="15.75" customHeight="1" x14ac:dyDescent="0.2">
      <c r="AS222" s="2"/>
      <c r="AT222" s="3"/>
      <c r="AU222" s="3"/>
      <c r="AV222" s="3"/>
    </row>
    <row r="223" spans="45:48" ht="15.75" customHeight="1" x14ac:dyDescent="0.2">
      <c r="AS223" s="2"/>
      <c r="AT223" s="3"/>
      <c r="AU223" s="3"/>
      <c r="AV223" s="3"/>
    </row>
    <row r="224" spans="45:48" ht="15.75" customHeight="1" x14ac:dyDescent="0.2">
      <c r="AS224" s="2"/>
      <c r="AT224" s="3"/>
      <c r="AU224" s="3"/>
      <c r="AV224" s="3"/>
    </row>
    <row r="225" spans="45:48" ht="15.75" customHeight="1" x14ac:dyDescent="0.2">
      <c r="AS225" s="2"/>
      <c r="AT225" s="3"/>
      <c r="AU225" s="3"/>
      <c r="AV225" s="3"/>
    </row>
    <row r="226" spans="45:48" ht="15.75" customHeight="1" x14ac:dyDescent="0.2">
      <c r="AS226" s="2"/>
      <c r="AT226" s="3"/>
      <c r="AU226" s="3"/>
      <c r="AV226" s="3"/>
    </row>
    <row r="227" spans="45:48" ht="15.75" customHeight="1" x14ac:dyDescent="0.2">
      <c r="AS227" s="2"/>
      <c r="AT227" s="3"/>
      <c r="AU227" s="3"/>
      <c r="AV227" s="3"/>
    </row>
    <row r="228" spans="45:48" ht="15.75" customHeight="1" x14ac:dyDescent="0.2">
      <c r="AS228" s="2"/>
      <c r="AT228" s="3"/>
      <c r="AU228" s="3"/>
      <c r="AV228" s="3"/>
    </row>
    <row r="229" spans="45:48" ht="15.75" customHeight="1" x14ac:dyDescent="0.2">
      <c r="AS229" s="2"/>
      <c r="AT229" s="3"/>
      <c r="AU229" s="3"/>
      <c r="AV229" s="3"/>
    </row>
    <row r="230" spans="45:48" ht="15.75" customHeight="1" x14ac:dyDescent="0.2">
      <c r="AS230" s="2"/>
      <c r="AT230" s="3"/>
      <c r="AU230" s="3"/>
      <c r="AV230" s="3"/>
    </row>
    <row r="231" spans="45:48" ht="15.75" customHeight="1" x14ac:dyDescent="0.2">
      <c r="AS231" s="2"/>
      <c r="AT231" s="3"/>
      <c r="AU231" s="3"/>
      <c r="AV231" s="3"/>
    </row>
    <row r="232" spans="45:48" ht="15.75" customHeight="1" x14ac:dyDescent="0.2">
      <c r="AS232" s="2"/>
      <c r="AT232" s="3"/>
      <c r="AU232" s="3"/>
      <c r="AV232" s="3"/>
    </row>
    <row r="233" spans="45:48" ht="15.75" customHeight="1" x14ac:dyDescent="0.2">
      <c r="AS233" s="2"/>
      <c r="AT233" s="3"/>
      <c r="AU233" s="3"/>
      <c r="AV233" s="3"/>
    </row>
    <row r="234" spans="45:48" ht="15.75" customHeight="1" x14ac:dyDescent="0.2">
      <c r="AS234" s="2"/>
      <c r="AT234" s="3"/>
      <c r="AU234" s="3"/>
      <c r="AV234" s="3"/>
    </row>
    <row r="235" spans="45:48" ht="15.75" customHeight="1" x14ac:dyDescent="0.2">
      <c r="AS235" s="2"/>
      <c r="AT235" s="3"/>
      <c r="AU235" s="3"/>
      <c r="AV235" s="3"/>
    </row>
    <row r="236" spans="45:48" ht="15.75" customHeight="1" x14ac:dyDescent="0.2">
      <c r="AS236" s="2"/>
      <c r="AT236" s="3"/>
      <c r="AU236" s="3"/>
      <c r="AV236" s="3"/>
    </row>
    <row r="237" spans="45:48" ht="15.75" customHeight="1" x14ac:dyDescent="0.2">
      <c r="AS237" s="2"/>
      <c r="AT237" s="3"/>
      <c r="AU237" s="3"/>
      <c r="AV237" s="3"/>
    </row>
    <row r="238" spans="45:48" ht="15.75" customHeight="1" x14ac:dyDescent="0.2">
      <c r="AS238" s="2"/>
      <c r="AT238" s="3"/>
      <c r="AU238" s="3"/>
      <c r="AV238" s="3"/>
    </row>
    <row r="239" spans="45:48" ht="15.75" customHeight="1" x14ac:dyDescent="0.2">
      <c r="AS239" s="2"/>
      <c r="AT239" s="3"/>
      <c r="AU239" s="3"/>
      <c r="AV239" s="3"/>
    </row>
    <row r="240" spans="45:48" ht="15.75" customHeight="1" x14ac:dyDescent="0.2">
      <c r="AS240" s="2"/>
      <c r="AT240" s="3"/>
      <c r="AU240" s="3"/>
      <c r="AV240" s="3"/>
    </row>
    <row r="241" spans="45:48" ht="15.75" customHeight="1" x14ac:dyDescent="0.2">
      <c r="AS241" s="2"/>
      <c r="AT241" s="3"/>
      <c r="AU241" s="3"/>
      <c r="AV241" s="3"/>
    </row>
    <row r="242" spans="45:48" ht="15.75" customHeight="1" x14ac:dyDescent="0.2">
      <c r="AS242" s="2"/>
      <c r="AT242" s="3"/>
      <c r="AU242" s="3"/>
      <c r="AV242" s="3"/>
    </row>
    <row r="243" spans="45:48" ht="15.75" customHeight="1" x14ac:dyDescent="0.2">
      <c r="AS243" s="2"/>
      <c r="AT243" s="3"/>
      <c r="AU243" s="3"/>
      <c r="AV243" s="3"/>
    </row>
    <row r="244" spans="45:48" ht="15.75" customHeight="1" x14ac:dyDescent="0.2">
      <c r="AS244" s="2"/>
      <c r="AT244" s="3"/>
      <c r="AU244" s="3"/>
      <c r="AV244" s="3"/>
    </row>
    <row r="245" spans="45:48" ht="15.75" customHeight="1" x14ac:dyDescent="0.2">
      <c r="AS245" s="2"/>
      <c r="AT245" s="3"/>
      <c r="AU245" s="3"/>
      <c r="AV245" s="3"/>
    </row>
    <row r="246" spans="45:48" ht="15.75" customHeight="1" x14ac:dyDescent="0.2">
      <c r="AS246" s="2"/>
      <c r="AT246" s="3"/>
      <c r="AU246" s="3"/>
      <c r="AV246" s="3"/>
    </row>
    <row r="247" spans="45:48" ht="15.75" customHeight="1" x14ac:dyDescent="0.2">
      <c r="AS247" s="2"/>
      <c r="AT247" s="3"/>
      <c r="AU247" s="3"/>
      <c r="AV247" s="3"/>
    </row>
    <row r="248" spans="45:48" ht="15.75" customHeight="1" x14ac:dyDescent="0.2">
      <c r="AS248" s="2"/>
      <c r="AT248" s="3"/>
      <c r="AU248" s="3"/>
      <c r="AV248" s="3"/>
    </row>
    <row r="249" spans="45:48" ht="15.75" customHeight="1" x14ac:dyDescent="0.2">
      <c r="AS249" s="2"/>
      <c r="AT249" s="3"/>
      <c r="AU249" s="3"/>
      <c r="AV249" s="3"/>
    </row>
    <row r="250" spans="45:48" ht="15.75" customHeight="1" x14ac:dyDescent="0.2">
      <c r="AS250" s="2"/>
      <c r="AT250" s="3"/>
      <c r="AU250" s="3"/>
      <c r="AV250" s="3"/>
    </row>
    <row r="251" spans="45:48" ht="15.75" customHeight="1" x14ac:dyDescent="0.2">
      <c r="AS251" s="2"/>
      <c r="AT251" s="3"/>
      <c r="AU251" s="3"/>
      <c r="AV251" s="3"/>
    </row>
    <row r="252" spans="45:48" ht="15.75" customHeight="1" x14ac:dyDescent="0.2">
      <c r="AS252" s="2"/>
      <c r="AT252" s="3"/>
      <c r="AU252" s="3"/>
      <c r="AV252" s="3"/>
    </row>
    <row r="253" spans="45:48" ht="15.75" customHeight="1" x14ac:dyDescent="0.2">
      <c r="AS253" s="2"/>
      <c r="AT253" s="3"/>
      <c r="AU253" s="3"/>
      <c r="AV253" s="3"/>
    </row>
    <row r="254" spans="45:48" ht="15.75" customHeight="1" x14ac:dyDescent="0.2">
      <c r="AS254" s="2"/>
      <c r="AT254" s="3"/>
      <c r="AU254" s="3"/>
      <c r="AV254" s="3"/>
    </row>
    <row r="255" spans="45:48" ht="15.75" customHeight="1" x14ac:dyDescent="0.2">
      <c r="AS255" s="2"/>
      <c r="AT255" s="3"/>
      <c r="AU255" s="3"/>
      <c r="AV255" s="3"/>
    </row>
    <row r="256" spans="45:48" ht="15.75" customHeight="1" x14ac:dyDescent="0.2">
      <c r="AS256" s="2"/>
      <c r="AT256" s="3"/>
      <c r="AU256" s="3"/>
      <c r="AV256" s="3"/>
    </row>
    <row r="257" spans="45:48" ht="15.75" customHeight="1" x14ac:dyDescent="0.2">
      <c r="AS257" s="2"/>
      <c r="AT257" s="3"/>
      <c r="AU257" s="3"/>
      <c r="AV257" s="3"/>
    </row>
    <row r="258" spans="45:48" ht="15.75" customHeight="1" x14ac:dyDescent="0.2">
      <c r="AS258" s="2"/>
      <c r="AT258" s="3"/>
      <c r="AU258" s="3"/>
      <c r="AV258" s="3"/>
    </row>
    <row r="259" spans="45:48" ht="15.75" customHeight="1" x14ac:dyDescent="0.2">
      <c r="AS259" s="2"/>
      <c r="AT259" s="3"/>
      <c r="AU259" s="3"/>
      <c r="AV259" s="3"/>
    </row>
    <row r="260" spans="45:48" ht="15.75" customHeight="1" x14ac:dyDescent="0.2">
      <c r="AS260" s="2"/>
      <c r="AT260" s="3"/>
      <c r="AU260" s="3"/>
      <c r="AV260" s="3"/>
    </row>
    <row r="261" spans="45:48" ht="15.75" customHeight="1" x14ac:dyDescent="0.2">
      <c r="AS261" s="2"/>
      <c r="AT261" s="3"/>
      <c r="AU261" s="3"/>
      <c r="AV261" s="3"/>
    </row>
    <row r="262" spans="45:48" ht="15.75" customHeight="1" x14ac:dyDescent="0.2">
      <c r="AS262" s="2"/>
      <c r="AT262" s="3"/>
      <c r="AU262" s="3"/>
      <c r="AV262" s="3"/>
    </row>
    <row r="263" spans="45:48" ht="15.75" customHeight="1" x14ac:dyDescent="0.2">
      <c r="AS263" s="2"/>
      <c r="AT263" s="3"/>
      <c r="AU263" s="3"/>
      <c r="AV263" s="3"/>
    </row>
    <row r="264" spans="45:48" ht="15.75" customHeight="1" x14ac:dyDescent="0.2">
      <c r="AS264" s="2"/>
      <c r="AT264" s="3"/>
      <c r="AU264" s="3"/>
      <c r="AV264" s="3"/>
    </row>
    <row r="265" spans="45:48" ht="15.75" customHeight="1" x14ac:dyDescent="0.2">
      <c r="AS265" s="2"/>
      <c r="AT265" s="3"/>
      <c r="AU265" s="3"/>
      <c r="AV265" s="3"/>
    </row>
    <row r="266" spans="45:48" ht="15.75" customHeight="1" x14ac:dyDescent="0.2">
      <c r="AS266" s="2"/>
      <c r="AT266" s="3"/>
      <c r="AU266" s="3"/>
      <c r="AV266" s="3"/>
    </row>
    <row r="267" spans="45:48" ht="15.75" customHeight="1" x14ac:dyDescent="0.2">
      <c r="AS267" s="2"/>
      <c r="AT267" s="3"/>
      <c r="AU267" s="3"/>
      <c r="AV267" s="3"/>
    </row>
    <row r="268" spans="45:48" ht="15.75" customHeight="1" x14ac:dyDescent="0.2">
      <c r="AS268" s="2"/>
      <c r="AT268" s="3"/>
      <c r="AU268" s="3"/>
      <c r="AV268" s="3"/>
    </row>
    <row r="269" spans="45:48" ht="15.75" customHeight="1" x14ac:dyDescent="0.2">
      <c r="AS269" s="2"/>
      <c r="AT269" s="3"/>
      <c r="AU269" s="3"/>
      <c r="AV269" s="3"/>
    </row>
    <row r="270" spans="45:48" ht="15.75" customHeight="1" x14ac:dyDescent="0.2">
      <c r="AS270" s="2"/>
      <c r="AT270" s="3"/>
      <c r="AU270" s="3"/>
      <c r="AV270" s="3"/>
    </row>
    <row r="271" spans="45:48" ht="15.75" customHeight="1" x14ac:dyDescent="0.2">
      <c r="AS271" s="2"/>
      <c r="AT271" s="3"/>
      <c r="AU271" s="3"/>
      <c r="AV271" s="3"/>
    </row>
    <row r="272" spans="45:48" ht="15.75" customHeight="1" x14ac:dyDescent="0.2">
      <c r="AS272" s="2"/>
      <c r="AT272" s="3"/>
      <c r="AU272" s="3"/>
      <c r="AV272" s="3"/>
    </row>
    <row r="273" spans="45:48" ht="15.75" customHeight="1" x14ac:dyDescent="0.2">
      <c r="AS273" s="2"/>
      <c r="AT273" s="3"/>
      <c r="AU273" s="3"/>
      <c r="AV273" s="3"/>
    </row>
    <row r="274" spans="45:48" ht="15.75" customHeight="1" x14ac:dyDescent="0.2">
      <c r="AS274" s="2"/>
      <c r="AT274" s="3"/>
      <c r="AU274" s="3"/>
      <c r="AV274" s="3"/>
    </row>
    <row r="275" spans="45:48" ht="15.75" customHeight="1" x14ac:dyDescent="0.2">
      <c r="AS275" s="2"/>
      <c r="AT275" s="3"/>
      <c r="AU275" s="3"/>
      <c r="AV275" s="3"/>
    </row>
    <row r="276" spans="45:48" ht="15.75" customHeight="1" x14ac:dyDescent="0.2">
      <c r="AS276" s="2"/>
      <c r="AT276" s="3"/>
      <c r="AU276" s="3"/>
      <c r="AV276" s="3"/>
    </row>
    <row r="277" spans="45:48" ht="15.75" customHeight="1" x14ac:dyDescent="0.2">
      <c r="AS277" s="2"/>
      <c r="AT277" s="3"/>
      <c r="AU277" s="3"/>
      <c r="AV277" s="3"/>
    </row>
    <row r="278" spans="45:48" ht="15.75" customHeight="1" x14ac:dyDescent="0.2">
      <c r="AS278" s="2"/>
      <c r="AT278" s="3"/>
      <c r="AU278" s="3"/>
      <c r="AV278" s="3"/>
    </row>
    <row r="279" spans="45:48" ht="15.75" customHeight="1" x14ac:dyDescent="0.2">
      <c r="AS279" s="2"/>
      <c r="AT279" s="3"/>
      <c r="AU279" s="3"/>
      <c r="AV279" s="3"/>
    </row>
    <row r="280" spans="45:48" ht="15.75" customHeight="1" x14ac:dyDescent="0.2">
      <c r="AS280" s="2"/>
      <c r="AT280" s="3"/>
      <c r="AU280" s="3"/>
      <c r="AV280" s="3"/>
    </row>
    <row r="281" spans="45:48" ht="15.75" customHeight="1" x14ac:dyDescent="0.2">
      <c r="AS281" s="2"/>
      <c r="AT281" s="3"/>
      <c r="AU281" s="3"/>
      <c r="AV281" s="3"/>
    </row>
    <row r="282" spans="45:48" ht="15.75" customHeight="1" x14ac:dyDescent="0.2">
      <c r="AS282" s="2"/>
      <c r="AT282" s="3"/>
      <c r="AU282" s="3"/>
      <c r="AV282" s="3"/>
    </row>
    <row r="283" spans="45:48" ht="15.75" customHeight="1" x14ac:dyDescent="0.2">
      <c r="AS283" s="2"/>
      <c r="AT283" s="3"/>
      <c r="AU283" s="3"/>
      <c r="AV283" s="3"/>
    </row>
    <row r="284" spans="45:48" ht="15.75" customHeight="1" x14ac:dyDescent="0.2">
      <c r="AS284" s="2"/>
      <c r="AT284" s="3"/>
      <c r="AU284" s="3"/>
      <c r="AV284" s="3"/>
    </row>
    <row r="285" spans="45:48" ht="15.75" customHeight="1" x14ac:dyDescent="0.2">
      <c r="AS285" s="2"/>
      <c r="AT285" s="3"/>
      <c r="AU285" s="3"/>
      <c r="AV285" s="3"/>
    </row>
    <row r="286" spans="45:48" ht="15.75" customHeight="1" x14ac:dyDescent="0.2">
      <c r="AS286" s="2"/>
      <c r="AT286" s="3"/>
      <c r="AU286" s="3"/>
      <c r="AV286" s="3"/>
    </row>
    <row r="287" spans="45:48" ht="15.75" customHeight="1" x14ac:dyDescent="0.2">
      <c r="AS287" s="2"/>
      <c r="AT287" s="3"/>
      <c r="AU287" s="3"/>
      <c r="AV287" s="3"/>
    </row>
    <row r="288" spans="45:48" ht="15.75" customHeight="1" x14ac:dyDescent="0.2">
      <c r="AS288" s="2"/>
      <c r="AT288" s="3"/>
      <c r="AU288" s="3"/>
      <c r="AV288" s="3"/>
    </row>
    <row r="289" spans="45:48" ht="15.75" customHeight="1" x14ac:dyDescent="0.2">
      <c r="AS289" s="2"/>
      <c r="AT289" s="3"/>
      <c r="AU289" s="3"/>
      <c r="AV289" s="3"/>
    </row>
    <row r="290" spans="45:48" ht="15.75" customHeight="1" x14ac:dyDescent="0.2">
      <c r="AS290" s="2"/>
      <c r="AT290" s="3"/>
      <c r="AU290" s="3"/>
      <c r="AV290" s="3"/>
    </row>
    <row r="291" spans="45:48" ht="15.75" customHeight="1" x14ac:dyDescent="0.2">
      <c r="AS291" s="2"/>
      <c r="AT291" s="3"/>
      <c r="AU291" s="3"/>
      <c r="AV291" s="3"/>
    </row>
    <row r="292" spans="45:48" ht="15.75" customHeight="1" x14ac:dyDescent="0.2">
      <c r="AS292" s="2"/>
      <c r="AT292" s="3"/>
      <c r="AU292" s="3"/>
      <c r="AV292" s="3"/>
    </row>
    <row r="293" spans="45:48" ht="15.75" customHeight="1" x14ac:dyDescent="0.2">
      <c r="AS293" s="2"/>
      <c r="AT293" s="3"/>
      <c r="AU293" s="3"/>
      <c r="AV293" s="3"/>
    </row>
    <row r="294" spans="45:48" ht="15.75" customHeight="1" x14ac:dyDescent="0.2">
      <c r="AS294" s="2"/>
      <c r="AT294" s="3"/>
      <c r="AU294" s="3"/>
      <c r="AV294" s="3"/>
    </row>
    <row r="295" spans="45:48" ht="15.75" customHeight="1" x14ac:dyDescent="0.2">
      <c r="AS295" s="2"/>
      <c r="AT295" s="3"/>
      <c r="AU295" s="3"/>
      <c r="AV295" s="3"/>
    </row>
    <row r="296" spans="45:48" ht="15.75" customHeight="1" x14ac:dyDescent="0.2">
      <c r="AS296" s="2"/>
      <c r="AT296" s="3"/>
      <c r="AU296" s="3"/>
      <c r="AV296" s="3"/>
    </row>
    <row r="297" spans="45:48" ht="15.75" customHeight="1" x14ac:dyDescent="0.2">
      <c r="AS297" s="2"/>
      <c r="AT297" s="3"/>
      <c r="AU297" s="3"/>
      <c r="AV297" s="3"/>
    </row>
    <row r="298" spans="45:48" ht="15.75" customHeight="1" x14ac:dyDescent="0.2">
      <c r="AS298" s="2"/>
      <c r="AT298" s="3"/>
      <c r="AU298" s="3"/>
      <c r="AV298" s="3"/>
    </row>
    <row r="299" spans="45:48" ht="15.75" customHeight="1" x14ac:dyDescent="0.2">
      <c r="AS299" s="2"/>
      <c r="AT299" s="3"/>
      <c r="AU299" s="3"/>
      <c r="AV299" s="3"/>
    </row>
    <row r="300" spans="45:48" ht="15.75" customHeight="1" x14ac:dyDescent="0.2">
      <c r="AS300" s="2"/>
      <c r="AT300" s="3"/>
      <c r="AU300" s="3"/>
      <c r="AV300" s="3"/>
    </row>
    <row r="301" spans="45:48" ht="15.75" customHeight="1" x14ac:dyDescent="0.2">
      <c r="AS301" s="2"/>
      <c r="AT301" s="3"/>
      <c r="AU301" s="3"/>
      <c r="AV301" s="3"/>
    </row>
    <row r="302" spans="45:48" ht="15.75" customHeight="1" x14ac:dyDescent="0.2">
      <c r="AS302" s="2"/>
      <c r="AT302" s="3"/>
      <c r="AU302" s="3"/>
      <c r="AV302" s="3"/>
    </row>
    <row r="303" spans="45:48" ht="15.75" customHeight="1" x14ac:dyDescent="0.2">
      <c r="AS303" s="2"/>
      <c r="AT303" s="3"/>
      <c r="AU303" s="3"/>
      <c r="AV303" s="3"/>
    </row>
    <row r="304" spans="45:48" ht="15.75" customHeight="1" x14ac:dyDescent="0.2">
      <c r="AS304" s="2"/>
      <c r="AT304" s="3"/>
      <c r="AU304" s="3"/>
      <c r="AV304" s="3"/>
    </row>
    <row r="305" spans="45:48" ht="15.75" customHeight="1" x14ac:dyDescent="0.2">
      <c r="AS305" s="2"/>
      <c r="AT305" s="3"/>
      <c r="AU305" s="3"/>
      <c r="AV305" s="3"/>
    </row>
    <row r="306" spans="45:48" ht="15.75" customHeight="1" x14ac:dyDescent="0.2">
      <c r="AS306" s="2"/>
      <c r="AT306" s="3"/>
      <c r="AU306" s="3"/>
      <c r="AV306" s="3"/>
    </row>
    <row r="307" spans="45:48" ht="15.75" customHeight="1" x14ac:dyDescent="0.2">
      <c r="AS307" s="2"/>
      <c r="AT307" s="3"/>
      <c r="AU307" s="3"/>
      <c r="AV307" s="3"/>
    </row>
    <row r="308" spans="45:48" ht="15.75" customHeight="1" x14ac:dyDescent="0.2">
      <c r="AS308" s="2"/>
      <c r="AT308" s="3"/>
      <c r="AU308" s="3"/>
      <c r="AV308" s="3"/>
    </row>
    <row r="309" spans="45:48" ht="15.75" customHeight="1" x14ac:dyDescent="0.2">
      <c r="AS309" s="2"/>
      <c r="AT309" s="3"/>
      <c r="AU309" s="3"/>
      <c r="AV309" s="3"/>
    </row>
    <row r="310" spans="45:48" ht="15.75" customHeight="1" x14ac:dyDescent="0.2">
      <c r="AS310" s="2"/>
      <c r="AT310" s="3"/>
      <c r="AU310" s="3"/>
      <c r="AV310" s="3"/>
    </row>
    <row r="311" spans="45:48" ht="15.75" customHeight="1" x14ac:dyDescent="0.2">
      <c r="AS311" s="2"/>
      <c r="AT311" s="3"/>
      <c r="AU311" s="3"/>
      <c r="AV311" s="3"/>
    </row>
    <row r="312" spans="45:48" ht="15.75" customHeight="1" x14ac:dyDescent="0.2">
      <c r="AS312" s="2"/>
      <c r="AT312" s="3"/>
      <c r="AU312" s="3"/>
      <c r="AV312" s="3"/>
    </row>
    <row r="313" spans="45:48" ht="15.75" customHeight="1" x14ac:dyDescent="0.2">
      <c r="AS313" s="2"/>
      <c r="AT313" s="3"/>
      <c r="AU313" s="3"/>
      <c r="AV313" s="3"/>
    </row>
    <row r="314" spans="45:48" ht="15.75" customHeight="1" x14ac:dyDescent="0.2">
      <c r="AS314" s="2"/>
      <c r="AT314" s="3"/>
      <c r="AU314" s="3"/>
      <c r="AV314" s="3"/>
    </row>
    <row r="315" spans="45:48" ht="15.75" customHeight="1" x14ac:dyDescent="0.2">
      <c r="AS315" s="2"/>
      <c r="AT315" s="3"/>
      <c r="AU315" s="3"/>
      <c r="AV315" s="3"/>
    </row>
    <row r="316" spans="45:48" ht="15.75" customHeight="1" x14ac:dyDescent="0.2">
      <c r="AS316" s="2"/>
      <c r="AT316" s="3"/>
      <c r="AU316" s="3"/>
      <c r="AV316" s="3"/>
    </row>
    <row r="317" spans="45:48" ht="15.75" customHeight="1" x14ac:dyDescent="0.2">
      <c r="AS317" s="2"/>
      <c r="AT317" s="3"/>
      <c r="AU317" s="3"/>
      <c r="AV317" s="3"/>
    </row>
    <row r="318" spans="45:48" ht="15.75" customHeight="1" x14ac:dyDescent="0.2">
      <c r="AS318" s="2"/>
      <c r="AT318" s="3"/>
      <c r="AU318" s="3"/>
      <c r="AV318" s="3"/>
    </row>
    <row r="319" spans="45:48" ht="15.75" customHeight="1" x14ac:dyDescent="0.2">
      <c r="AS319" s="2"/>
      <c r="AT319" s="3"/>
      <c r="AU319" s="3"/>
      <c r="AV319" s="3"/>
    </row>
    <row r="320" spans="45:48" ht="15.75" customHeight="1" x14ac:dyDescent="0.2">
      <c r="AS320" s="2"/>
      <c r="AT320" s="3"/>
      <c r="AU320" s="3"/>
      <c r="AV320" s="3"/>
    </row>
    <row r="321" spans="45:48" ht="15.75" customHeight="1" x14ac:dyDescent="0.2">
      <c r="AS321" s="2"/>
      <c r="AT321" s="3"/>
      <c r="AU321" s="3"/>
      <c r="AV321" s="3"/>
    </row>
    <row r="322" spans="45:48" ht="15.75" customHeight="1" x14ac:dyDescent="0.2">
      <c r="AS322" s="2"/>
      <c r="AT322" s="3"/>
      <c r="AU322" s="3"/>
      <c r="AV322" s="3"/>
    </row>
    <row r="323" spans="45:48" ht="15.75" customHeight="1" x14ac:dyDescent="0.2">
      <c r="AS323" s="2"/>
      <c r="AT323" s="3"/>
      <c r="AU323" s="3"/>
      <c r="AV323" s="3"/>
    </row>
    <row r="324" spans="45:48" ht="15.75" customHeight="1" x14ac:dyDescent="0.2">
      <c r="AS324" s="2"/>
      <c r="AT324" s="3"/>
      <c r="AU324" s="3"/>
      <c r="AV324" s="3"/>
    </row>
    <row r="325" spans="45:48" ht="15.75" customHeight="1" x14ac:dyDescent="0.2">
      <c r="AS325" s="2"/>
      <c r="AT325" s="3"/>
      <c r="AU325" s="3"/>
      <c r="AV325" s="3"/>
    </row>
    <row r="326" spans="45:48" ht="15.75" customHeight="1" x14ac:dyDescent="0.2">
      <c r="AS326" s="2"/>
      <c r="AT326" s="3"/>
      <c r="AU326" s="3"/>
      <c r="AV326" s="3"/>
    </row>
    <row r="327" spans="45:48" ht="15.75" customHeight="1" x14ac:dyDescent="0.2">
      <c r="AS327" s="2"/>
      <c r="AT327" s="3"/>
      <c r="AU327" s="3"/>
      <c r="AV327" s="3"/>
    </row>
    <row r="328" spans="45:48" ht="15.75" customHeight="1" x14ac:dyDescent="0.2">
      <c r="AS328" s="2"/>
      <c r="AT328" s="3"/>
      <c r="AU328" s="3"/>
      <c r="AV328" s="3"/>
    </row>
    <row r="329" spans="45:48" ht="15.75" customHeight="1" x14ac:dyDescent="0.2">
      <c r="AS329" s="2"/>
      <c r="AT329" s="3"/>
      <c r="AU329" s="3"/>
      <c r="AV329" s="3"/>
    </row>
    <row r="330" spans="45:48" ht="15.75" customHeight="1" x14ac:dyDescent="0.2">
      <c r="AS330" s="2"/>
      <c r="AT330" s="3"/>
      <c r="AU330" s="3"/>
      <c r="AV330" s="3"/>
    </row>
    <row r="331" spans="45:48" ht="15.75" customHeight="1" x14ac:dyDescent="0.2">
      <c r="AS331" s="2"/>
      <c r="AT331" s="3"/>
      <c r="AU331" s="3"/>
      <c r="AV331" s="3"/>
    </row>
    <row r="332" spans="45:48" ht="15.75" customHeight="1" x14ac:dyDescent="0.2">
      <c r="AS332" s="2"/>
      <c r="AT332" s="3"/>
      <c r="AU332" s="3"/>
      <c r="AV332" s="3"/>
    </row>
    <row r="333" spans="45:48" ht="15.75" customHeight="1" x14ac:dyDescent="0.2">
      <c r="AS333" s="2"/>
      <c r="AT333" s="3"/>
      <c r="AU333" s="3"/>
      <c r="AV333" s="3"/>
    </row>
    <row r="334" spans="45:48" ht="15.75" customHeight="1" x14ac:dyDescent="0.2">
      <c r="AS334" s="2"/>
      <c r="AT334" s="3"/>
      <c r="AU334" s="3"/>
      <c r="AV334" s="3"/>
    </row>
    <row r="335" spans="45:48" ht="15.75" customHeight="1" x14ac:dyDescent="0.2">
      <c r="AS335" s="2"/>
      <c r="AT335" s="3"/>
      <c r="AU335" s="3"/>
      <c r="AV335" s="3"/>
    </row>
    <row r="336" spans="45:48" ht="15.75" customHeight="1" x14ac:dyDescent="0.2">
      <c r="AS336" s="2"/>
      <c r="AT336" s="3"/>
      <c r="AU336" s="3"/>
      <c r="AV336" s="3"/>
    </row>
    <row r="337" spans="45:48" ht="15.75" customHeight="1" x14ac:dyDescent="0.2">
      <c r="AS337" s="2"/>
      <c r="AT337" s="3"/>
      <c r="AU337" s="3"/>
      <c r="AV337" s="3"/>
    </row>
    <row r="338" spans="45:48" ht="15.75" customHeight="1" x14ac:dyDescent="0.2">
      <c r="AS338" s="2"/>
      <c r="AT338" s="3"/>
      <c r="AU338" s="3"/>
      <c r="AV338" s="3"/>
    </row>
    <row r="339" spans="45:48" ht="15.75" customHeight="1" x14ac:dyDescent="0.2">
      <c r="AS339" s="2"/>
      <c r="AT339" s="3"/>
      <c r="AU339" s="3"/>
      <c r="AV339" s="3"/>
    </row>
    <row r="340" spans="45:48" ht="15.75" customHeight="1" x14ac:dyDescent="0.2">
      <c r="AS340" s="2"/>
      <c r="AT340" s="3"/>
      <c r="AU340" s="3"/>
      <c r="AV340" s="3"/>
    </row>
    <row r="341" spans="45:48" ht="15.75" customHeight="1" x14ac:dyDescent="0.2">
      <c r="AS341" s="2"/>
      <c r="AT341" s="3"/>
      <c r="AU341" s="3"/>
      <c r="AV341" s="3"/>
    </row>
    <row r="342" spans="45:48" ht="15.75" customHeight="1" x14ac:dyDescent="0.2">
      <c r="AS342" s="2"/>
      <c r="AT342" s="3"/>
      <c r="AU342" s="3"/>
      <c r="AV342" s="3"/>
    </row>
    <row r="343" spans="45:48" ht="15.75" customHeight="1" x14ac:dyDescent="0.2">
      <c r="AS343" s="2"/>
      <c r="AT343" s="3"/>
      <c r="AU343" s="3"/>
      <c r="AV343" s="3"/>
    </row>
    <row r="344" spans="45:48" ht="15.75" customHeight="1" x14ac:dyDescent="0.2">
      <c r="AS344" s="2"/>
      <c r="AT344" s="3"/>
      <c r="AU344" s="3"/>
      <c r="AV344" s="3"/>
    </row>
    <row r="345" spans="45:48" ht="15.75" customHeight="1" x14ac:dyDescent="0.2">
      <c r="AS345" s="2"/>
      <c r="AT345" s="3"/>
      <c r="AU345" s="3"/>
      <c r="AV345" s="3"/>
    </row>
    <row r="346" spans="45:48" ht="15.75" customHeight="1" x14ac:dyDescent="0.2">
      <c r="AS346" s="2"/>
      <c r="AT346" s="3"/>
      <c r="AU346" s="3"/>
      <c r="AV346" s="3"/>
    </row>
    <row r="347" spans="45:48" ht="15.75" customHeight="1" x14ac:dyDescent="0.2">
      <c r="AS347" s="2"/>
      <c r="AT347" s="3"/>
      <c r="AU347" s="3"/>
      <c r="AV347" s="3"/>
    </row>
    <row r="348" spans="45:48" ht="15.75" customHeight="1" x14ac:dyDescent="0.2">
      <c r="AS348" s="2"/>
      <c r="AT348" s="3"/>
      <c r="AU348" s="3"/>
      <c r="AV348" s="3"/>
    </row>
    <row r="349" spans="45:48" ht="15.75" customHeight="1" x14ac:dyDescent="0.2">
      <c r="AS349" s="2"/>
      <c r="AT349" s="3"/>
      <c r="AU349" s="3"/>
      <c r="AV349" s="3"/>
    </row>
    <row r="350" spans="45:48" ht="15.75" customHeight="1" x14ac:dyDescent="0.2">
      <c r="AS350" s="2"/>
      <c r="AT350" s="3"/>
      <c r="AU350" s="3"/>
      <c r="AV350" s="3"/>
    </row>
    <row r="351" spans="45:48" ht="15.75" customHeight="1" x14ac:dyDescent="0.2">
      <c r="AS351" s="2"/>
      <c r="AT351" s="3"/>
      <c r="AU351" s="3"/>
      <c r="AV351" s="3"/>
    </row>
    <row r="352" spans="45:48" ht="15.75" customHeight="1" x14ac:dyDescent="0.2">
      <c r="AS352" s="2"/>
      <c r="AT352" s="3"/>
      <c r="AU352" s="3"/>
      <c r="AV352" s="3"/>
    </row>
    <row r="353" spans="45:48" ht="15.75" customHeight="1" x14ac:dyDescent="0.2">
      <c r="AS353" s="2"/>
      <c r="AT353" s="3"/>
      <c r="AU353" s="3"/>
      <c r="AV353" s="3"/>
    </row>
    <row r="354" spans="45:48" ht="15.75" customHeight="1" x14ac:dyDescent="0.2">
      <c r="AS354" s="2"/>
      <c r="AT354" s="3"/>
      <c r="AU354" s="3"/>
      <c r="AV354" s="3"/>
    </row>
    <row r="355" spans="45:48" ht="15.75" customHeight="1" x14ac:dyDescent="0.2">
      <c r="AS355" s="2"/>
      <c r="AT355" s="3"/>
      <c r="AU355" s="3"/>
      <c r="AV355" s="3"/>
    </row>
    <row r="356" spans="45:48" ht="15.75" customHeight="1" x14ac:dyDescent="0.2">
      <c r="AS356" s="2"/>
      <c r="AT356" s="3"/>
      <c r="AU356" s="3"/>
      <c r="AV356" s="3"/>
    </row>
    <row r="357" spans="45:48" ht="15.75" customHeight="1" x14ac:dyDescent="0.2">
      <c r="AS357" s="2"/>
      <c r="AT357" s="3"/>
      <c r="AU357" s="3"/>
      <c r="AV357" s="3"/>
    </row>
    <row r="358" spans="45:48" ht="15.75" customHeight="1" x14ac:dyDescent="0.2">
      <c r="AS358" s="2"/>
      <c r="AT358" s="3"/>
      <c r="AU358" s="3"/>
      <c r="AV358" s="3"/>
    </row>
    <row r="359" spans="45:48" ht="15.75" customHeight="1" x14ac:dyDescent="0.2">
      <c r="AS359" s="2"/>
      <c r="AT359" s="3"/>
      <c r="AU359" s="3"/>
      <c r="AV359" s="3"/>
    </row>
    <row r="360" spans="45:48" ht="15.75" customHeight="1" x14ac:dyDescent="0.2">
      <c r="AS360" s="2"/>
      <c r="AT360" s="3"/>
      <c r="AU360" s="3"/>
      <c r="AV360" s="3"/>
    </row>
    <row r="361" spans="45:48" ht="15.75" customHeight="1" x14ac:dyDescent="0.2">
      <c r="AS361" s="2"/>
      <c r="AT361" s="3"/>
      <c r="AU361" s="3"/>
      <c r="AV361" s="3"/>
    </row>
    <row r="362" spans="45:48" ht="15.75" customHeight="1" x14ac:dyDescent="0.2">
      <c r="AS362" s="2"/>
      <c r="AT362" s="3"/>
      <c r="AU362" s="3"/>
      <c r="AV362" s="3"/>
    </row>
    <row r="363" spans="45:48" ht="15.75" customHeight="1" x14ac:dyDescent="0.2">
      <c r="AS363" s="2"/>
      <c r="AT363" s="3"/>
      <c r="AU363" s="3"/>
      <c r="AV363" s="3"/>
    </row>
    <row r="364" spans="45:48" ht="15.75" customHeight="1" x14ac:dyDescent="0.2">
      <c r="AS364" s="2"/>
      <c r="AT364" s="3"/>
      <c r="AU364" s="3"/>
      <c r="AV364" s="3"/>
    </row>
    <row r="365" spans="45:48" ht="15.75" customHeight="1" x14ac:dyDescent="0.2">
      <c r="AS365" s="2"/>
      <c r="AT365" s="3"/>
      <c r="AU365" s="3"/>
      <c r="AV365" s="3"/>
    </row>
    <row r="366" spans="45:48" ht="15.75" customHeight="1" x14ac:dyDescent="0.2">
      <c r="AS366" s="2"/>
      <c r="AT366" s="3"/>
      <c r="AU366" s="3"/>
      <c r="AV366" s="3"/>
    </row>
    <row r="367" spans="45:48" ht="15.75" customHeight="1" x14ac:dyDescent="0.2">
      <c r="AS367" s="2"/>
      <c r="AT367" s="3"/>
      <c r="AU367" s="3"/>
      <c r="AV367" s="3"/>
    </row>
    <row r="368" spans="45:48" ht="15.75" customHeight="1" x14ac:dyDescent="0.2">
      <c r="AS368" s="2"/>
      <c r="AT368" s="3"/>
      <c r="AU368" s="3"/>
      <c r="AV368" s="3"/>
    </row>
    <row r="369" spans="45:48" ht="15.75" customHeight="1" x14ac:dyDescent="0.2">
      <c r="AS369" s="2"/>
      <c r="AT369" s="3"/>
      <c r="AU369" s="3"/>
      <c r="AV369" s="3"/>
    </row>
    <row r="370" spans="45:48" ht="15.75" customHeight="1" x14ac:dyDescent="0.2">
      <c r="AS370" s="2"/>
      <c r="AT370" s="3"/>
      <c r="AU370" s="3"/>
      <c r="AV370" s="3"/>
    </row>
    <row r="371" spans="45:48" ht="15.75" customHeight="1" x14ac:dyDescent="0.2">
      <c r="AS371" s="2"/>
      <c r="AT371" s="3"/>
      <c r="AU371" s="3"/>
      <c r="AV371" s="3"/>
    </row>
    <row r="372" spans="45:48" ht="15.75" customHeight="1" x14ac:dyDescent="0.2">
      <c r="AS372" s="2"/>
      <c r="AT372" s="3"/>
      <c r="AU372" s="3"/>
      <c r="AV372" s="3"/>
    </row>
    <row r="373" spans="45:48" ht="15.75" customHeight="1" x14ac:dyDescent="0.2">
      <c r="AS373" s="2"/>
      <c r="AT373" s="3"/>
      <c r="AU373" s="3"/>
      <c r="AV373" s="3"/>
    </row>
    <row r="374" spans="45:48" ht="15.75" customHeight="1" x14ac:dyDescent="0.2">
      <c r="AS374" s="2"/>
      <c r="AT374" s="3"/>
      <c r="AU374" s="3"/>
      <c r="AV374" s="3"/>
    </row>
    <row r="375" spans="45:48" ht="15.75" customHeight="1" x14ac:dyDescent="0.2">
      <c r="AS375" s="2"/>
      <c r="AT375" s="3"/>
      <c r="AU375" s="3"/>
      <c r="AV375" s="3"/>
    </row>
    <row r="376" spans="45:48" ht="15.75" customHeight="1" x14ac:dyDescent="0.2">
      <c r="AS376" s="2"/>
      <c r="AT376" s="3"/>
      <c r="AU376" s="3"/>
      <c r="AV376" s="3"/>
    </row>
    <row r="377" spans="45:48" ht="15.75" customHeight="1" x14ac:dyDescent="0.2">
      <c r="AS377" s="2"/>
      <c r="AT377" s="3"/>
      <c r="AU377" s="3"/>
      <c r="AV377" s="3"/>
    </row>
    <row r="378" spans="45:48" ht="15.75" customHeight="1" x14ac:dyDescent="0.2">
      <c r="AS378" s="2"/>
      <c r="AT378" s="3"/>
      <c r="AU378" s="3"/>
      <c r="AV378" s="3"/>
    </row>
    <row r="379" spans="45:48" ht="15.75" customHeight="1" x14ac:dyDescent="0.2">
      <c r="AS379" s="2"/>
      <c r="AT379" s="3"/>
      <c r="AU379" s="3"/>
      <c r="AV379" s="3"/>
    </row>
    <row r="380" spans="45:48" ht="15.75" customHeight="1" x14ac:dyDescent="0.2">
      <c r="AS380" s="2"/>
      <c r="AT380" s="3"/>
      <c r="AU380" s="3"/>
      <c r="AV380" s="3"/>
    </row>
    <row r="381" spans="45:48" ht="15.75" customHeight="1" x14ac:dyDescent="0.2">
      <c r="AS381" s="2"/>
      <c r="AT381" s="3"/>
      <c r="AU381" s="3"/>
      <c r="AV381" s="3"/>
    </row>
    <row r="382" spans="45:48" ht="15.75" customHeight="1" x14ac:dyDescent="0.2">
      <c r="AS382" s="2"/>
      <c r="AT382" s="3"/>
      <c r="AU382" s="3"/>
      <c r="AV382" s="3"/>
    </row>
    <row r="383" spans="45:48" ht="15.75" customHeight="1" x14ac:dyDescent="0.2">
      <c r="AS383" s="2"/>
      <c r="AT383" s="3"/>
      <c r="AU383" s="3"/>
      <c r="AV383" s="3"/>
    </row>
    <row r="384" spans="45:48" ht="15.75" customHeight="1" x14ac:dyDescent="0.2">
      <c r="AS384" s="2"/>
      <c r="AT384" s="3"/>
      <c r="AU384" s="3"/>
      <c r="AV384" s="3"/>
    </row>
    <row r="385" spans="45:48" ht="15.75" customHeight="1" x14ac:dyDescent="0.2">
      <c r="AS385" s="2"/>
      <c r="AT385" s="3"/>
      <c r="AU385" s="3"/>
      <c r="AV385" s="3"/>
    </row>
    <row r="386" spans="45:48" ht="15.75" customHeight="1" x14ac:dyDescent="0.2">
      <c r="AS386" s="2"/>
      <c r="AT386" s="3"/>
      <c r="AU386" s="3"/>
      <c r="AV386" s="3"/>
    </row>
    <row r="387" spans="45:48" ht="15.75" customHeight="1" x14ac:dyDescent="0.2">
      <c r="AS387" s="2"/>
      <c r="AT387" s="3"/>
      <c r="AU387" s="3"/>
      <c r="AV387" s="3"/>
    </row>
    <row r="388" spans="45:48" ht="15.75" customHeight="1" x14ac:dyDescent="0.2">
      <c r="AS388" s="2"/>
      <c r="AT388" s="3"/>
      <c r="AU388" s="3"/>
      <c r="AV388" s="3"/>
    </row>
    <row r="389" spans="45:48" ht="15.75" customHeight="1" x14ac:dyDescent="0.2">
      <c r="AS389" s="2"/>
      <c r="AT389" s="3"/>
      <c r="AU389" s="3"/>
      <c r="AV389" s="3"/>
    </row>
    <row r="390" spans="45:48" ht="15.75" customHeight="1" x14ac:dyDescent="0.2">
      <c r="AS390" s="2"/>
      <c r="AT390" s="3"/>
      <c r="AU390" s="3"/>
      <c r="AV390" s="3"/>
    </row>
    <row r="391" spans="45:48" ht="15.75" customHeight="1" x14ac:dyDescent="0.2">
      <c r="AS391" s="2"/>
      <c r="AT391" s="3"/>
      <c r="AU391" s="3"/>
      <c r="AV391" s="3"/>
    </row>
    <row r="392" spans="45:48" ht="15.75" customHeight="1" x14ac:dyDescent="0.2">
      <c r="AS392" s="2"/>
      <c r="AT392" s="3"/>
      <c r="AU392" s="3"/>
      <c r="AV392" s="3"/>
    </row>
    <row r="393" spans="45:48" ht="15.75" customHeight="1" x14ac:dyDescent="0.2">
      <c r="AS393" s="2"/>
      <c r="AT393" s="3"/>
      <c r="AU393" s="3"/>
      <c r="AV393" s="3"/>
    </row>
    <row r="394" spans="45:48" ht="15.75" customHeight="1" x14ac:dyDescent="0.2">
      <c r="AS394" s="2"/>
      <c r="AT394" s="3"/>
      <c r="AU394" s="3"/>
      <c r="AV394" s="3"/>
    </row>
    <row r="395" spans="45:48" ht="15.75" customHeight="1" x14ac:dyDescent="0.2">
      <c r="AS395" s="2"/>
      <c r="AT395" s="3"/>
      <c r="AU395" s="3"/>
      <c r="AV395" s="3"/>
    </row>
    <row r="396" spans="45:48" ht="15.75" customHeight="1" x14ac:dyDescent="0.2">
      <c r="AS396" s="2"/>
      <c r="AT396" s="3"/>
      <c r="AU396" s="3"/>
      <c r="AV396" s="3"/>
    </row>
    <row r="397" spans="45:48" ht="15.75" customHeight="1" x14ac:dyDescent="0.2">
      <c r="AS397" s="2"/>
      <c r="AT397" s="3"/>
      <c r="AU397" s="3"/>
      <c r="AV397" s="3"/>
    </row>
    <row r="398" spans="45:48" ht="15.75" customHeight="1" x14ac:dyDescent="0.2">
      <c r="AS398" s="2"/>
      <c r="AT398" s="3"/>
      <c r="AU398" s="3"/>
      <c r="AV398" s="3"/>
    </row>
    <row r="399" spans="45:48" ht="15.75" customHeight="1" x14ac:dyDescent="0.2">
      <c r="AS399" s="2"/>
      <c r="AT399" s="3"/>
      <c r="AU399" s="3"/>
      <c r="AV399" s="3"/>
    </row>
    <row r="400" spans="45:48" ht="15.75" customHeight="1" x14ac:dyDescent="0.2">
      <c r="AS400" s="2"/>
      <c r="AT400" s="3"/>
      <c r="AU400" s="3"/>
      <c r="AV400" s="3"/>
    </row>
    <row r="401" spans="45:48" ht="15.75" customHeight="1" x14ac:dyDescent="0.2">
      <c r="AS401" s="2"/>
      <c r="AT401" s="3"/>
      <c r="AU401" s="3"/>
      <c r="AV401" s="3"/>
    </row>
    <row r="402" spans="45:48" ht="15.75" customHeight="1" x14ac:dyDescent="0.2">
      <c r="AS402" s="2"/>
      <c r="AT402" s="3"/>
      <c r="AU402" s="3"/>
      <c r="AV402" s="3"/>
    </row>
    <row r="403" spans="45:48" ht="15.75" customHeight="1" x14ac:dyDescent="0.2">
      <c r="AS403" s="2"/>
      <c r="AT403" s="3"/>
      <c r="AU403" s="3"/>
      <c r="AV403" s="3"/>
    </row>
    <row r="404" spans="45:48" ht="15.75" customHeight="1" x14ac:dyDescent="0.2">
      <c r="AS404" s="2"/>
      <c r="AT404" s="3"/>
      <c r="AU404" s="3"/>
      <c r="AV404" s="3"/>
    </row>
    <row r="405" spans="45:48" ht="15.75" customHeight="1" x14ac:dyDescent="0.2">
      <c r="AS405" s="2"/>
      <c r="AT405" s="3"/>
      <c r="AU405" s="3"/>
      <c r="AV405" s="3"/>
    </row>
    <row r="406" spans="45:48" ht="15.75" customHeight="1" x14ac:dyDescent="0.2">
      <c r="AS406" s="2"/>
      <c r="AT406" s="3"/>
      <c r="AU406" s="3"/>
      <c r="AV406" s="3"/>
    </row>
    <row r="407" spans="45:48" ht="15.75" customHeight="1" x14ac:dyDescent="0.2">
      <c r="AS407" s="2"/>
      <c r="AT407" s="3"/>
      <c r="AU407" s="3"/>
      <c r="AV407" s="3"/>
    </row>
    <row r="408" spans="45:48" ht="15.75" customHeight="1" x14ac:dyDescent="0.2">
      <c r="AS408" s="2"/>
      <c r="AT408" s="3"/>
      <c r="AU408" s="3"/>
      <c r="AV408" s="3"/>
    </row>
    <row r="409" spans="45:48" ht="15.75" customHeight="1" x14ac:dyDescent="0.2">
      <c r="AS409" s="2"/>
      <c r="AT409" s="3"/>
      <c r="AU409" s="3"/>
      <c r="AV409" s="3"/>
    </row>
    <row r="410" spans="45:48" ht="15.75" customHeight="1" x14ac:dyDescent="0.2">
      <c r="AS410" s="2"/>
      <c r="AT410" s="3"/>
      <c r="AU410" s="3"/>
      <c r="AV410" s="3"/>
    </row>
    <row r="411" spans="45:48" ht="15.75" customHeight="1" x14ac:dyDescent="0.2">
      <c r="AS411" s="2"/>
      <c r="AT411" s="3"/>
      <c r="AU411" s="3"/>
      <c r="AV411" s="3"/>
    </row>
    <row r="412" spans="45:48" ht="15.75" customHeight="1" x14ac:dyDescent="0.2">
      <c r="AS412" s="2"/>
      <c r="AT412" s="3"/>
      <c r="AU412" s="3"/>
      <c r="AV412" s="3"/>
    </row>
    <row r="413" spans="45:48" ht="15.75" customHeight="1" x14ac:dyDescent="0.2">
      <c r="AS413" s="2"/>
      <c r="AT413" s="3"/>
      <c r="AU413" s="3"/>
      <c r="AV413" s="3"/>
    </row>
    <row r="414" spans="45:48" ht="15.75" customHeight="1" x14ac:dyDescent="0.2">
      <c r="AS414" s="2"/>
      <c r="AT414" s="3"/>
      <c r="AU414" s="3"/>
      <c r="AV414" s="3"/>
    </row>
    <row r="415" spans="45:48" ht="15.75" customHeight="1" x14ac:dyDescent="0.2">
      <c r="AS415" s="2"/>
      <c r="AT415" s="3"/>
      <c r="AU415" s="3"/>
      <c r="AV415" s="3"/>
    </row>
    <row r="416" spans="45:48" ht="15.75" customHeight="1" x14ac:dyDescent="0.2">
      <c r="AS416" s="2"/>
      <c r="AT416" s="3"/>
      <c r="AU416" s="3"/>
      <c r="AV416" s="3"/>
    </row>
    <row r="417" spans="45:48" ht="15.75" customHeight="1" x14ac:dyDescent="0.2">
      <c r="AS417" s="2"/>
      <c r="AT417" s="3"/>
      <c r="AU417" s="3"/>
      <c r="AV417" s="3"/>
    </row>
    <row r="418" spans="45:48" ht="15.75" customHeight="1" x14ac:dyDescent="0.2">
      <c r="AS418" s="2"/>
      <c r="AT418" s="3"/>
      <c r="AU418" s="3"/>
      <c r="AV418" s="3"/>
    </row>
    <row r="419" spans="45:48" ht="15.75" customHeight="1" x14ac:dyDescent="0.2">
      <c r="AS419" s="2"/>
      <c r="AT419" s="3"/>
      <c r="AU419" s="3"/>
      <c r="AV419" s="3"/>
    </row>
    <row r="420" spans="45:48" ht="15.75" customHeight="1" x14ac:dyDescent="0.2">
      <c r="AS420" s="2"/>
      <c r="AT420" s="3"/>
      <c r="AU420" s="3"/>
      <c r="AV420" s="3"/>
    </row>
    <row r="421" spans="45:48" ht="15.75" customHeight="1" x14ac:dyDescent="0.2">
      <c r="AS421" s="2"/>
      <c r="AT421" s="3"/>
      <c r="AU421" s="3"/>
      <c r="AV421" s="3"/>
    </row>
    <row r="422" spans="45:48" ht="15.75" customHeight="1" x14ac:dyDescent="0.2">
      <c r="AS422" s="2"/>
      <c r="AT422" s="3"/>
      <c r="AU422" s="3"/>
      <c r="AV422" s="3"/>
    </row>
    <row r="423" spans="45:48" ht="15.75" customHeight="1" x14ac:dyDescent="0.2">
      <c r="AS423" s="2"/>
      <c r="AT423" s="3"/>
      <c r="AU423" s="3"/>
      <c r="AV423" s="3"/>
    </row>
    <row r="424" spans="45:48" ht="15.75" customHeight="1" x14ac:dyDescent="0.2">
      <c r="AS424" s="2"/>
      <c r="AT424" s="3"/>
      <c r="AU424" s="3"/>
      <c r="AV424" s="3"/>
    </row>
    <row r="425" spans="45:48" ht="15.75" customHeight="1" x14ac:dyDescent="0.2">
      <c r="AS425" s="2"/>
      <c r="AT425" s="3"/>
      <c r="AU425" s="3"/>
      <c r="AV425" s="3"/>
    </row>
    <row r="426" spans="45:48" ht="15.75" customHeight="1" x14ac:dyDescent="0.2">
      <c r="AS426" s="2"/>
      <c r="AT426" s="3"/>
      <c r="AU426" s="3"/>
      <c r="AV426" s="3"/>
    </row>
    <row r="427" spans="45:48" ht="15.75" customHeight="1" x14ac:dyDescent="0.2">
      <c r="AS427" s="2"/>
      <c r="AT427" s="3"/>
      <c r="AU427" s="3"/>
      <c r="AV427" s="3"/>
    </row>
    <row r="428" spans="45:48" ht="15.75" customHeight="1" x14ac:dyDescent="0.2">
      <c r="AS428" s="2"/>
      <c r="AT428" s="3"/>
      <c r="AU428" s="3"/>
      <c r="AV428" s="3"/>
    </row>
    <row r="429" spans="45:48" ht="15.75" customHeight="1" x14ac:dyDescent="0.2">
      <c r="AS429" s="2"/>
      <c r="AT429" s="3"/>
      <c r="AU429" s="3"/>
      <c r="AV429" s="3"/>
    </row>
    <row r="430" spans="45:48" ht="15.75" customHeight="1" x14ac:dyDescent="0.2">
      <c r="AS430" s="2"/>
      <c r="AT430" s="3"/>
      <c r="AU430" s="3"/>
      <c r="AV430" s="3"/>
    </row>
    <row r="431" spans="45:48" ht="15.75" customHeight="1" x14ac:dyDescent="0.2">
      <c r="AS431" s="2"/>
      <c r="AT431" s="3"/>
      <c r="AU431" s="3"/>
      <c r="AV431" s="3"/>
    </row>
    <row r="432" spans="45:48" ht="15.75" customHeight="1" x14ac:dyDescent="0.2">
      <c r="AS432" s="2"/>
      <c r="AT432" s="3"/>
      <c r="AU432" s="3"/>
      <c r="AV432" s="3"/>
    </row>
    <row r="433" spans="45:48" ht="15.75" customHeight="1" x14ac:dyDescent="0.2">
      <c r="AS433" s="2"/>
      <c r="AT433" s="3"/>
      <c r="AU433" s="3"/>
      <c r="AV433" s="3"/>
    </row>
    <row r="434" spans="45:48" ht="15.75" customHeight="1" x14ac:dyDescent="0.2">
      <c r="AS434" s="2"/>
      <c r="AT434" s="3"/>
      <c r="AU434" s="3"/>
      <c r="AV434" s="3"/>
    </row>
    <row r="435" spans="45:48" ht="15.75" customHeight="1" x14ac:dyDescent="0.2">
      <c r="AS435" s="2"/>
      <c r="AT435" s="3"/>
      <c r="AU435" s="3"/>
      <c r="AV435" s="3"/>
    </row>
    <row r="436" spans="45:48" ht="15.75" customHeight="1" x14ac:dyDescent="0.2">
      <c r="AS436" s="2"/>
      <c r="AT436" s="3"/>
      <c r="AU436" s="3"/>
      <c r="AV436" s="3"/>
    </row>
    <row r="437" spans="45:48" ht="15.75" customHeight="1" x14ac:dyDescent="0.2">
      <c r="AS437" s="2"/>
      <c r="AT437" s="3"/>
      <c r="AU437" s="3"/>
      <c r="AV437" s="3"/>
    </row>
    <row r="438" spans="45:48" ht="15.75" customHeight="1" x14ac:dyDescent="0.2">
      <c r="AS438" s="2"/>
      <c r="AT438" s="3"/>
      <c r="AU438" s="3"/>
      <c r="AV438" s="3"/>
    </row>
    <row r="439" spans="45:48" ht="15.75" customHeight="1" x14ac:dyDescent="0.2">
      <c r="AS439" s="2"/>
      <c r="AT439" s="3"/>
      <c r="AU439" s="3"/>
      <c r="AV439" s="3"/>
    </row>
    <row r="440" spans="45:48" ht="15.75" customHeight="1" x14ac:dyDescent="0.2">
      <c r="AS440" s="2"/>
      <c r="AT440" s="3"/>
      <c r="AU440" s="3"/>
      <c r="AV440" s="3"/>
    </row>
    <row r="441" spans="45:48" ht="15.75" customHeight="1" x14ac:dyDescent="0.2">
      <c r="AS441" s="2"/>
      <c r="AT441" s="3"/>
      <c r="AU441" s="3"/>
      <c r="AV441" s="3"/>
    </row>
    <row r="442" spans="45:48" ht="15.75" customHeight="1" x14ac:dyDescent="0.2">
      <c r="AS442" s="2"/>
      <c r="AT442" s="3"/>
      <c r="AU442" s="3"/>
      <c r="AV442" s="3"/>
    </row>
    <row r="443" spans="45:48" ht="15.75" customHeight="1" x14ac:dyDescent="0.2">
      <c r="AS443" s="2"/>
      <c r="AT443" s="3"/>
      <c r="AU443" s="3"/>
      <c r="AV443" s="3"/>
    </row>
    <row r="444" spans="45:48" ht="15.75" customHeight="1" x14ac:dyDescent="0.2">
      <c r="AS444" s="2"/>
      <c r="AT444" s="3"/>
      <c r="AU444" s="3"/>
      <c r="AV444" s="3"/>
    </row>
    <row r="445" spans="45:48" ht="15.75" customHeight="1" x14ac:dyDescent="0.2">
      <c r="AS445" s="2"/>
      <c r="AT445" s="3"/>
      <c r="AU445" s="3"/>
      <c r="AV445" s="3"/>
    </row>
    <row r="446" spans="45:48" ht="15.75" customHeight="1" x14ac:dyDescent="0.2">
      <c r="AS446" s="2"/>
      <c r="AT446" s="3"/>
      <c r="AU446" s="3"/>
      <c r="AV446" s="3"/>
    </row>
    <row r="447" spans="45:48" ht="15.75" customHeight="1" x14ac:dyDescent="0.2">
      <c r="AS447" s="2"/>
      <c r="AT447" s="3"/>
      <c r="AU447" s="3"/>
      <c r="AV447" s="3"/>
    </row>
    <row r="448" spans="45:48" ht="15.75" customHeight="1" x14ac:dyDescent="0.2">
      <c r="AS448" s="2"/>
      <c r="AT448" s="3"/>
      <c r="AU448" s="3"/>
      <c r="AV448" s="3"/>
    </row>
    <row r="449" spans="45:48" ht="15.75" customHeight="1" x14ac:dyDescent="0.2">
      <c r="AS449" s="2"/>
      <c r="AT449" s="3"/>
      <c r="AU449" s="3"/>
      <c r="AV449" s="3"/>
    </row>
    <row r="450" spans="45:48" ht="15.75" customHeight="1" x14ac:dyDescent="0.2">
      <c r="AS450" s="2"/>
      <c r="AT450" s="3"/>
      <c r="AU450" s="3"/>
      <c r="AV450" s="3"/>
    </row>
    <row r="451" spans="45:48" ht="15.75" customHeight="1" x14ac:dyDescent="0.2">
      <c r="AS451" s="2"/>
      <c r="AT451" s="3"/>
      <c r="AU451" s="3"/>
      <c r="AV451" s="3"/>
    </row>
    <row r="452" spans="45:48" ht="15.75" customHeight="1" x14ac:dyDescent="0.2">
      <c r="AS452" s="2"/>
      <c r="AT452" s="3"/>
      <c r="AU452" s="3"/>
      <c r="AV452" s="3"/>
    </row>
    <row r="453" spans="45:48" ht="15.75" customHeight="1" x14ac:dyDescent="0.2">
      <c r="AS453" s="2"/>
      <c r="AT453" s="3"/>
      <c r="AU453" s="3"/>
      <c r="AV453" s="3"/>
    </row>
    <row r="454" spans="45:48" ht="15.75" customHeight="1" x14ac:dyDescent="0.2">
      <c r="AS454" s="2"/>
      <c r="AT454" s="3"/>
      <c r="AU454" s="3"/>
      <c r="AV454" s="3"/>
    </row>
    <row r="455" spans="45:48" ht="15.75" customHeight="1" x14ac:dyDescent="0.2">
      <c r="AS455" s="2"/>
      <c r="AT455" s="3"/>
      <c r="AU455" s="3"/>
      <c r="AV455" s="3"/>
    </row>
    <row r="456" spans="45:48" ht="15.75" customHeight="1" x14ac:dyDescent="0.2">
      <c r="AS456" s="2"/>
      <c r="AT456" s="3"/>
      <c r="AU456" s="3"/>
      <c r="AV456" s="3"/>
    </row>
    <row r="457" spans="45:48" ht="15.75" customHeight="1" x14ac:dyDescent="0.2">
      <c r="AS457" s="2"/>
      <c r="AT457" s="3"/>
      <c r="AU457" s="3"/>
      <c r="AV457" s="3"/>
    </row>
    <row r="458" spans="45:48" ht="15.75" customHeight="1" x14ac:dyDescent="0.2">
      <c r="AS458" s="2"/>
      <c r="AT458" s="3"/>
      <c r="AU458" s="3"/>
      <c r="AV458" s="3"/>
    </row>
    <row r="459" spans="45:48" ht="15.75" customHeight="1" x14ac:dyDescent="0.2">
      <c r="AS459" s="2"/>
      <c r="AT459" s="3"/>
      <c r="AU459" s="3"/>
      <c r="AV459" s="3"/>
    </row>
    <row r="460" spans="45:48" ht="15.75" customHeight="1" x14ac:dyDescent="0.2">
      <c r="AS460" s="2"/>
      <c r="AT460" s="3"/>
      <c r="AU460" s="3"/>
      <c r="AV460" s="3"/>
    </row>
    <row r="461" spans="45:48" ht="15.75" customHeight="1" x14ac:dyDescent="0.2">
      <c r="AS461" s="2"/>
      <c r="AT461" s="3"/>
      <c r="AU461" s="3"/>
      <c r="AV461" s="3"/>
    </row>
    <row r="462" spans="45:48" ht="15.75" customHeight="1" x14ac:dyDescent="0.2">
      <c r="AS462" s="2"/>
      <c r="AT462" s="3"/>
      <c r="AU462" s="3"/>
      <c r="AV462" s="3"/>
    </row>
    <row r="463" spans="45:48" ht="15.75" customHeight="1" x14ac:dyDescent="0.2">
      <c r="AS463" s="2"/>
      <c r="AT463" s="3"/>
      <c r="AU463" s="3"/>
      <c r="AV463" s="3"/>
    </row>
    <row r="464" spans="45:48" ht="15.75" customHeight="1" x14ac:dyDescent="0.2">
      <c r="AS464" s="2"/>
      <c r="AT464" s="3"/>
      <c r="AU464" s="3"/>
      <c r="AV464" s="3"/>
    </row>
    <row r="465" spans="45:48" ht="15.75" customHeight="1" x14ac:dyDescent="0.2">
      <c r="AS465" s="2"/>
      <c r="AT465" s="3"/>
      <c r="AU465" s="3"/>
      <c r="AV465" s="3"/>
    </row>
    <row r="466" spans="45:48" ht="15.75" customHeight="1" x14ac:dyDescent="0.2">
      <c r="AS466" s="2"/>
      <c r="AT466" s="3"/>
      <c r="AU466" s="3"/>
      <c r="AV466" s="3"/>
    </row>
    <row r="467" spans="45:48" ht="15.75" customHeight="1" x14ac:dyDescent="0.2">
      <c r="AS467" s="2"/>
      <c r="AT467" s="3"/>
      <c r="AU467" s="3"/>
      <c r="AV467" s="3"/>
    </row>
    <row r="468" spans="45:48" ht="15.75" customHeight="1" x14ac:dyDescent="0.2">
      <c r="AS468" s="2"/>
      <c r="AT468" s="3"/>
      <c r="AU468" s="3"/>
      <c r="AV468" s="3"/>
    </row>
    <row r="469" spans="45:48" ht="15.75" customHeight="1" x14ac:dyDescent="0.2">
      <c r="AS469" s="2"/>
      <c r="AT469" s="3"/>
      <c r="AU469" s="3"/>
      <c r="AV469" s="3"/>
    </row>
    <row r="470" spans="45:48" ht="15.75" customHeight="1" x14ac:dyDescent="0.2">
      <c r="AS470" s="2"/>
      <c r="AT470" s="3"/>
      <c r="AU470" s="3"/>
      <c r="AV470" s="3"/>
    </row>
    <row r="471" spans="45:48" ht="15.75" customHeight="1" x14ac:dyDescent="0.2">
      <c r="AS471" s="2"/>
      <c r="AT471" s="3"/>
      <c r="AU471" s="3"/>
      <c r="AV471" s="3"/>
    </row>
    <row r="472" spans="45:48" ht="15.75" customHeight="1" x14ac:dyDescent="0.2">
      <c r="AS472" s="2"/>
      <c r="AT472" s="3"/>
      <c r="AU472" s="3"/>
      <c r="AV472" s="3"/>
    </row>
    <row r="473" spans="45:48" ht="15.75" customHeight="1" x14ac:dyDescent="0.2">
      <c r="AS473" s="2"/>
      <c r="AT473" s="3"/>
      <c r="AU473" s="3"/>
      <c r="AV473" s="3"/>
    </row>
    <row r="474" spans="45:48" ht="15.75" customHeight="1" x14ac:dyDescent="0.2">
      <c r="AS474" s="2"/>
      <c r="AT474" s="3"/>
      <c r="AU474" s="3"/>
      <c r="AV474" s="3"/>
    </row>
    <row r="475" spans="45:48" ht="15.75" customHeight="1" x14ac:dyDescent="0.2">
      <c r="AS475" s="2"/>
      <c r="AT475" s="3"/>
      <c r="AU475" s="3"/>
      <c r="AV475" s="3"/>
    </row>
    <row r="476" spans="45:48" ht="15.75" customHeight="1" x14ac:dyDescent="0.2">
      <c r="AS476" s="2"/>
      <c r="AT476" s="3"/>
      <c r="AU476" s="3"/>
      <c r="AV476" s="3"/>
    </row>
    <row r="477" spans="45:48" ht="15.75" customHeight="1" x14ac:dyDescent="0.2">
      <c r="AS477" s="2"/>
      <c r="AT477" s="3"/>
      <c r="AU477" s="3"/>
      <c r="AV477" s="3"/>
    </row>
    <row r="478" spans="45:48" ht="15.75" customHeight="1" x14ac:dyDescent="0.2">
      <c r="AS478" s="2"/>
      <c r="AT478" s="3"/>
      <c r="AU478" s="3"/>
      <c r="AV478" s="3"/>
    </row>
    <row r="479" spans="45:48" ht="15.75" customHeight="1" x14ac:dyDescent="0.2">
      <c r="AS479" s="2"/>
      <c r="AT479" s="3"/>
      <c r="AU479" s="3"/>
      <c r="AV479" s="3"/>
    </row>
    <row r="480" spans="45:48" ht="15.75" customHeight="1" x14ac:dyDescent="0.2">
      <c r="AS480" s="2"/>
      <c r="AT480" s="3"/>
      <c r="AU480" s="3"/>
      <c r="AV480" s="3"/>
    </row>
    <row r="481" spans="45:48" ht="15.75" customHeight="1" x14ac:dyDescent="0.2">
      <c r="AS481" s="2"/>
      <c r="AT481" s="3"/>
      <c r="AU481" s="3"/>
      <c r="AV481" s="3"/>
    </row>
    <row r="482" spans="45:48" ht="15.75" customHeight="1" x14ac:dyDescent="0.2">
      <c r="AS482" s="2"/>
      <c r="AT482" s="3"/>
      <c r="AU482" s="3"/>
      <c r="AV482" s="3"/>
    </row>
    <row r="483" spans="45:48" ht="15.75" customHeight="1" x14ac:dyDescent="0.2">
      <c r="AS483" s="2"/>
      <c r="AT483" s="3"/>
      <c r="AU483" s="3"/>
      <c r="AV483" s="3"/>
    </row>
    <row r="484" spans="45:48" ht="15.75" customHeight="1" x14ac:dyDescent="0.2">
      <c r="AS484" s="2"/>
      <c r="AT484" s="3"/>
      <c r="AU484" s="3"/>
      <c r="AV484" s="3"/>
    </row>
    <row r="485" spans="45:48" ht="15.75" customHeight="1" x14ac:dyDescent="0.2">
      <c r="AS485" s="2"/>
      <c r="AT485" s="3"/>
      <c r="AU485" s="3"/>
      <c r="AV485" s="3"/>
    </row>
    <row r="486" spans="45:48" ht="15.75" customHeight="1" x14ac:dyDescent="0.2">
      <c r="AS486" s="2"/>
      <c r="AT486" s="3"/>
      <c r="AU486" s="3"/>
      <c r="AV486" s="3"/>
    </row>
    <row r="487" spans="45:48" ht="15.75" customHeight="1" x14ac:dyDescent="0.2">
      <c r="AS487" s="2"/>
      <c r="AT487" s="3"/>
      <c r="AU487" s="3"/>
      <c r="AV487" s="3"/>
    </row>
    <row r="488" spans="45:48" ht="15.75" customHeight="1" x14ac:dyDescent="0.2">
      <c r="AS488" s="2"/>
      <c r="AT488" s="3"/>
      <c r="AU488" s="3"/>
      <c r="AV488" s="3"/>
    </row>
    <row r="489" spans="45:48" ht="15.75" customHeight="1" x14ac:dyDescent="0.2">
      <c r="AS489" s="2"/>
      <c r="AT489" s="3"/>
      <c r="AU489" s="3"/>
      <c r="AV489" s="3"/>
    </row>
    <row r="490" spans="45:48" ht="15.75" customHeight="1" x14ac:dyDescent="0.2">
      <c r="AS490" s="2"/>
      <c r="AT490" s="3"/>
      <c r="AU490" s="3"/>
      <c r="AV490" s="3"/>
    </row>
    <row r="491" spans="45:48" ht="15.75" customHeight="1" x14ac:dyDescent="0.2">
      <c r="AS491" s="2"/>
      <c r="AT491" s="3"/>
      <c r="AU491" s="3"/>
      <c r="AV491" s="3"/>
    </row>
    <row r="492" spans="45:48" ht="15.75" customHeight="1" x14ac:dyDescent="0.2">
      <c r="AS492" s="2"/>
      <c r="AT492" s="3"/>
      <c r="AU492" s="3"/>
      <c r="AV492" s="3"/>
    </row>
    <row r="493" spans="45:48" ht="15.75" customHeight="1" x14ac:dyDescent="0.2">
      <c r="AS493" s="2"/>
      <c r="AT493" s="3"/>
      <c r="AU493" s="3"/>
      <c r="AV493" s="3"/>
    </row>
    <row r="494" spans="45:48" ht="15.75" customHeight="1" x14ac:dyDescent="0.2">
      <c r="AS494" s="2"/>
      <c r="AT494" s="3"/>
      <c r="AU494" s="3"/>
      <c r="AV494" s="3"/>
    </row>
    <row r="495" spans="45:48" ht="15.75" customHeight="1" x14ac:dyDescent="0.2">
      <c r="AS495" s="2"/>
      <c r="AT495" s="3"/>
      <c r="AU495" s="3"/>
      <c r="AV495" s="3"/>
    </row>
    <row r="496" spans="45:48" ht="15.75" customHeight="1" x14ac:dyDescent="0.2">
      <c r="AS496" s="2"/>
      <c r="AT496" s="3"/>
      <c r="AU496" s="3"/>
      <c r="AV496" s="3"/>
    </row>
    <row r="497" spans="45:48" ht="15.75" customHeight="1" x14ac:dyDescent="0.2">
      <c r="AS497" s="2"/>
      <c r="AT497" s="3"/>
      <c r="AU497" s="3"/>
      <c r="AV497" s="3"/>
    </row>
    <row r="498" spans="45:48" ht="15.75" customHeight="1" x14ac:dyDescent="0.2">
      <c r="AS498" s="2"/>
      <c r="AT498" s="3"/>
      <c r="AU498" s="3"/>
      <c r="AV498" s="3"/>
    </row>
    <row r="499" spans="45:48" ht="15.75" customHeight="1" x14ac:dyDescent="0.2">
      <c r="AS499" s="2"/>
      <c r="AT499" s="3"/>
      <c r="AU499" s="3"/>
      <c r="AV499" s="3"/>
    </row>
    <row r="500" spans="45:48" ht="15.75" customHeight="1" x14ac:dyDescent="0.2">
      <c r="AS500" s="2"/>
      <c r="AT500" s="3"/>
      <c r="AU500" s="3"/>
      <c r="AV500" s="3"/>
    </row>
    <row r="501" spans="45:48" ht="15.75" customHeight="1" x14ac:dyDescent="0.2">
      <c r="AS501" s="2"/>
      <c r="AT501" s="3"/>
      <c r="AU501" s="3"/>
      <c r="AV501" s="3"/>
    </row>
    <row r="502" spans="45:48" ht="15.75" customHeight="1" x14ac:dyDescent="0.2">
      <c r="AS502" s="2"/>
      <c r="AT502" s="3"/>
      <c r="AU502" s="3"/>
      <c r="AV502" s="3"/>
    </row>
    <row r="503" spans="45:48" ht="15.75" customHeight="1" x14ac:dyDescent="0.2">
      <c r="AS503" s="2"/>
      <c r="AT503" s="3"/>
      <c r="AU503" s="3"/>
      <c r="AV503" s="3"/>
    </row>
    <row r="504" spans="45:48" ht="15.75" customHeight="1" x14ac:dyDescent="0.2">
      <c r="AS504" s="2"/>
      <c r="AT504" s="3"/>
      <c r="AU504" s="3"/>
      <c r="AV504" s="3"/>
    </row>
    <row r="505" spans="45:48" ht="15.75" customHeight="1" x14ac:dyDescent="0.2">
      <c r="AS505" s="2"/>
      <c r="AT505" s="3"/>
      <c r="AU505" s="3"/>
      <c r="AV505" s="3"/>
    </row>
    <row r="506" spans="45:48" ht="15.75" customHeight="1" x14ac:dyDescent="0.2">
      <c r="AS506" s="2"/>
      <c r="AT506" s="3"/>
      <c r="AU506" s="3"/>
      <c r="AV506" s="3"/>
    </row>
    <row r="507" spans="45:48" ht="15.75" customHeight="1" x14ac:dyDescent="0.2">
      <c r="AS507" s="2"/>
      <c r="AT507" s="3"/>
      <c r="AU507" s="3"/>
      <c r="AV507" s="3"/>
    </row>
    <row r="508" spans="45:48" ht="15.75" customHeight="1" x14ac:dyDescent="0.2">
      <c r="AS508" s="2"/>
      <c r="AT508" s="3"/>
      <c r="AU508" s="3"/>
      <c r="AV508" s="3"/>
    </row>
    <row r="509" spans="45:48" ht="15.75" customHeight="1" x14ac:dyDescent="0.2">
      <c r="AS509" s="2"/>
      <c r="AT509" s="3"/>
      <c r="AU509" s="3"/>
      <c r="AV509" s="3"/>
    </row>
    <row r="510" spans="45:48" ht="15.75" customHeight="1" x14ac:dyDescent="0.2">
      <c r="AS510" s="2"/>
      <c r="AT510" s="3"/>
      <c r="AU510" s="3"/>
      <c r="AV510" s="3"/>
    </row>
    <row r="511" spans="45:48" ht="15.75" customHeight="1" x14ac:dyDescent="0.2">
      <c r="AS511" s="2"/>
      <c r="AT511" s="3"/>
      <c r="AU511" s="3"/>
      <c r="AV511" s="3"/>
    </row>
    <row r="512" spans="45:48" ht="15.75" customHeight="1" x14ac:dyDescent="0.2">
      <c r="AS512" s="2"/>
      <c r="AT512" s="3"/>
      <c r="AU512" s="3"/>
      <c r="AV512" s="3"/>
    </row>
    <row r="513" spans="45:48" ht="15.75" customHeight="1" x14ac:dyDescent="0.2">
      <c r="AS513" s="2"/>
      <c r="AT513" s="3"/>
      <c r="AU513" s="3"/>
      <c r="AV513" s="3"/>
    </row>
    <row r="514" spans="45:48" ht="15.75" customHeight="1" x14ac:dyDescent="0.2">
      <c r="AS514" s="2"/>
      <c r="AT514" s="3"/>
      <c r="AU514" s="3"/>
      <c r="AV514" s="3"/>
    </row>
    <row r="515" spans="45:48" ht="15.75" customHeight="1" x14ac:dyDescent="0.2">
      <c r="AS515" s="2"/>
      <c r="AT515" s="3"/>
      <c r="AU515" s="3"/>
      <c r="AV515" s="3"/>
    </row>
    <row r="516" spans="45:48" ht="15.75" customHeight="1" x14ac:dyDescent="0.2">
      <c r="AS516" s="2"/>
      <c r="AT516" s="3"/>
      <c r="AU516" s="3"/>
      <c r="AV516" s="3"/>
    </row>
    <row r="517" spans="45:48" ht="15.75" customHeight="1" x14ac:dyDescent="0.2">
      <c r="AS517" s="2"/>
      <c r="AT517" s="3"/>
      <c r="AU517" s="3"/>
      <c r="AV517" s="3"/>
    </row>
    <row r="518" spans="45:48" ht="15.75" customHeight="1" x14ac:dyDescent="0.2">
      <c r="AS518" s="2"/>
      <c r="AT518" s="3"/>
      <c r="AU518" s="3"/>
      <c r="AV518" s="3"/>
    </row>
    <row r="519" spans="45:48" ht="15.75" customHeight="1" x14ac:dyDescent="0.2">
      <c r="AS519" s="2"/>
      <c r="AT519" s="3"/>
      <c r="AU519" s="3"/>
      <c r="AV519" s="3"/>
    </row>
    <row r="520" spans="45:48" ht="15.75" customHeight="1" x14ac:dyDescent="0.2">
      <c r="AS520" s="2"/>
      <c r="AT520" s="3"/>
      <c r="AU520" s="3"/>
      <c r="AV520" s="3"/>
    </row>
    <row r="521" spans="45:48" ht="15.75" customHeight="1" x14ac:dyDescent="0.2">
      <c r="AS521" s="2"/>
      <c r="AT521" s="3"/>
      <c r="AU521" s="3"/>
      <c r="AV521" s="3"/>
    </row>
    <row r="522" spans="45:48" ht="15.75" customHeight="1" x14ac:dyDescent="0.2">
      <c r="AS522" s="2"/>
      <c r="AT522" s="3"/>
      <c r="AU522" s="3"/>
      <c r="AV522" s="3"/>
    </row>
    <row r="523" spans="45:48" ht="15.75" customHeight="1" x14ac:dyDescent="0.2">
      <c r="AS523" s="2"/>
      <c r="AT523" s="3"/>
      <c r="AU523" s="3"/>
      <c r="AV523" s="3"/>
    </row>
    <row r="524" spans="45:48" ht="15.75" customHeight="1" x14ac:dyDescent="0.2">
      <c r="AS524" s="2"/>
      <c r="AT524" s="3"/>
      <c r="AU524" s="3"/>
      <c r="AV524" s="3"/>
    </row>
    <row r="525" spans="45:48" ht="15.75" customHeight="1" x14ac:dyDescent="0.2">
      <c r="AS525" s="2"/>
      <c r="AT525" s="3"/>
      <c r="AU525" s="3"/>
      <c r="AV525" s="3"/>
    </row>
    <row r="526" spans="45:48" ht="15.75" customHeight="1" x14ac:dyDescent="0.2">
      <c r="AS526" s="2"/>
      <c r="AT526" s="3"/>
      <c r="AU526" s="3"/>
      <c r="AV526" s="3"/>
    </row>
    <row r="527" spans="45:48" ht="15.75" customHeight="1" x14ac:dyDescent="0.2">
      <c r="AS527" s="2"/>
      <c r="AT527" s="3"/>
      <c r="AU527" s="3"/>
      <c r="AV527" s="3"/>
    </row>
    <row r="528" spans="45:48" ht="15.75" customHeight="1" x14ac:dyDescent="0.2">
      <c r="AS528" s="2"/>
      <c r="AT528" s="3"/>
      <c r="AU528" s="3"/>
      <c r="AV528" s="3"/>
    </row>
    <row r="529" spans="45:48" ht="15.75" customHeight="1" x14ac:dyDescent="0.2">
      <c r="AS529" s="2"/>
      <c r="AT529" s="3"/>
      <c r="AU529" s="3"/>
      <c r="AV529" s="3"/>
    </row>
    <row r="530" spans="45:48" ht="15.75" customHeight="1" x14ac:dyDescent="0.2">
      <c r="AS530" s="2"/>
      <c r="AT530" s="3"/>
      <c r="AU530" s="3"/>
      <c r="AV530" s="3"/>
    </row>
    <row r="531" spans="45:48" ht="15.75" customHeight="1" x14ac:dyDescent="0.2">
      <c r="AS531" s="2"/>
      <c r="AT531" s="3"/>
      <c r="AU531" s="3"/>
      <c r="AV531" s="3"/>
    </row>
    <row r="532" spans="45:48" ht="15.75" customHeight="1" x14ac:dyDescent="0.2">
      <c r="AS532" s="2"/>
      <c r="AT532" s="3"/>
      <c r="AU532" s="3"/>
      <c r="AV532" s="3"/>
    </row>
    <row r="533" spans="45:48" ht="15.75" customHeight="1" x14ac:dyDescent="0.2">
      <c r="AS533" s="2"/>
      <c r="AT533" s="3"/>
      <c r="AU533" s="3"/>
      <c r="AV533" s="3"/>
    </row>
    <row r="534" spans="45:48" ht="15.75" customHeight="1" x14ac:dyDescent="0.2">
      <c r="AS534" s="2"/>
      <c r="AT534" s="3"/>
      <c r="AU534" s="3"/>
      <c r="AV534" s="3"/>
    </row>
    <row r="535" spans="45:48" ht="15.75" customHeight="1" x14ac:dyDescent="0.2">
      <c r="AS535" s="2"/>
      <c r="AT535" s="3"/>
      <c r="AU535" s="3"/>
      <c r="AV535" s="3"/>
    </row>
    <row r="536" spans="45:48" ht="15.75" customHeight="1" x14ac:dyDescent="0.2">
      <c r="AS536" s="2"/>
      <c r="AT536" s="3"/>
      <c r="AU536" s="3"/>
      <c r="AV536" s="3"/>
    </row>
    <row r="537" spans="45:48" ht="15.75" customHeight="1" x14ac:dyDescent="0.2">
      <c r="AS537" s="2"/>
      <c r="AT537" s="3"/>
      <c r="AU537" s="3"/>
      <c r="AV537" s="3"/>
    </row>
    <row r="538" spans="45:48" ht="15.75" customHeight="1" x14ac:dyDescent="0.2">
      <c r="AS538" s="2"/>
      <c r="AT538" s="3"/>
      <c r="AU538" s="3"/>
      <c r="AV538" s="3"/>
    </row>
    <row r="539" spans="45:48" ht="15.75" customHeight="1" x14ac:dyDescent="0.2">
      <c r="AS539" s="2"/>
      <c r="AT539" s="3"/>
      <c r="AU539" s="3"/>
      <c r="AV539" s="3"/>
    </row>
    <row r="540" spans="45:48" ht="15.75" customHeight="1" x14ac:dyDescent="0.2">
      <c r="AS540" s="2"/>
      <c r="AT540" s="3"/>
      <c r="AU540" s="3"/>
      <c r="AV540" s="3"/>
    </row>
    <row r="541" spans="45:48" ht="15.75" customHeight="1" x14ac:dyDescent="0.2">
      <c r="AS541" s="2"/>
      <c r="AT541" s="3"/>
      <c r="AU541" s="3"/>
      <c r="AV541" s="3"/>
    </row>
    <row r="542" spans="45:48" ht="15.75" customHeight="1" x14ac:dyDescent="0.2">
      <c r="AS542" s="2"/>
      <c r="AT542" s="3"/>
      <c r="AU542" s="3"/>
      <c r="AV542" s="3"/>
    </row>
    <row r="543" spans="45:48" ht="15.75" customHeight="1" x14ac:dyDescent="0.2">
      <c r="AS543" s="2"/>
      <c r="AT543" s="3"/>
      <c r="AU543" s="3"/>
      <c r="AV543" s="3"/>
    </row>
    <row r="544" spans="45:48" ht="15.75" customHeight="1" x14ac:dyDescent="0.2">
      <c r="AS544" s="2"/>
      <c r="AT544" s="3"/>
      <c r="AU544" s="3"/>
      <c r="AV544" s="3"/>
    </row>
    <row r="545" spans="45:48" ht="15.75" customHeight="1" x14ac:dyDescent="0.2">
      <c r="AS545" s="2"/>
      <c r="AT545" s="3"/>
      <c r="AU545" s="3"/>
      <c r="AV545" s="3"/>
    </row>
    <row r="546" spans="45:48" ht="15.75" customHeight="1" x14ac:dyDescent="0.2">
      <c r="AS546" s="2"/>
      <c r="AT546" s="3"/>
      <c r="AU546" s="3"/>
      <c r="AV546" s="3"/>
    </row>
    <row r="547" spans="45:48" ht="15.75" customHeight="1" x14ac:dyDescent="0.2">
      <c r="AS547" s="2"/>
      <c r="AT547" s="3"/>
      <c r="AU547" s="3"/>
      <c r="AV547" s="3"/>
    </row>
    <row r="548" spans="45:48" ht="15.75" customHeight="1" x14ac:dyDescent="0.2">
      <c r="AS548" s="2"/>
      <c r="AT548" s="3"/>
      <c r="AU548" s="3"/>
      <c r="AV548" s="3"/>
    </row>
    <row r="549" spans="45:48" ht="15.75" customHeight="1" x14ac:dyDescent="0.2">
      <c r="AS549" s="2"/>
      <c r="AT549" s="3"/>
      <c r="AU549" s="3"/>
      <c r="AV549" s="3"/>
    </row>
    <row r="550" spans="45:48" ht="15.75" customHeight="1" x14ac:dyDescent="0.2">
      <c r="AS550" s="2"/>
      <c r="AT550" s="3"/>
      <c r="AU550" s="3"/>
      <c r="AV550" s="3"/>
    </row>
    <row r="551" spans="45:48" ht="15.75" customHeight="1" x14ac:dyDescent="0.2">
      <c r="AS551" s="2"/>
      <c r="AT551" s="3"/>
      <c r="AU551" s="3"/>
      <c r="AV551" s="3"/>
    </row>
    <row r="552" spans="45:48" ht="15.75" customHeight="1" x14ac:dyDescent="0.2">
      <c r="AS552" s="2"/>
      <c r="AT552" s="3"/>
      <c r="AU552" s="3"/>
      <c r="AV552" s="3"/>
    </row>
    <row r="553" spans="45:48" ht="15.75" customHeight="1" x14ac:dyDescent="0.2">
      <c r="AS553" s="2"/>
      <c r="AT553" s="3"/>
      <c r="AU553" s="3"/>
      <c r="AV553" s="3"/>
    </row>
    <row r="554" spans="45:48" ht="15.75" customHeight="1" x14ac:dyDescent="0.2">
      <c r="AS554" s="2"/>
      <c r="AT554" s="3"/>
      <c r="AU554" s="3"/>
      <c r="AV554" s="3"/>
    </row>
    <row r="555" spans="45:48" ht="15.75" customHeight="1" x14ac:dyDescent="0.2">
      <c r="AS555" s="2"/>
      <c r="AT555" s="3"/>
      <c r="AU555" s="3"/>
      <c r="AV555" s="3"/>
    </row>
    <row r="556" spans="45:48" ht="15.75" customHeight="1" x14ac:dyDescent="0.2">
      <c r="AS556" s="2"/>
      <c r="AT556" s="3"/>
      <c r="AU556" s="3"/>
      <c r="AV556" s="3"/>
    </row>
    <row r="557" spans="45:48" ht="15.75" customHeight="1" x14ac:dyDescent="0.2">
      <c r="AS557" s="2"/>
      <c r="AT557" s="3"/>
      <c r="AU557" s="3"/>
      <c r="AV557" s="3"/>
    </row>
    <row r="558" spans="45:48" ht="15.75" customHeight="1" x14ac:dyDescent="0.2">
      <c r="AS558" s="2"/>
      <c r="AT558" s="3"/>
      <c r="AU558" s="3"/>
      <c r="AV558" s="3"/>
    </row>
    <row r="559" spans="45:48" ht="15.75" customHeight="1" x14ac:dyDescent="0.2">
      <c r="AS559" s="2"/>
      <c r="AT559" s="3"/>
      <c r="AU559" s="3"/>
      <c r="AV559" s="3"/>
    </row>
    <row r="560" spans="45:48" ht="15.75" customHeight="1" x14ac:dyDescent="0.2">
      <c r="AS560" s="2"/>
      <c r="AT560" s="3"/>
      <c r="AU560" s="3"/>
      <c r="AV560" s="3"/>
    </row>
    <row r="561" spans="45:48" ht="15.75" customHeight="1" x14ac:dyDescent="0.2">
      <c r="AS561" s="2"/>
      <c r="AT561" s="3"/>
      <c r="AU561" s="3"/>
      <c r="AV561" s="3"/>
    </row>
    <row r="562" spans="45:48" ht="15.75" customHeight="1" x14ac:dyDescent="0.2">
      <c r="AS562" s="2"/>
      <c r="AT562" s="3"/>
      <c r="AU562" s="3"/>
      <c r="AV562" s="3"/>
    </row>
    <row r="563" spans="45:48" ht="15.75" customHeight="1" x14ac:dyDescent="0.2">
      <c r="AS563" s="2"/>
      <c r="AT563" s="3"/>
      <c r="AU563" s="3"/>
      <c r="AV563" s="3"/>
    </row>
    <row r="564" spans="45:48" ht="15.75" customHeight="1" x14ac:dyDescent="0.2">
      <c r="AS564" s="2"/>
      <c r="AT564" s="3"/>
      <c r="AU564" s="3"/>
      <c r="AV564" s="3"/>
    </row>
    <row r="565" spans="45:48" ht="15.75" customHeight="1" x14ac:dyDescent="0.2">
      <c r="AS565" s="2"/>
      <c r="AT565" s="3"/>
      <c r="AU565" s="3"/>
      <c r="AV565" s="3"/>
    </row>
    <row r="566" spans="45:48" ht="15.75" customHeight="1" x14ac:dyDescent="0.2">
      <c r="AS566" s="2"/>
      <c r="AT566" s="3"/>
      <c r="AU566" s="3"/>
      <c r="AV566" s="3"/>
    </row>
    <row r="567" spans="45:48" ht="15.75" customHeight="1" x14ac:dyDescent="0.2">
      <c r="AS567" s="2"/>
      <c r="AT567" s="3"/>
      <c r="AU567" s="3"/>
      <c r="AV567" s="3"/>
    </row>
    <row r="568" spans="45:48" ht="15.75" customHeight="1" x14ac:dyDescent="0.2">
      <c r="AS568" s="2"/>
      <c r="AT568" s="3"/>
      <c r="AU568" s="3"/>
      <c r="AV568" s="3"/>
    </row>
    <row r="569" spans="45:48" ht="15.75" customHeight="1" x14ac:dyDescent="0.2">
      <c r="AS569" s="2"/>
      <c r="AT569" s="3"/>
      <c r="AU569" s="3"/>
      <c r="AV569" s="3"/>
    </row>
    <row r="570" spans="45:48" ht="15.75" customHeight="1" x14ac:dyDescent="0.2">
      <c r="AS570" s="2"/>
      <c r="AT570" s="3"/>
      <c r="AU570" s="3"/>
      <c r="AV570" s="3"/>
    </row>
    <row r="571" spans="45:48" ht="15.75" customHeight="1" x14ac:dyDescent="0.2">
      <c r="AS571" s="2"/>
      <c r="AT571" s="3"/>
      <c r="AU571" s="3"/>
      <c r="AV571" s="3"/>
    </row>
    <row r="572" spans="45:48" ht="15.75" customHeight="1" x14ac:dyDescent="0.2">
      <c r="AS572" s="2"/>
      <c r="AT572" s="3"/>
      <c r="AU572" s="3"/>
      <c r="AV572" s="3"/>
    </row>
    <row r="573" spans="45:48" ht="15.75" customHeight="1" x14ac:dyDescent="0.2">
      <c r="AS573" s="2"/>
      <c r="AT573" s="3"/>
      <c r="AU573" s="3"/>
      <c r="AV573" s="3"/>
    </row>
    <row r="574" spans="45:48" ht="15.75" customHeight="1" x14ac:dyDescent="0.2">
      <c r="AS574" s="2"/>
      <c r="AT574" s="3"/>
      <c r="AU574" s="3"/>
      <c r="AV574" s="3"/>
    </row>
    <row r="575" spans="45:48" ht="15.75" customHeight="1" x14ac:dyDescent="0.2">
      <c r="AS575" s="2"/>
      <c r="AT575" s="3"/>
      <c r="AU575" s="3"/>
      <c r="AV575" s="3"/>
    </row>
    <row r="576" spans="45:48" ht="15.75" customHeight="1" x14ac:dyDescent="0.2">
      <c r="AS576" s="2"/>
      <c r="AT576" s="3"/>
      <c r="AU576" s="3"/>
      <c r="AV576" s="3"/>
    </row>
    <row r="577" spans="45:48" ht="15.75" customHeight="1" x14ac:dyDescent="0.2">
      <c r="AS577" s="2"/>
      <c r="AT577" s="3"/>
      <c r="AU577" s="3"/>
      <c r="AV577" s="3"/>
    </row>
    <row r="578" spans="45:48" ht="15.75" customHeight="1" x14ac:dyDescent="0.2">
      <c r="AS578" s="2"/>
      <c r="AT578" s="3"/>
      <c r="AU578" s="3"/>
      <c r="AV578" s="3"/>
    </row>
    <row r="579" spans="45:48" ht="15.75" customHeight="1" x14ac:dyDescent="0.2">
      <c r="AS579" s="2"/>
      <c r="AT579" s="3"/>
      <c r="AU579" s="3"/>
      <c r="AV579" s="3"/>
    </row>
    <row r="580" spans="45:48" ht="15.75" customHeight="1" x14ac:dyDescent="0.2">
      <c r="AS580" s="2"/>
      <c r="AT580" s="3"/>
      <c r="AU580" s="3"/>
      <c r="AV580" s="3"/>
    </row>
    <row r="581" spans="45:48" ht="15.75" customHeight="1" x14ac:dyDescent="0.2">
      <c r="AS581" s="2"/>
      <c r="AT581" s="3"/>
      <c r="AU581" s="3"/>
      <c r="AV581" s="3"/>
    </row>
    <row r="582" spans="45:48" ht="15.75" customHeight="1" x14ac:dyDescent="0.2">
      <c r="AS582" s="2"/>
      <c r="AT582" s="3"/>
      <c r="AU582" s="3"/>
      <c r="AV582" s="3"/>
    </row>
    <row r="583" spans="45:48" ht="15.75" customHeight="1" x14ac:dyDescent="0.2">
      <c r="AS583" s="2"/>
      <c r="AT583" s="3"/>
      <c r="AU583" s="3"/>
      <c r="AV583" s="3"/>
    </row>
    <row r="584" spans="45:48" ht="15.75" customHeight="1" x14ac:dyDescent="0.2">
      <c r="AS584" s="2"/>
      <c r="AT584" s="3"/>
      <c r="AU584" s="3"/>
      <c r="AV584" s="3"/>
    </row>
    <row r="585" spans="45:48" ht="15.75" customHeight="1" x14ac:dyDescent="0.2">
      <c r="AS585" s="2"/>
      <c r="AT585" s="3"/>
      <c r="AU585" s="3"/>
      <c r="AV585" s="3"/>
    </row>
    <row r="586" spans="45:48" ht="15.75" customHeight="1" x14ac:dyDescent="0.2">
      <c r="AS586" s="2"/>
      <c r="AT586" s="3"/>
      <c r="AU586" s="3"/>
      <c r="AV586" s="3"/>
    </row>
    <row r="587" spans="45:48" ht="15.75" customHeight="1" x14ac:dyDescent="0.2">
      <c r="AS587" s="2"/>
      <c r="AT587" s="3"/>
      <c r="AU587" s="3"/>
      <c r="AV587" s="3"/>
    </row>
    <row r="588" spans="45:48" ht="15.75" customHeight="1" x14ac:dyDescent="0.2">
      <c r="AS588" s="2"/>
      <c r="AT588" s="3"/>
      <c r="AU588" s="3"/>
      <c r="AV588" s="3"/>
    </row>
    <row r="589" spans="45:48" ht="15.75" customHeight="1" x14ac:dyDescent="0.2">
      <c r="AS589" s="2"/>
      <c r="AT589" s="3"/>
      <c r="AU589" s="3"/>
      <c r="AV589" s="3"/>
    </row>
    <row r="590" spans="45:48" ht="15.75" customHeight="1" x14ac:dyDescent="0.2">
      <c r="AS590" s="2"/>
      <c r="AT590" s="3"/>
      <c r="AU590" s="3"/>
      <c r="AV590" s="3"/>
    </row>
    <row r="591" spans="45:48" ht="15.75" customHeight="1" x14ac:dyDescent="0.2">
      <c r="AS591" s="2"/>
      <c r="AT591" s="3"/>
      <c r="AU591" s="3"/>
      <c r="AV591" s="3"/>
    </row>
    <row r="592" spans="45:48" ht="15.75" customHeight="1" x14ac:dyDescent="0.2">
      <c r="AS592" s="2"/>
      <c r="AT592" s="3"/>
      <c r="AU592" s="3"/>
      <c r="AV592" s="3"/>
    </row>
    <row r="593" spans="45:48" ht="15.75" customHeight="1" x14ac:dyDescent="0.2">
      <c r="AS593" s="2"/>
      <c r="AT593" s="3"/>
      <c r="AU593" s="3"/>
      <c r="AV593" s="3"/>
    </row>
    <row r="594" spans="45:48" ht="15.75" customHeight="1" x14ac:dyDescent="0.2">
      <c r="AS594" s="2"/>
      <c r="AT594" s="3"/>
      <c r="AU594" s="3"/>
      <c r="AV594" s="3"/>
    </row>
    <row r="595" spans="45:48" ht="15.75" customHeight="1" x14ac:dyDescent="0.2">
      <c r="AS595" s="2"/>
      <c r="AT595" s="3"/>
      <c r="AU595" s="3"/>
      <c r="AV595" s="3"/>
    </row>
    <row r="596" spans="45:48" ht="15.75" customHeight="1" x14ac:dyDescent="0.2">
      <c r="AS596" s="2"/>
      <c r="AT596" s="3"/>
      <c r="AU596" s="3"/>
      <c r="AV596" s="3"/>
    </row>
    <row r="597" spans="45:48" ht="15.75" customHeight="1" x14ac:dyDescent="0.2">
      <c r="AS597" s="2"/>
      <c r="AT597" s="3"/>
      <c r="AU597" s="3"/>
      <c r="AV597" s="3"/>
    </row>
    <row r="598" spans="45:48" ht="15.75" customHeight="1" x14ac:dyDescent="0.2">
      <c r="AS598" s="2"/>
      <c r="AT598" s="3"/>
      <c r="AU598" s="3"/>
      <c r="AV598" s="3"/>
    </row>
    <row r="599" spans="45:48" ht="15.75" customHeight="1" x14ac:dyDescent="0.2">
      <c r="AS599" s="2"/>
      <c r="AT599" s="3"/>
      <c r="AU599" s="3"/>
      <c r="AV599" s="3"/>
    </row>
    <row r="600" spans="45:48" ht="15.75" customHeight="1" x14ac:dyDescent="0.2">
      <c r="AS600" s="2"/>
      <c r="AT600" s="3"/>
      <c r="AU600" s="3"/>
      <c r="AV600" s="3"/>
    </row>
    <row r="601" spans="45:48" ht="15.75" customHeight="1" x14ac:dyDescent="0.2">
      <c r="AS601" s="2"/>
      <c r="AT601" s="3"/>
      <c r="AU601" s="3"/>
      <c r="AV601" s="3"/>
    </row>
    <row r="602" spans="45:48" ht="15.75" customHeight="1" x14ac:dyDescent="0.2">
      <c r="AS602" s="2"/>
      <c r="AT602" s="3"/>
      <c r="AU602" s="3"/>
      <c r="AV602" s="3"/>
    </row>
    <row r="603" spans="45:48" ht="15.75" customHeight="1" x14ac:dyDescent="0.2">
      <c r="AS603" s="2"/>
      <c r="AT603" s="3"/>
      <c r="AU603" s="3"/>
      <c r="AV603" s="3"/>
    </row>
    <row r="604" spans="45:48" ht="15.75" customHeight="1" x14ac:dyDescent="0.2">
      <c r="AS604" s="2"/>
      <c r="AT604" s="3"/>
      <c r="AU604" s="3"/>
      <c r="AV604" s="3"/>
    </row>
    <row r="605" spans="45:48" ht="15.75" customHeight="1" x14ac:dyDescent="0.2">
      <c r="AS605" s="2"/>
      <c r="AT605" s="3"/>
      <c r="AU605" s="3"/>
      <c r="AV605" s="3"/>
    </row>
    <row r="606" spans="45:48" ht="15.75" customHeight="1" x14ac:dyDescent="0.2">
      <c r="AS606" s="2"/>
      <c r="AT606" s="3"/>
      <c r="AU606" s="3"/>
      <c r="AV606" s="3"/>
    </row>
    <row r="607" spans="45:48" ht="15.75" customHeight="1" x14ac:dyDescent="0.2">
      <c r="AS607" s="2"/>
      <c r="AT607" s="3"/>
      <c r="AU607" s="3"/>
      <c r="AV607" s="3"/>
    </row>
    <row r="608" spans="45:48" ht="15.75" customHeight="1" x14ac:dyDescent="0.2">
      <c r="AS608" s="2"/>
      <c r="AT608" s="3"/>
      <c r="AU608" s="3"/>
      <c r="AV608" s="3"/>
    </row>
    <row r="609" spans="45:48" ht="15.75" customHeight="1" x14ac:dyDescent="0.2">
      <c r="AS609" s="2"/>
      <c r="AT609" s="3"/>
      <c r="AU609" s="3"/>
      <c r="AV609" s="3"/>
    </row>
    <row r="610" spans="45:48" ht="15.75" customHeight="1" x14ac:dyDescent="0.2">
      <c r="AS610" s="2"/>
      <c r="AT610" s="3"/>
      <c r="AU610" s="3"/>
      <c r="AV610" s="3"/>
    </row>
    <row r="611" spans="45:48" ht="15.75" customHeight="1" x14ac:dyDescent="0.2">
      <c r="AS611" s="2"/>
      <c r="AT611" s="3"/>
      <c r="AU611" s="3"/>
      <c r="AV611" s="3"/>
    </row>
    <row r="612" spans="45:48" ht="15.75" customHeight="1" x14ac:dyDescent="0.2">
      <c r="AS612" s="2"/>
      <c r="AT612" s="3"/>
      <c r="AU612" s="3"/>
      <c r="AV612" s="3"/>
    </row>
    <row r="613" spans="45:48" ht="15.75" customHeight="1" x14ac:dyDescent="0.2">
      <c r="AS613" s="2"/>
      <c r="AT613" s="3"/>
      <c r="AU613" s="3"/>
      <c r="AV613" s="3"/>
    </row>
    <row r="614" spans="45:48" ht="15.75" customHeight="1" x14ac:dyDescent="0.2">
      <c r="AS614" s="2"/>
      <c r="AT614" s="3"/>
      <c r="AU614" s="3"/>
      <c r="AV614" s="3"/>
    </row>
    <row r="615" spans="45:48" ht="15.75" customHeight="1" x14ac:dyDescent="0.2">
      <c r="AS615" s="2"/>
      <c r="AT615" s="3"/>
      <c r="AU615" s="3"/>
      <c r="AV615" s="3"/>
    </row>
    <row r="616" spans="45:48" ht="15.75" customHeight="1" x14ac:dyDescent="0.2">
      <c r="AS616" s="2"/>
      <c r="AT616" s="3"/>
      <c r="AU616" s="3"/>
      <c r="AV616" s="3"/>
    </row>
    <row r="617" spans="45:48" ht="15.75" customHeight="1" x14ac:dyDescent="0.2">
      <c r="AS617" s="2"/>
      <c r="AT617" s="3"/>
      <c r="AU617" s="3"/>
      <c r="AV617" s="3"/>
    </row>
    <row r="618" spans="45:48" ht="15.75" customHeight="1" x14ac:dyDescent="0.2">
      <c r="AS618" s="2"/>
      <c r="AT618" s="3"/>
      <c r="AU618" s="3"/>
      <c r="AV618" s="3"/>
    </row>
    <row r="619" spans="45:48" ht="15.75" customHeight="1" x14ac:dyDescent="0.2">
      <c r="AS619" s="2"/>
      <c r="AT619" s="3"/>
      <c r="AU619" s="3"/>
      <c r="AV619" s="3"/>
    </row>
    <row r="620" spans="45:48" ht="15.75" customHeight="1" x14ac:dyDescent="0.2">
      <c r="AS620" s="2"/>
      <c r="AT620" s="3"/>
      <c r="AU620" s="3"/>
      <c r="AV620" s="3"/>
    </row>
    <row r="621" spans="45:48" ht="15.75" customHeight="1" x14ac:dyDescent="0.2">
      <c r="AS621" s="2"/>
      <c r="AT621" s="3"/>
      <c r="AU621" s="3"/>
      <c r="AV621" s="3"/>
    </row>
    <row r="622" spans="45:48" ht="15.75" customHeight="1" x14ac:dyDescent="0.2">
      <c r="AS622" s="2"/>
      <c r="AT622" s="3"/>
      <c r="AU622" s="3"/>
      <c r="AV622" s="3"/>
    </row>
    <row r="623" spans="45:48" ht="15.75" customHeight="1" x14ac:dyDescent="0.2">
      <c r="AS623" s="2"/>
      <c r="AT623" s="3"/>
      <c r="AU623" s="3"/>
      <c r="AV623" s="3"/>
    </row>
    <row r="624" spans="45:48" ht="15.75" customHeight="1" x14ac:dyDescent="0.2">
      <c r="AS624" s="2"/>
      <c r="AT624" s="3"/>
      <c r="AU624" s="3"/>
      <c r="AV624" s="3"/>
    </row>
    <row r="625" spans="45:48" ht="15.75" customHeight="1" x14ac:dyDescent="0.2">
      <c r="AS625" s="2"/>
      <c r="AT625" s="3"/>
      <c r="AU625" s="3"/>
      <c r="AV625" s="3"/>
    </row>
    <row r="626" spans="45:48" ht="15.75" customHeight="1" x14ac:dyDescent="0.2">
      <c r="AS626" s="2"/>
      <c r="AT626" s="3"/>
      <c r="AU626" s="3"/>
      <c r="AV626" s="3"/>
    </row>
    <row r="627" spans="45:48" ht="15.75" customHeight="1" x14ac:dyDescent="0.2">
      <c r="AS627" s="2"/>
      <c r="AT627" s="3"/>
      <c r="AU627" s="3"/>
      <c r="AV627" s="3"/>
    </row>
    <row r="628" spans="45:48" ht="15.75" customHeight="1" x14ac:dyDescent="0.2">
      <c r="AS628" s="2"/>
      <c r="AT628" s="3"/>
      <c r="AU628" s="3"/>
      <c r="AV628" s="3"/>
    </row>
    <row r="629" spans="45:48" ht="15.75" customHeight="1" x14ac:dyDescent="0.2">
      <c r="AS629" s="2"/>
      <c r="AT629" s="3"/>
      <c r="AU629" s="3"/>
      <c r="AV629" s="3"/>
    </row>
    <row r="630" spans="45:48" ht="15.75" customHeight="1" x14ac:dyDescent="0.2">
      <c r="AS630" s="2"/>
      <c r="AT630" s="3"/>
      <c r="AU630" s="3"/>
      <c r="AV630" s="3"/>
    </row>
    <row r="631" spans="45:48" ht="15.75" customHeight="1" x14ac:dyDescent="0.2">
      <c r="AS631" s="2"/>
      <c r="AT631" s="3"/>
      <c r="AU631" s="3"/>
      <c r="AV631" s="3"/>
    </row>
    <row r="632" spans="45:48" ht="15.75" customHeight="1" x14ac:dyDescent="0.2">
      <c r="AS632" s="2"/>
      <c r="AT632" s="3"/>
      <c r="AU632" s="3"/>
      <c r="AV632" s="3"/>
    </row>
    <row r="633" spans="45:48" ht="15.75" customHeight="1" x14ac:dyDescent="0.2">
      <c r="AS633" s="2"/>
      <c r="AT633" s="3"/>
      <c r="AU633" s="3"/>
      <c r="AV633" s="3"/>
    </row>
    <row r="634" spans="45:48" ht="15.75" customHeight="1" x14ac:dyDescent="0.2">
      <c r="AS634" s="2"/>
      <c r="AT634" s="3"/>
      <c r="AU634" s="3"/>
      <c r="AV634" s="3"/>
    </row>
    <row r="635" spans="45:48" ht="15.75" customHeight="1" x14ac:dyDescent="0.2">
      <c r="AS635" s="2"/>
      <c r="AT635" s="3"/>
      <c r="AU635" s="3"/>
      <c r="AV635" s="3"/>
    </row>
    <row r="636" spans="45:48" ht="15.75" customHeight="1" x14ac:dyDescent="0.2">
      <c r="AS636" s="2"/>
      <c r="AT636" s="3"/>
      <c r="AU636" s="3"/>
      <c r="AV636" s="3"/>
    </row>
    <row r="637" spans="45:48" ht="15.75" customHeight="1" x14ac:dyDescent="0.2">
      <c r="AS637" s="2"/>
      <c r="AT637" s="3"/>
      <c r="AU637" s="3"/>
      <c r="AV637" s="3"/>
    </row>
    <row r="638" spans="45:48" ht="15.75" customHeight="1" x14ac:dyDescent="0.2">
      <c r="AS638" s="2"/>
      <c r="AT638" s="3"/>
      <c r="AU638" s="3"/>
      <c r="AV638" s="3"/>
    </row>
    <row r="639" spans="45:48" ht="15.75" customHeight="1" x14ac:dyDescent="0.2">
      <c r="AS639" s="2"/>
      <c r="AT639" s="3"/>
      <c r="AU639" s="3"/>
      <c r="AV639" s="3"/>
    </row>
    <row r="640" spans="45:48" ht="15.75" customHeight="1" x14ac:dyDescent="0.2">
      <c r="AS640" s="2"/>
      <c r="AT640" s="3"/>
      <c r="AU640" s="3"/>
      <c r="AV640" s="3"/>
    </row>
    <row r="641" spans="45:48" ht="15.75" customHeight="1" x14ac:dyDescent="0.2">
      <c r="AS641" s="2"/>
      <c r="AT641" s="3"/>
      <c r="AU641" s="3"/>
      <c r="AV641" s="3"/>
    </row>
    <row r="642" spans="45:48" ht="15.75" customHeight="1" x14ac:dyDescent="0.2">
      <c r="AS642" s="2"/>
      <c r="AT642" s="3"/>
      <c r="AU642" s="3"/>
      <c r="AV642" s="3"/>
    </row>
    <row r="643" spans="45:48" ht="15.75" customHeight="1" x14ac:dyDescent="0.2">
      <c r="AS643" s="2"/>
      <c r="AT643" s="3"/>
      <c r="AU643" s="3"/>
      <c r="AV643" s="3"/>
    </row>
    <row r="644" spans="45:48" ht="15.75" customHeight="1" x14ac:dyDescent="0.2">
      <c r="AS644" s="2"/>
      <c r="AT644" s="3"/>
      <c r="AU644" s="3"/>
      <c r="AV644" s="3"/>
    </row>
    <row r="645" spans="45:48" ht="15.75" customHeight="1" x14ac:dyDescent="0.2">
      <c r="AS645" s="2"/>
      <c r="AT645" s="3"/>
      <c r="AU645" s="3"/>
      <c r="AV645" s="3"/>
    </row>
    <row r="646" spans="45:48" ht="15.75" customHeight="1" x14ac:dyDescent="0.2">
      <c r="AS646" s="2"/>
      <c r="AT646" s="3"/>
      <c r="AU646" s="3"/>
      <c r="AV646" s="3"/>
    </row>
    <row r="647" spans="45:48" ht="15.75" customHeight="1" x14ac:dyDescent="0.2">
      <c r="AS647" s="2"/>
      <c r="AT647" s="3"/>
      <c r="AU647" s="3"/>
      <c r="AV647" s="3"/>
    </row>
    <row r="648" spans="45:48" ht="15.75" customHeight="1" x14ac:dyDescent="0.2">
      <c r="AS648" s="2"/>
      <c r="AT648" s="3"/>
      <c r="AU648" s="3"/>
      <c r="AV648" s="3"/>
    </row>
    <row r="649" spans="45:48" ht="15.75" customHeight="1" x14ac:dyDescent="0.2">
      <c r="AS649" s="2"/>
      <c r="AT649" s="3"/>
      <c r="AU649" s="3"/>
      <c r="AV649" s="3"/>
    </row>
    <row r="650" spans="45:48" ht="15.75" customHeight="1" x14ac:dyDescent="0.2">
      <c r="AS650" s="2"/>
      <c r="AT650" s="3"/>
      <c r="AU650" s="3"/>
      <c r="AV650" s="3"/>
    </row>
    <row r="651" spans="45:48" ht="15.75" customHeight="1" x14ac:dyDescent="0.2">
      <c r="AS651" s="2"/>
      <c r="AT651" s="3"/>
      <c r="AU651" s="3"/>
      <c r="AV651" s="3"/>
    </row>
    <row r="652" spans="45:48" ht="15.75" customHeight="1" x14ac:dyDescent="0.2">
      <c r="AS652" s="2"/>
      <c r="AT652" s="3"/>
      <c r="AU652" s="3"/>
      <c r="AV652" s="3"/>
    </row>
    <row r="653" spans="45:48" ht="15.75" customHeight="1" x14ac:dyDescent="0.2">
      <c r="AS653" s="2"/>
      <c r="AT653" s="3"/>
      <c r="AU653" s="3"/>
      <c r="AV653" s="3"/>
    </row>
    <row r="654" spans="45:48" ht="15.75" customHeight="1" x14ac:dyDescent="0.2">
      <c r="AS654" s="2"/>
      <c r="AT654" s="3"/>
      <c r="AU654" s="3"/>
      <c r="AV654" s="3"/>
    </row>
    <row r="655" spans="45:48" ht="15.75" customHeight="1" x14ac:dyDescent="0.2">
      <c r="AS655" s="2"/>
      <c r="AT655" s="3"/>
      <c r="AU655" s="3"/>
      <c r="AV655" s="3"/>
    </row>
    <row r="656" spans="45:48" ht="15.75" customHeight="1" x14ac:dyDescent="0.2">
      <c r="AS656" s="2"/>
      <c r="AT656" s="3"/>
      <c r="AU656" s="3"/>
      <c r="AV656" s="3"/>
    </row>
    <row r="657" spans="45:48" ht="15.75" customHeight="1" x14ac:dyDescent="0.2">
      <c r="AS657" s="2"/>
      <c r="AT657" s="3"/>
      <c r="AU657" s="3"/>
      <c r="AV657" s="3"/>
    </row>
    <row r="658" spans="45:48" ht="15.75" customHeight="1" x14ac:dyDescent="0.2">
      <c r="AS658" s="2"/>
      <c r="AT658" s="3"/>
      <c r="AU658" s="3"/>
      <c r="AV658" s="3"/>
    </row>
    <row r="659" spans="45:48" ht="15.75" customHeight="1" x14ac:dyDescent="0.2">
      <c r="AS659" s="2"/>
      <c r="AT659" s="3"/>
      <c r="AU659" s="3"/>
      <c r="AV659" s="3"/>
    </row>
    <row r="660" spans="45:48" ht="15.75" customHeight="1" x14ac:dyDescent="0.2">
      <c r="AS660" s="2"/>
      <c r="AT660" s="3"/>
      <c r="AU660" s="3"/>
      <c r="AV660" s="3"/>
    </row>
    <row r="661" spans="45:48" ht="15.75" customHeight="1" x14ac:dyDescent="0.2">
      <c r="AS661" s="2"/>
      <c r="AT661" s="3"/>
      <c r="AU661" s="3"/>
      <c r="AV661" s="3"/>
    </row>
    <row r="662" spans="45:48" ht="15.75" customHeight="1" x14ac:dyDescent="0.2">
      <c r="AS662" s="2"/>
      <c r="AT662" s="3"/>
      <c r="AU662" s="3"/>
      <c r="AV662" s="3"/>
    </row>
    <row r="663" spans="45:48" ht="15.75" customHeight="1" x14ac:dyDescent="0.2">
      <c r="AS663" s="2"/>
      <c r="AT663" s="3"/>
      <c r="AU663" s="3"/>
      <c r="AV663" s="3"/>
    </row>
    <row r="664" spans="45:48" ht="15.75" customHeight="1" x14ac:dyDescent="0.2">
      <c r="AS664" s="2"/>
      <c r="AT664" s="3"/>
      <c r="AU664" s="3"/>
      <c r="AV664" s="3"/>
    </row>
    <row r="665" spans="45:48" ht="15.75" customHeight="1" x14ac:dyDescent="0.2">
      <c r="AS665" s="2"/>
      <c r="AT665" s="3"/>
      <c r="AU665" s="3"/>
      <c r="AV665" s="3"/>
    </row>
    <row r="666" spans="45:48" ht="15.75" customHeight="1" x14ac:dyDescent="0.2">
      <c r="AS666" s="2"/>
      <c r="AT666" s="3"/>
      <c r="AU666" s="3"/>
      <c r="AV666" s="3"/>
    </row>
    <row r="667" spans="45:48" ht="15.75" customHeight="1" x14ac:dyDescent="0.2">
      <c r="AS667" s="2"/>
      <c r="AT667" s="3"/>
      <c r="AU667" s="3"/>
      <c r="AV667" s="3"/>
    </row>
    <row r="668" spans="45:48" ht="15.75" customHeight="1" x14ac:dyDescent="0.2">
      <c r="AS668" s="2"/>
      <c r="AT668" s="3"/>
      <c r="AU668" s="3"/>
      <c r="AV668" s="3"/>
    </row>
    <row r="669" spans="45:48" ht="15.75" customHeight="1" x14ac:dyDescent="0.2">
      <c r="AS669" s="2"/>
      <c r="AT669" s="3"/>
      <c r="AU669" s="3"/>
      <c r="AV669" s="3"/>
    </row>
    <row r="670" spans="45:48" ht="15.75" customHeight="1" x14ac:dyDescent="0.2">
      <c r="AS670" s="2"/>
      <c r="AT670" s="3"/>
      <c r="AU670" s="3"/>
      <c r="AV670" s="3"/>
    </row>
    <row r="671" spans="45:48" ht="15.75" customHeight="1" x14ac:dyDescent="0.2">
      <c r="AS671" s="2"/>
      <c r="AT671" s="3"/>
      <c r="AU671" s="3"/>
      <c r="AV671" s="3"/>
    </row>
    <row r="672" spans="45:48" ht="15.75" customHeight="1" x14ac:dyDescent="0.2">
      <c r="AS672" s="2"/>
      <c r="AT672" s="3"/>
      <c r="AU672" s="3"/>
      <c r="AV672" s="3"/>
    </row>
    <row r="673" spans="45:48" ht="15.75" customHeight="1" x14ac:dyDescent="0.2">
      <c r="AS673" s="2"/>
      <c r="AT673" s="3"/>
      <c r="AU673" s="3"/>
      <c r="AV673" s="3"/>
    </row>
    <row r="674" spans="45:48" ht="15.75" customHeight="1" x14ac:dyDescent="0.2">
      <c r="AS674" s="2"/>
      <c r="AT674" s="3"/>
      <c r="AU674" s="3"/>
      <c r="AV674" s="3"/>
    </row>
    <row r="675" spans="45:48" ht="15.75" customHeight="1" x14ac:dyDescent="0.2">
      <c r="AS675" s="2"/>
      <c r="AT675" s="3"/>
      <c r="AU675" s="3"/>
      <c r="AV675" s="3"/>
    </row>
    <row r="676" spans="45:48" ht="15.75" customHeight="1" x14ac:dyDescent="0.2">
      <c r="AS676" s="2"/>
      <c r="AT676" s="3"/>
      <c r="AU676" s="3"/>
      <c r="AV676" s="3"/>
    </row>
    <row r="677" spans="45:48" ht="15.75" customHeight="1" x14ac:dyDescent="0.2">
      <c r="AS677" s="2"/>
      <c r="AT677" s="3"/>
      <c r="AU677" s="3"/>
      <c r="AV677" s="3"/>
    </row>
    <row r="678" spans="45:48" ht="15.75" customHeight="1" x14ac:dyDescent="0.2">
      <c r="AS678" s="2"/>
      <c r="AT678" s="3"/>
      <c r="AU678" s="3"/>
      <c r="AV678" s="3"/>
    </row>
    <row r="679" spans="45:48" ht="15.75" customHeight="1" x14ac:dyDescent="0.2">
      <c r="AS679" s="2"/>
      <c r="AT679" s="3"/>
      <c r="AU679" s="3"/>
      <c r="AV679" s="3"/>
    </row>
    <row r="680" spans="45:48" ht="15.75" customHeight="1" x14ac:dyDescent="0.2">
      <c r="AS680" s="2"/>
      <c r="AT680" s="3"/>
      <c r="AU680" s="3"/>
      <c r="AV680" s="3"/>
    </row>
    <row r="681" spans="45:48" ht="15.75" customHeight="1" x14ac:dyDescent="0.2">
      <c r="AS681" s="2"/>
      <c r="AT681" s="3"/>
      <c r="AU681" s="3"/>
      <c r="AV681" s="3"/>
    </row>
    <row r="682" spans="45:48" ht="15.75" customHeight="1" x14ac:dyDescent="0.2">
      <c r="AS682" s="2"/>
      <c r="AT682" s="3"/>
      <c r="AU682" s="3"/>
      <c r="AV682" s="3"/>
    </row>
    <row r="683" spans="45:48" ht="15.75" customHeight="1" x14ac:dyDescent="0.2">
      <c r="AS683" s="2"/>
      <c r="AT683" s="3"/>
      <c r="AU683" s="3"/>
      <c r="AV683" s="3"/>
    </row>
    <row r="684" spans="45:48" ht="15.75" customHeight="1" x14ac:dyDescent="0.2">
      <c r="AS684" s="2"/>
      <c r="AT684" s="3"/>
      <c r="AU684" s="3"/>
      <c r="AV684" s="3"/>
    </row>
    <row r="685" spans="45:48" ht="15.75" customHeight="1" x14ac:dyDescent="0.2">
      <c r="AS685" s="2"/>
      <c r="AT685" s="3"/>
      <c r="AU685" s="3"/>
      <c r="AV685" s="3"/>
    </row>
    <row r="686" spans="45:48" ht="15.75" customHeight="1" x14ac:dyDescent="0.2">
      <c r="AS686" s="2"/>
      <c r="AT686" s="3"/>
      <c r="AU686" s="3"/>
      <c r="AV686" s="3"/>
    </row>
    <row r="687" spans="45:48" ht="15.75" customHeight="1" x14ac:dyDescent="0.2">
      <c r="AS687" s="2"/>
      <c r="AT687" s="3"/>
      <c r="AU687" s="3"/>
      <c r="AV687" s="3"/>
    </row>
    <row r="688" spans="45:48" ht="15.75" customHeight="1" x14ac:dyDescent="0.2">
      <c r="AS688" s="2"/>
      <c r="AT688" s="3"/>
      <c r="AU688" s="3"/>
      <c r="AV688" s="3"/>
    </row>
    <row r="689" spans="45:48" ht="15.75" customHeight="1" x14ac:dyDescent="0.2">
      <c r="AS689" s="2"/>
      <c r="AT689" s="3"/>
      <c r="AU689" s="3"/>
      <c r="AV689" s="3"/>
    </row>
    <row r="690" spans="45:48" ht="15.75" customHeight="1" x14ac:dyDescent="0.2">
      <c r="AS690" s="2"/>
      <c r="AT690" s="3"/>
      <c r="AU690" s="3"/>
      <c r="AV690" s="3"/>
    </row>
    <row r="691" spans="45:48" ht="15.75" customHeight="1" x14ac:dyDescent="0.2">
      <c r="AS691" s="2"/>
      <c r="AT691" s="3"/>
      <c r="AU691" s="3"/>
      <c r="AV691" s="3"/>
    </row>
    <row r="692" spans="45:48" ht="15.75" customHeight="1" x14ac:dyDescent="0.2">
      <c r="AS692" s="2"/>
      <c r="AT692" s="3"/>
      <c r="AU692" s="3"/>
      <c r="AV692" s="3"/>
    </row>
    <row r="693" spans="45:48" ht="15.75" customHeight="1" x14ac:dyDescent="0.2">
      <c r="AS693" s="2"/>
      <c r="AT693" s="3"/>
      <c r="AU693" s="3"/>
      <c r="AV693" s="3"/>
    </row>
    <row r="694" spans="45:48" ht="15.75" customHeight="1" x14ac:dyDescent="0.2">
      <c r="AS694" s="2"/>
      <c r="AT694" s="3"/>
      <c r="AU694" s="3"/>
      <c r="AV694" s="3"/>
    </row>
    <row r="695" spans="45:48" ht="15.75" customHeight="1" x14ac:dyDescent="0.2">
      <c r="AS695" s="2"/>
      <c r="AT695" s="3"/>
      <c r="AU695" s="3"/>
      <c r="AV695" s="3"/>
    </row>
    <row r="696" spans="45:48" ht="15.75" customHeight="1" x14ac:dyDescent="0.2">
      <c r="AS696" s="2"/>
      <c r="AT696" s="3"/>
      <c r="AU696" s="3"/>
      <c r="AV696" s="3"/>
    </row>
    <row r="697" spans="45:48" ht="15.75" customHeight="1" x14ac:dyDescent="0.2">
      <c r="AS697" s="2"/>
      <c r="AT697" s="3"/>
      <c r="AU697" s="3"/>
      <c r="AV697" s="3"/>
    </row>
    <row r="698" spans="45:48" ht="15.75" customHeight="1" x14ac:dyDescent="0.2">
      <c r="AS698" s="2"/>
      <c r="AT698" s="3"/>
      <c r="AU698" s="3"/>
      <c r="AV698" s="3"/>
    </row>
    <row r="699" spans="45:48" ht="15.75" customHeight="1" x14ac:dyDescent="0.2">
      <c r="AS699" s="2"/>
      <c r="AT699" s="3"/>
      <c r="AU699" s="3"/>
      <c r="AV699" s="3"/>
    </row>
    <row r="700" spans="45:48" ht="15.75" customHeight="1" x14ac:dyDescent="0.2">
      <c r="AS700" s="2"/>
      <c r="AT700" s="3"/>
      <c r="AU700" s="3"/>
      <c r="AV700" s="3"/>
    </row>
    <row r="701" spans="45:48" ht="15.75" customHeight="1" x14ac:dyDescent="0.2">
      <c r="AS701" s="2"/>
      <c r="AT701" s="3"/>
      <c r="AU701" s="3"/>
      <c r="AV701" s="3"/>
    </row>
    <row r="702" spans="45:48" ht="15.75" customHeight="1" x14ac:dyDescent="0.2">
      <c r="AS702" s="2"/>
      <c r="AT702" s="3"/>
      <c r="AU702" s="3"/>
      <c r="AV702" s="3"/>
    </row>
    <row r="703" spans="45:48" ht="15.75" customHeight="1" x14ac:dyDescent="0.2">
      <c r="AS703" s="2"/>
      <c r="AT703" s="3"/>
      <c r="AU703" s="3"/>
      <c r="AV703" s="3"/>
    </row>
    <row r="704" spans="45:48" ht="15.75" customHeight="1" x14ac:dyDescent="0.2">
      <c r="AS704" s="2"/>
      <c r="AT704" s="3"/>
      <c r="AU704" s="3"/>
      <c r="AV704" s="3"/>
    </row>
    <row r="705" spans="45:48" ht="15.75" customHeight="1" x14ac:dyDescent="0.2">
      <c r="AS705" s="2"/>
      <c r="AT705" s="3"/>
      <c r="AU705" s="3"/>
      <c r="AV705" s="3"/>
    </row>
    <row r="706" spans="45:48" ht="15.75" customHeight="1" x14ac:dyDescent="0.2">
      <c r="AS706" s="2"/>
      <c r="AT706" s="3"/>
      <c r="AU706" s="3"/>
      <c r="AV706" s="3"/>
    </row>
    <row r="707" spans="45:48" ht="15.75" customHeight="1" x14ac:dyDescent="0.2">
      <c r="AS707" s="2"/>
      <c r="AT707" s="3"/>
      <c r="AU707" s="3"/>
      <c r="AV707" s="3"/>
    </row>
    <row r="708" spans="45:48" ht="15.75" customHeight="1" x14ac:dyDescent="0.2">
      <c r="AS708" s="2"/>
      <c r="AT708" s="3"/>
      <c r="AU708" s="3"/>
      <c r="AV708" s="3"/>
    </row>
    <row r="709" spans="45:48" ht="15.75" customHeight="1" x14ac:dyDescent="0.2">
      <c r="AS709" s="2"/>
      <c r="AT709" s="3"/>
      <c r="AU709" s="3"/>
      <c r="AV709" s="3"/>
    </row>
    <row r="710" spans="45:48" ht="15.75" customHeight="1" x14ac:dyDescent="0.2">
      <c r="AS710" s="2"/>
      <c r="AT710" s="3"/>
      <c r="AU710" s="3"/>
      <c r="AV710" s="3"/>
    </row>
    <row r="711" spans="45:48" ht="15.75" customHeight="1" x14ac:dyDescent="0.2">
      <c r="AS711" s="2"/>
      <c r="AT711" s="3"/>
      <c r="AU711" s="3"/>
      <c r="AV711" s="3"/>
    </row>
    <row r="712" spans="45:48" ht="15.75" customHeight="1" x14ac:dyDescent="0.2">
      <c r="AS712" s="2"/>
      <c r="AT712" s="3"/>
      <c r="AU712" s="3"/>
      <c r="AV712" s="3"/>
    </row>
    <row r="713" spans="45:48" ht="15.75" customHeight="1" x14ac:dyDescent="0.2">
      <c r="AS713" s="2"/>
      <c r="AT713" s="3"/>
      <c r="AU713" s="3"/>
      <c r="AV713" s="3"/>
    </row>
    <row r="714" spans="45:48" ht="15.75" customHeight="1" x14ac:dyDescent="0.2">
      <c r="AS714" s="2"/>
      <c r="AT714" s="3"/>
      <c r="AU714" s="3"/>
      <c r="AV714" s="3"/>
    </row>
    <row r="715" spans="45:48" ht="15.75" customHeight="1" x14ac:dyDescent="0.2">
      <c r="AS715" s="2"/>
      <c r="AT715" s="3"/>
      <c r="AU715" s="3"/>
      <c r="AV715" s="3"/>
    </row>
    <row r="716" spans="45:48" ht="15.75" customHeight="1" x14ac:dyDescent="0.2">
      <c r="AS716" s="2"/>
      <c r="AT716" s="3"/>
      <c r="AU716" s="3"/>
      <c r="AV716" s="3"/>
    </row>
    <row r="717" spans="45:48" ht="15.75" customHeight="1" x14ac:dyDescent="0.2">
      <c r="AS717" s="2"/>
      <c r="AT717" s="3"/>
      <c r="AU717" s="3"/>
      <c r="AV717" s="3"/>
    </row>
    <row r="718" spans="45:48" ht="15.75" customHeight="1" x14ac:dyDescent="0.2">
      <c r="AS718" s="2"/>
      <c r="AT718" s="3"/>
      <c r="AU718" s="3"/>
      <c r="AV718" s="3"/>
    </row>
    <row r="719" spans="45:48" ht="15.75" customHeight="1" x14ac:dyDescent="0.2">
      <c r="AS719" s="2"/>
      <c r="AT719" s="3"/>
      <c r="AU719" s="3"/>
      <c r="AV719" s="3"/>
    </row>
    <row r="720" spans="45:48" ht="15.75" customHeight="1" x14ac:dyDescent="0.2">
      <c r="AS720" s="2"/>
      <c r="AT720" s="3"/>
      <c r="AU720" s="3"/>
      <c r="AV720" s="3"/>
    </row>
    <row r="721" spans="45:48" ht="15.75" customHeight="1" x14ac:dyDescent="0.2">
      <c r="AS721" s="2"/>
      <c r="AT721" s="3"/>
      <c r="AU721" s="3"/>
      <c r="AV721" s="3"/>
    </row>
    <row r="722" spans="45:48" ht="15.75" customHeight="1" x14ac:dyDescent="0.2">
      <c r="AS722" s="2"/>
      <c r="AT722" s="3"/>
      <c r="AU722" s="3"/>
      <c r="AV722" s="3"/>
    </row>
    <row r="723" spans="45:48" ht="15.75" customHeight="1" x14ac:dyDescent="0.2">
      <c r="AS723" s="2"/>
      <c r="AT723" s="3"/>
      <c r="AU723" s="3"/>
      <c r="AV723" s="3"/>
    </row>
    <row r="724" spans="45:48" ht="15.75" customHeight="1" x14ac:dyDescent="0.2">
      <c r="AS724" s="2"/>
      <c r="AT724" s="3"/>
      <c r="AU724" s="3"/>
      <c r="AV724" s="3"/>
    </row>
    <row r="725" spans="45:48" ht="15.75" customHeight="1" x14ac:dyDescent="0.2">
      <c r="AS725" s="2"/>
      <c r="AT725" s="3"/>
      <c r="AU725" s="3"/>
      <c r="AV725" s="3"/>
    </row>
    <row r="726" spans="45:48" ht="15.75" customHeight="1" x14ac:dyDescent="0.2">
      <c r="AS726" s="2"/>
      <c r="AT726" s="3"/>
      <c r="AU726" s="3"/>
      <c r="AV726" s="3"/>
    </row>
    <row r="727" spans="45:48" ht="15.75" customHeight="1" x14ac:dyDescent="0.2">
      <c r="AS727" s="2"/>
      <c r="AT727" s="3"/>
      <c r="AU727" s="3"/>
      <c r="AV727" s="3"/>
    </row>
    <row r="728" spans="45:48" ht="15.75" customHeight="1" x14ac:dyDescent="0.2">
      <c r="AS728" s="2"/>
      <c r="AT728" s="3"/>
      <c r="AU728" s="3"/>
      <c r="AV728" s="3"/>
    </row>
    <row r="729" spans="45:48" ht="15.75" customHeight="1" x14ac:dyDescent="0.2">
      <c r="AS729" s="2"/>
      <c r="AT729" s="3"/>
      <c r="AU729" s="3"/>
      <c r="AV729" s="3"/>
    </row>
    <row r="730" spans="45:48" ht="15.75" customHeight="1" x14ac:dyDescent="0.2">
      <c r="AS730" s="2"/>
      <c r="AT730" s="3"/>
      <c r="AU730" s="3"/>
      <c r="AV730" s="3"/>
    </row>
    <row r="731" spans="45:48" ht="15.75" customHeight="1" x14ac:dyDescent="0.2">
      <c r="AS731" s="2"/>
      <c r="AT731" s="3"/>
      <c r="AU731" s="3"/>
      <c r="AV731" s="3"/>
    </row>
    <row r="732" spans="45:48" ht="15.75" customHeight="1" x14ac:dyDescent="0.2">
      <c r="AS732" s="2"/>
      <c r="AT732" s="3"/>
      <c r="AU732" s="3"/>
      <c r="AV732" s="3"/>
    </row>
    <row r="733" spans="45:48" ht="15.75" customHeight="1" x14ac:dyDescent="0.2">
      <c r="AS733" s="2"/>
      <c r="AT733" s="3"/>
      <c r="AU733" s="3"/>
      <c r="AV733" s="3"/>
    </row>
    <row r="734" spans="45:48" ht="15.75" customHeight="1" x14ac:dyDescent="0.2">
      <c r="AS734" s="2"/>
      <c r="AT734" s="3"/>
      <c r="AU734" s="3"/>
      <c r="AV734" s="3"/>
    </row>
    <row r="735" spans="45:48" ht="15.75" customHeight="1" x14ac:dyDescent="0.2">
      <c r="AS735" s="2"/>
      <c r="AT735" s="3"/>
      <c r="AU735" s="3"/>
      <c r="AV735" s="3"/>
    </row>
    <row r="736" spans="45:48" ht="15.75" customHeight="1" x14ac:dyDescent="0.2">
      <c r="AS736" s="2"/>
      <c r="AT736" s="3"/>
      <c r="AU736" s="3"/>
      <c r="AV736" s="3"/>
    </row>
    <row r="737" spans="45:48" ht="15.75" customHeight="1" x14ac:dyDescent="0.2">
      <c r="AS737" s="2"/>
      <c r="AT737" s="3"/>
      <c r="AU737" s="3"/>
      <c r="AV737" s="3"/>
    </row>
    <row r="738" spans="45:48" ht="15.75" customHeight="1" x14ac:dyDescent="0.2">
      <c r="AS738" s="2"/>
      <c r="AT738" s="3"/>
      <c r="AU738" s="3"/>
      <c r="AV738" s="3"/>
    </row>
    <row r="739" spans="45:48" ht="15.75" customHeight="1" x14ac:dyDescent="0.2">
      <c r="AS739" s="2"/>
      <c r="AT739" s="3"/>
      <c r="AU739" s="3"/>
      <c r="AV739" s="3"/>
    </row>
    <row r="740" spans="45:48" ht="15.75" customHeight="1" x14ac:dyDescent="0.2">
      <c r="AS740" s="2"/>
      <c r="AT740" s="3"/>
      <c r="AU740" s="3"/>
      <c r="AV740" s="3"/>
    </row>
    <row r="741" spans="45:48" ht="15.75" customHeight="1" x14ac:dyDescent="0.2">
      <c r="AS741" s="2"/>
      <c r="AT741" s="3"/>
      <c r="AU741" s="3"/>
      <c r="AV741" s="3"/>
    </row>
    <row r="742" spans="45:48" ht="15.75" customHeight="1" x14ac:dyDescent="0.2">
      <c r="AS742" s="2"/>
      <c r="AT742" s="3"/>
      <c r="AU742" s="3"/>
      <c r="AV742" s="3"/>
    </row>
    <row r="743" spans="45:48" ht="15.75" customHeight="1" x14ac:dyDescent="0.2">
      <c r="AS743" s="2"/>
      <c r="AT743" s="3"/>
      <c r="AU743" s="3"/>
      <c r="AV743" s="3"/>
    </row>
    <row r="744" spans="45:48" ht="15.75" customHeight="1" x14ac:dyDescent="0.2">
      <c r="AS744" s="2"/>
      <c r="AT744" s="3"/>
      <c r="AU744" s="3"/>
      <c r="AV744" s="3"/>
    </row>
    <row r="745" spans="45:48" ht="15.75" customHeight="1" x14ac:dyDescent="0.2">
      <c r="AS745" s="2"/>
      <c r="AT745" s="3"/>
      <c r="AU745" s="3"/>
      <c r="AV745" s="3"/>
    </row>
    <row r="746" spans="45:48" ht="15.75" customHeight="1" x14ac:dyDescent="0.2">
      <c r="AS746" s="2"/>
      <c r="AT746" s="3"/>
      <c r="AU746" s="3"/>
      <c r="AV746" s="3"/>
    </row>
    <row r="747" spans="45:48" ht="15.75" customHeight="1" x14ac:dyDescent="0.2">
      <c r="AS747" s="2"/>
      <c r="AT747" s="3"/>
      <c r="AU747" s="3"/>
      <c r="AV747" s="3"/>
    </row>
    <row r="748" spans="45:48" ht="15.75" customHeight="1" x14ac:dyDescent="0.2">
      <c r="AS748" s="2"/>
      <c r="AT748" s="3"/>
      <c r="AU748" s="3"/>
      <c r="AV748" s="3"/>
    </row>
    <row r="749" spans="45:48" ht="15.75" customHeight="1" x14ac:dyDescent="0.2">
      <c r="AS749" s="2"/>
      <c r="AT749" s="3"/>
      <c r="AU749" s="3"/>
      <c r="AV749" s="3"/>
    </row>
    <row r="750" spans="45:48" ht="15.75" customHeight="1" x14ac:dyDescent="0.2">
      <c r="AS750" s="2"/>
      <c r="AT750" s="3"/>
      <c r="AU750" s="3"/>
      <c r="AV750" s="3"/>
    </row>
    <row r="751" spans="45:48" ht="15.75" customHeight="1" x14ac:dyDescent="0.2">
      <c r="AS751" s="2"/>
      <c r="AT751" s="3"/>
      <c r="AU751" s="3"/>
      <c r="AV751" s="3"/>
    </row>
    <row r="752" spans="45:48" ht="15.75" customHeight="1" x14ac:dyDescent="0.2">
      <c r="AS752" s="2"/>
      <c r="AT752" s="3"/>
      <c r="AU752" s="3"/>
      <c r="AV752" s="3"/>
    </row>
    <row r="753" spans="45:48" ht="15.75" customHeight="1" x14ac:dyDescent="0.2">
      <c r="AS753" s="2"/>
      <c r="AT753" s="3"/>
      <c r="AU753" s="3"/>
      <c r="AV753" s="3"/>
    </row>
    <row r="754" spans="45:48" ht="15.75" customHeight="1" x14ac:dyDescent="0.2">
      <c r="AS754" s="2"/>
      <c r="AT754" s="3"/>
      <c r="AU754" s="3"/>
      <c r="AV754" s="3"/>
    </row>
    <row r="755" spans="45:48" ht="15.75" customHeight="1" x14ac:dyDescent="0.2">
      <c r="AS755" s="2"/>
      <c r="AT755" s="3"/>
      <c r="AU755" s="3"/>
      <c r="AV755" s="3"/>
    </row>
    <row r="756" spans="45:48" ht="15.75" customHeight="1" x14ac:dyDescent="0.2">
      <c r="AS756" s="2"/>
      <c r="AT756" s="3"/>
      <c r="AU756" s="3"/>
      <c r="AV756" s="3"/>
    </row>
    <row r="757" spans="45:48" ht="15.75" customHeight="1" x14ac:dyDescent="0.2">
      <c r="AS757" s="2"/>
      <c r="AT757" s="3"/>
      <c r="AU757" s="3"/>
      <c r="AV757" s="3"/>
    </row>
    <row r="758" spans="45:48" ht="15.75" customHeight="1" x14ac:dyDescent="0.2">
      <c r="AS758" s="2"/>
      <c r="AT758" s="3"/>
      <c r="AU758" s="3"/>
      <c r="AV758" s="3"/>
    </row>
    <row r="759" spans="45:48" ht="15.75" customHeight="1" x14ac:dyDescent="0.2">
      <c r="AS759" s="2"/>
      <c r="AT759" s="3"/>
      <c r="AU759" s="3"/>
      <c r="AV759" s="3"/>
    </row>
    <row r="760" spans="45:48" ht="15.75" customHeight="1" x14ac:dyDescent="0.2">
      <c r="AS760" s="2"/>
      <c r="AT760" s="3"/>
      <c r="AU760" s="3"/>
      <c r="AV760" s="3"/>
    </row>
    <row r="761" spans="45:48" ht="15.75" customHeight="1" x14ac:dyDescent="0.2">
      <c r="AS761" s="2"/>
      <c r="AT761" s="3"/>
      <c r="AU761" s="3"/>
      <c r="AV761" s="3"/>
    </row>
    <row r="762" spans="45:48" ht="15.75" customHeight="1" x14ac:dyDescent="0.2">
      <c r="AS762" s="2"/>
      <c r="AT762" s="3"/>
      <c r="AU762" s="3"/>
      <c r="AV762" s="3"/>
    </row>
    <row r="763" spans="45:48" ht="15.75" customHeight="1" x14ac:dyDescent="0.2">
      <c r="AS763" s="2"/>
      <c r="AT763" s="3"/>
      <c r="AU763" s="3"/>
      <c r="AV763" s="3"/>
    </row>
    <row r="764" spans="45:48" ht="15.75" customHeight="1" x14ac:dyDescent="0.2">
      <c r="AS764" s="2"/>
      <c r="AT764" s="3"/>
      <c r="AU764" s="3"/>
      <c r="AV764" s="3"/>
    </row>
    <row r="765" spans="45:48" ht="15.75" customHeight="1" x14ac:dyDescent="0.2">
      <c r="AS765" s="2"/>
      <c r="AT765" s="3"/>
      <c r="AU765" s="3"/>
      <c r="AV765" s="3"/>
    </row>
    <row r="766" spans="45:48" ht="15.75" customHeight="1" x14ac:dyDescent="0.2">
      <c r="AS766" s="2"/>
      <c r="AT766" s="3"/>
      <c r="AU766" s="3"/>
      <c r="AV766" s="3"/>
    </row>
    <row r="767" spans="45:48" ht="15.75" customHeight="1" x14ac:dyDescent="0.2">
      <c r="AS767" s="2"/>
      <c r="AT767" s="3"/>
      <c r="AU767" s="3"/>
      <c r="AV767" s="3"/>
    </row>
    <row r="768" spans="45:48" ht="15.75" customHeight="1" x14ac:dyDescent="0.2">
      <c r="AS768" s="2"/>
      <c r="AT768" s="3"/>
      <c r="AU768" s="3"/>
      <c r="AV768" s="3"/>
    </row>
    <row r="769" spans="45:48" ht="15.75" customHeight="1" x14ac:dyDescent="0.2">
      <c r="AS769" s="2"/>
      <c r="AT769" s="3"/>
      <c r="AU769" s="3"/>
      <c r="AV769" s="3"/>
    </row>
    <row r="770" spans="45:48" ht="15.75" customHeight="1" x14ac:dyDescent="0.2">
      <c r="AS770" s="2"/>
      <c r="AT770" s="3"/>
      <c r="AU770" s="3"/>
      <c r="AV770" s="3"/>
    </row>
    <row r="771" spans="45:48" ht="15.75" customHeight="1" x14ac:dyDescent="0.2">
      <c r="AS771" s="2"/>
      <c r="AT771" s="3"/>
      <c r="AU771" s="3"/>
      <c r="AV771" s="3"/>
    </row>
    <row r="772" spans="45:48" ht="15.75" customHeight="1" x14ac:dyDescent="0.2">
      <c r="AS772" s="2"/>
      <c r="AT772" s="3"/>
      <c r="AU772" s="3"/>
      <c r="AV772" s="3"/>
    </row>
    <row r="773" spans="45:48" ht="15.75" customHeight="1" x14ac:dyDescent="0.2">
      <c r="AS773" s="2"/>
      <c r="AT773" s="3"/>
      <c r="AU773" s="3"/>
      <c r="AV773" s="3"/>
    </row>
    <row r="774" spans="45:48" ht="15.75" customHeight="1" x14ac:dyDescent="0.2">
      <c r="AS774" s="2"/>
      <c r="AT774" s="3"/>
      <c r="AU774" s="3"/>
      <c r="AV774" s="3"/>
    </row>
    <row r="775" spans="45:48" ht="15.75" customHeight="1" x14ac:dyDescent="0.2">
      <c r="AS775" s="2"/>
      <c r="AT775" s="3"/>
      <c r="AU775" s="3"/>
      <c r="AV775" s="3"/>
    </row>
    <row r="776" spans="45:48" ht="15.75" customHeight="1" x14ac:dyDescent="0.2">
      <c r="AS776" s="2"/>
      <c r="AT776" s="3"/>
      <c r="AU776" s="3"/>
      <c r="AV776" s="3"/>
    </row>
    <row r="777" spans="45:48" ht="15.75" customHeight="1" x14ac:dyDescent="0.2">
      <c r="AS777" s="2"/>
      <c r="AT777" s="3"/>
      <c r="AU777" s="3"/>
      <c r="AV777" s="3"/>
    </row>
    <row r="778" spans="45:48" ht="15.75" customHeight="1" x14ac:dyDescent="0.2">
      <c r="AS778" s="2"/>
      <c r="AT778" s="3"/>
      <c r="AU778" s="3"/>
      <c r="AV778" s="3"/>
    </row>
    <row r="779" spans="45:48" ht="15.75" customHeight="1" x14ac:dyDescent="0.2">
      <c r="AS779" s="2"/>
      <c r="AT779" s="3"/>
      <c r="AU779" s="3"/>
      <c r="AV779" s="3"/>
    </row>
    <row r="780" spans="45:48" ht="15.75" customHeight="1" x14ac:dyDescent="0.2">
      <c r="AS780" s="2"/>
      <c r="AT780" s="3"/>
      <c r="AU780" s="3"/>
      <c r="AV780" s="3"/>
    </row>
    <row r="781" spans="45:48" ht="15.75" customHeight="1" x14ac:dyDescent="0.2">
      <c r="AS781" s="2"/>
      <c r="AT781" s="3"/>
      <c r="AU781" s="3"/>
      <c r="AV781" s="3"/>
    </row>
    <row r="782" spans="45:48" ht="15.75" customHeight="1" x14ac:dyDescent="0.2">
      <c r="AS782" s="2"/>
      <c r="AT782" s="3"/>
      <c r="AU782" s="3"/>
      <c r="AV782" s="3"/>
    </row>
    <row r="783" spans="45:48" ht="15.75" customHeight="1" x14ac:dyDescent="0.2">
      <c r="AS783" s="2"/>
      <c r="AT783" s="3"/>
      <c r="AU783" s="3"/>
      <c r="AV783" s="3"/>
    </row>
    <row r="784" spans="45:48" ht="15.75" customHeight="1" x14ac:dyDescent="0.2">
      <c r="AS784" s="2"/>
      <c r="AT784" s="3"/>
      <c r="AU784" s="3"/>
      <c r="AV784" s="3"/>
    </row>
    <row r="785" spans="45:48" ht="15.75" customHeight="1" x14ac:dyDescent="0.2">
      <c r="AS785" s="2"/>
      <c r="AT785" s="3"/>
      <c r="AU785" s="3"/>
      <c r="AV785" s="3"/>
    </row>
    <row r="786" spans="45:48" ht="15.75" customHeight="1" x14ac:dyDescent="0.2">
      <c r="AS786" s="2"/>
      <c r="AT786" s="3"/>
      <c r="AU786" s="3"/>
      <c r="AV786" s="3"/>
    </row>
    <row r="787" spans="45:48" ht="15.75" customHeight="1" x14ac:dyDescent="0.2">
      <c r="AS787" s="2"/>
      <c r="AT787" s="3"/>
      <c r="AU787" s="3"/>
      <c r="AV787" s="3"/>
    </row>
    <row r="788" spans="45:48" ht="15.75" customHeight="1" x14ac:dyDescent="0.2">
      <c r="AS788" s="2"/>
      <c r="AT788" s="3"/>
      <c r="AU788" s="3"/>
      <c r="AV788" s="3"/>
    </row>
    <row r="789" spans="45:48" ht="15.75" customHeight="1" x14ac:dyDescent="0.2">
      <c r="AS789" s="2"/>
      <c r="AT789" s="3"/>
      <c r="AU789" s="3"/>
      <c r="AV789" s="3"/>
    </row>
    <row r="790" spans="45:48" ht="15.75" customHeight="1" x14ac:dyDescent="0.2">
      <c r="AS790" s="2"/>
      <c r="AT790" s="3"/>
      <c r="AU790" s="3"/>
      <c r="AV790" s="3"/>
    </row>
    <row r="791" spans="45:48" ht="15.75" customHeight="1" x14ac:dyDescent="0.2">
      <c r="AS791" s="2"/>
      <c r="AT791" s="3"/>
      <c r="AU791" s="3"/>
      <c r="AV791" s="3"/>
    </row>
    <row r="792" spans="45:48" ht="15.75" customHeight="1" x14ac:dyDescent="0.2">
      <c r="AS792" s="2"/>
      <c r="AT792" s="3"/>
      <c r="AU792" s="3"/>
      <c r="AV792" s="3"/>
    </row>
    <row r="793" spans="45:48" ht="15.75" customHeight="1" x14ac:dyDescent="0.2">
      <c r="AS793" s="2"/>
      <c r="AT793" s="3"/>
      <c r="AU793" s="3"/>
      <c r="AV793" s="3"/>
    </row>
    <row r="794" spans="45:48" ht="15.75" customHeight="1" x14ac:dyDescent="0.2">
      <c r="AS794" s="2"/>
      <c r="AT794" s="3"/>
      <c r="AU794" s="3"/>
      <c r="AV794" s="3"/>
    </row>
    <row r="795" spans="45:48" ht="15.75" customHeight="1" x14ac:dyDescent="0.2">
      <c r="AS795" s="2"/>
      <c r="AT795" s="3"/>
      <c r="AU795" s="3"/>
      <c r="AV795" s="3"/>
    </row>
    <row r="796" spans="45:48" ht="15.75" customHeight="1" x14ac:dyDescent="0.2">
      <c r="AS796" s="2"/>
      <c r="AT796" s="3"/>
      <c r="AU796" s="3"/>
      <c r="AV796" s="3"/>
    </row>
    <row r="797" spans="45:48" ht="15.75" customHeight="1" x14ac:dyDescent="0.2">
      <c r="AS797" s="2"/>
      <c r="AT797" s="3"/>
      <c r="AU797" s="3"/>
      <c r="AV797" s="3"/>
    </row>
    <row r="798" spans="45:48" ht="15.75" customHeight="1" x14ac:dyDescent="0.2">
      <c r="AS798" s="2"/>
      <c r="AT798" s="3"/>
      <c r="AU798" s="3"/>
      <c r="AV798" s="3"/>
    </row>
    <row r="799" spans="45:48" ht="15.75" customHeight="1" x14ac:dyDescent="0.2">
      <c r="AS799" s="2"/>
      <c r="AT799" s="3"/>
      <c r="AU799" s="3"/>
      <c r="AV799" s="3"/>
    </row>
    <row r="800" spans="45:48" ht="15.75" customHeight="1" x14ac:dyDescent="0.2">
      <c r="AS800" s="2"/>
      <c r="AT800" s="3"/>
      <c r="AU800" s="3"/>
      <c r="AV800" s="3"/>
    </row>
    <row r="801" spans="45:48" ht="15.75" customHeight="1" x14ac:dyDescent="0.2">
      <c r="AS801" s="2"/>
      <c r="AT801" s="3"/>
      <c r="AU801" s="3"/>
      <c r="AV801" s="3"/>
    </row>
    <row r="802" spans="45:48" ht="15.75" customHeight="1" x14ac:dyDescent="0.2">
      <c r="AS802" s="2"/>
      <c r="AT802" s="3"/>
      <c r="AU802" s="3"/>
      <c r="AV802" s="3"/>
    </row>
    <row r="803" spans="45:48" ht="15.75" customHeight="1" x14ac:dyDescent="0.2">
      <c r="AS803" s="2"/>
      <c r="AT803" s="3"/>
      <c r="AU803" s="3"/>
      <c r="AV803" s="3"/>
    </row>
    <row r="804" spans="45:48" ht="15.75" customHeight="1" x14ac:dyDescent="0.2">
      <c r="AS804" s="2"/>
      <c r="AT804" s="3"/>
      <c r="AU804" s="3"/>
      <c r="AV804" s="3"/>
    </row>
    <row r="805" spans="45:48" ht="15.75" customHeight="1" x14ac:dyDescent="0.2">
      <c r="AS805" s="2"/>
      <c r="AT805" s="3"/>
      <c r="AU805" s="3"/>
      <c r="AV805" s="3"/>
    </row>
    <row r="806" spans="45:48" ht="15.75" customHeight="1" x14ac:dyDescent="0.2">
      <c r="AS806" s="2"/>
      <c r="AT806" s="3"/>
      <c r="AU806" s="3"/>
      <c r="AV806" s="3"/>
    </row>
    <row r="807" spans="45:48" ht="15.75" customHeight="1" x14ac:dyDescent="0.2">
      <c r="AS807" s="2"/>
      <c r="AT807" s="3"/>
      <c r="AU807" s="3"/>
      <c r="AV807" s="3"/>
    </row>
    <row r="808" spans="45:48" ht="15.75" customHeight="1" x14ac:dyDescent="0.2">
      <c r="AS808" s="2"/>
      <c r="AT808" s="3"/>
      <c r="AU808" s="3"/>
      <c r="AV808" s="3"/>
    </row>
    <row r="809" spans="45:48" ht="15.75" customHeight="1" x14ac:dyDescent="0.2">
      <c r="AS809" s="2"/>
      <c r="AT809" s="3"/>
      <c r="AU809" s="3"/>
      <c r="AV809" s="3"/>
    </row>
    <row r="810" spans="45:48" ht="15.75" customHeight="1" x14ac:dyDescent="0.2">
      <c r="AS810" s="2"/>
      <c r="AT810" s="3"/>
      <c r="AU810" s="3"/>
      <c r="AV810" s="3"/>
    </row>
    <row r="811" spans="45:48" ht="15.75" customHeight="1" x14ac:dyDescent="0.2">
      <c r="AS811" s="2"/>
      <c r="AT811" s="3"/>
      <c r="AU811" s="3"/>
      <c r="AV811" s="3"/>
    </row>
    <row r="812" spans="45:48" ht="15.75" customHeight="1" x14ac:dyDescent="0.2">
      <c r="AS812" s="2"/>
      <c r="AT812" s="3"/>
      <c r="AU812" s="3"/>
      <c r="AV812" s="3"/>
    </row>
    <row r="813" spans="45:48" ht="15.75" customHeight="1" x14ac:dyDescent="0.2">
      <c r="AS813" s="2"/>
      <c r="AT813" s="3"/>
      <c r="AU813" s="3"/>
      <c r="AV813" s="3"/>
    </row>
    <row r="814" spans="45:48" ht="15.75" customHeight="1" x14ac:dyDescent="0.2">
      <c r="AS814" s="2"/>
      <c r="AT814" s="3"/>
      <c r="AU814" s="3"/>
      <c r="AV814" s="3"/>
    </row>
    <row r="815" spans="45:48" ht="15.75" customHeight="1" x14ac:dyDescent="0.2">
      <c r="AS815" s="2"/>
      <c r="AT815" s="3"/>
      <c r="AU815" s="3"/>
      <c r="AV815" s="3"/>
    </row>
    <row r="816" spans="45:48" ht="15.75" customHeight="1" x14ac:dyDescent="0.2">
      <c r="AS816" s="2"/>
      <c r="AT816" s="3"/>
      <c r="AU816" s="3"/>
      <c r="AV816" s="3"/>
    </row>
    <row r="817" spans="45:48" ht="15.75" customHeight="1" x14ac:dyDescent="0.2">
      <c r="AS817" s="2"/>
      <c r="AT817" s="3"/>
      <c r="AU817" s="3"/>
      <c r="AV817" s="3"/>
    </row>
    <row r="818" spans="45:48" ht="15.75" customHeight="1" x14ac:dyDescent="0.2">
      <c r="AS818" s="2"/>
      <c r="AT818" s="3"/>
      <c r="AU818" s="3"/>
      <c r="AV818" s="3"/>
    </row>
    <row r="819" spans="45:48" ht="15.75" customHeight="1" x14ac:dyDescent="0.2">
      <c r="AS819" s="2"/>
      <c r="AT819" s="3"/>
      <c r="AU819" s="3"/>
      <c r="AV819" s="3"/>
    </row>
    <row r="820" spans="45:48" ht="15.75" customHeight="1" x14ac:dyDescent="0.2">
      <c r="AS820" s="2"/>
      <c r="AT820" s="3"/>
      <c r="AU820" s="3"/>
      <c r="AV820" s="3"/>
    </row>
    <row r="821" spans="45:48" ht="15.75" customHeight="1" x14ac:dyDescent="0.2">
      <c r="AS821" s="2"/>
      <c r="AT821" s="3"/>
      <c r="AU821" s="3"/>
      <c r="AV821" s="3"/>
    </row>
    <row r="822" spans="45:48" ht="15.75" customHeight="1" x14ac:dyDescent="0.2">
      <c r="AS822" s="2"/>
      <c r="AT822" s="3"/>
      <c r="AU822" s="3"/>
      <c r="AV822" s="3"/>
    </row>
    <row r="823" spans="45:48" ht="15.75" customHeight="1" x14ac:dyDescent="0.2">
      <c r="AS823" s="2"/>
      <c r="AT823" s="3"/>
      <c r="AU823" s="3"/>
      <c r="AV823" s="3"/>
    </row>
    <row r="824" spans="45:48" ht="15.75" customHeight="1" x14ac:dyDescent="0.2">
      <c r="AS824" s="2"/>
      <c r="AT824" s="3"/>
      <c r="AU824" s="3"/>
      <c r="AV824" s="3"/>
    </row>
    <row r="825" spans="45:48" ht="15.75" customHeight="1" x14ac:dyDescent="0.2">
      <c r="AS825" s="2"/>
      <c r="AT825" s="3"/>
      <c r="AU825" s="3"/>
      <c r="AV825" s="3"/>
    </row>
    <row r="826" spans="45:48" ht="15.75" customHeight="1" x14ac:dyDescent="0.2">
      <c r="AS826" s="2"/>
      <c r="AT826" s="3"/>
      <c r="AU826" s="3"/>
      <c r="AV826" s="3"/>
    </row>
    <row r="827" spans="45:48" ht="15.75" customHeight="1" x14ac:dyDescent="0.2">
      <c r="AS827" s="2"/>
      <c r="AT827" s="3"/>
      <c r="AU827" s="3"/>
      <c r="AV827" s="3"/>
    </row>
    <row r="828" spans="45:48" ht="15.75" customHeight="1" x14ac:dyDescent="0.2">
      <c r="AS828" s="2"/>
      <c r="AT828" s="3"/>
      <c r="AU828" s="3"/>
      <c r="AV828" s="3"/>
    </row>
    <row r="829" spans="45:48" ht="15.75" customHeight="1" x14ac:dyDescent="0.2">
      <c r="AS829" s="2"/>
      <c r="AT829" s="3"/>
      <c r="AU829" s="3"/>
      <c r="AV829" s="3"/>
    </row>
    <row r="830" spans="45:48" ht="15.75" customHeight="1" x14ac:dyDescent="0.2">
      <c r="AS830" s="2"/>
      <c r="AT830" s="3"/>
      <c r="AU830" s="3"/>
      <c r="AV830" s="3"/>
    </row>
    <row r="831" spans="45:48" ht="15.75" customHeight="1" x14ac:dyDescent="0.2">
      <c r="AS831" s="2"/>
      <c r="AT831" s="3"/>
      <c r="AU831" s="3"/>
      <c r="AV831" s="3"/>
    </row>
    <row r="832" spans="45:48" ht="15.75" customHeight="1" x14ac:dyDescent="0.2">
      <c r="AS832" s="2"/>
      <c r="AT832" s="3"/>
      <c r="AU832" s="3"/>
      <c r="AV832" s="3"/>
    </row>
    <row r="833" spans="45:48" ht="15.75" customHeight="1" x14ac:dyDescent="0.2">
      <c r="AS833" s="2"/>
      <c r="AT833" s="3"/>
      <c r="AU833" s="3"/>
      <c r="AV833" s="3"/>
    </row>
    <row r="834" spans="45:48" ht="15.75" customHeight="1" x14ac:dyDescent="0.2">
      <c r="AS834" s="2"/>
      <c r="AT834" s="3"/>
      <c r="AU834" s="3"/>
      <c r="AV834" s="3"/>
    </row>
    <row r="835" spans="45:48" ht="15.75" customHeight="1" x14ac:dyDescent="0.2">
      <c r="AS835" s="2"/>
      <c r="AT835" s="3"/>
      <c r="AU835" s="3"/>
      <c r="AV835" s="3"/>
    </row>
    <row r="836" spans="45:48" ht="15.75" customHeight="1" x14ac:dyDescent="0.2">
      <c r="AS836" s="2"/>
      <c r="AT836" s="3"/>
      <c r="AU836" s="3"/>
      <c r="AV836" s="3"/>
    </row>
    <row r="837" spans="45:48" ht="15.75" customHeight="1" x14ac:dyDescent="0.2">
      <c r="AS837" s="2"/>
      <c r="AT837" s="3"/>
      <c r="AU837" s="3"/>
      <c r="AV837" s="3"/>
    </row>
    <row r="838" spans="45:48" ht="15.75" customHeight="1" x14ac:dyDescent="0.2">
      <c r="AS838" s="2"/>
      <c r="AT838" s="3"/>
      <c r="AU838" s="3"/>
      <c r="AV838" s="3"/>
    </row>
    <row r="839" spans="45:48" ht="15.75" customHeight="1" x14ac:dyDescent="0.2">
      <c r="AS839" s="2"/>
      <c r="AT839" s="3"/>
      <c r="AU839" s="3"/>
      <c r="AV839" s="3"/>
    </row>
    <row r="840" spans="45:48" ht="15.75" customHeight="1" x14ac:dyDescent="0.2">
      <c r="AS840" s="2"/>
      <c r="AT840" s="3"/>
      <c r="AU840" s="3"/>
      <c r="AV840" s="3"/>
    </row>
    <row r="841" spans="45:48" ht="15.75" customHeight="1" x14ac:dyDescent="0.2">
      <c r="AS841" s="2"/>
      <c r="AT841" s="3"/>
      <c r="AU841" s="3"/>
      <c r="AV841" s="3"/>
    </row>
    <row r="842" spans="45:48" ht="15.75" customHeight="1" x14ac:dyDescent="0.2">
      <c r="AS842" s="2"/>
      <c r="AT842" s="3"/>
      <c r="AU842" s="3"/>
      <c r="AV842" s="3"/>
    </row>
    <row r="843" spans="45:48" ht="15.75" customHeight="1" x14ac:dyDescent="0.2">
      <c r="AS843" s="2"/>
      <c r="AT843" s="3"/>
      <c r="AU843" s="3"/>
      <c r="AV843" s="3"/>
    </row>
    <row r="844" spans="45:48" ht="15.75" customHeight="1" x14ac:dyDescent="0.2">
      <c r="AS844" s="2"/>
      <c r="AT844" s="3"/>
      <c r="AU844" s="3"/>
      <c r="AV844" s="3"/>
    </row>
    <row r="845" spans="45:48" ht="15.75" customHeight="1" x14ac:dyDescent="0.2">
      <c r="AS845" s="2"/>
      <c r="AT845" s="3"/>
      <c r="AU845" s="3"/>
      <c r="AV845" s="3"/>
    </row>
    <row r="846" spans="45:48" ht="15.75" customHeight="1" x14ac:dyDescent="0.2">
      <c r="AS846" s="2"/>
      <c r="AT846" s="3"/>
      <c r="AU846" s="3"/>
      <c r="AV846" s="3"/>
    </row>
    <row r="847" spans="45:48" ht="15.75" customHeight="1" x14ac:dyDescent="0.2">
      <c r="AS847" s="2"/>
      <c r="AT847" s="3"/>
      <c r="AU847" s="3"/>
      <c r="AV847" s="3"/>
    </row>
    <row r="848" spans="45:48" ht="15.75" customHeight="1" x14ac:dyDescent="0.2">
      <c r="AS848" s="2"/>
      <c r="AT848" s="3"/>
      <c r="AU848" s="3"/>
      <c r="AV848" s="3"/>
    </row>
    <row r="849" spans="45:48" ht="15.75" customHeight="1" x14ac:dyDescent="0.2">
      <c r="AS849" s="2"/>
      <c r="AT849" s="3"/>
      <c r="AU849" s="3"/>
      <c r="AV849" s="3"/>
    </row>
    <row r="850" spans="45:48" ht="15.75" customHeight="1" x14ac:dyDescent="0.2">
      <c r="AS850" s="2"/>
      <c r="AT850" s="3"/>
      <c r="AU850" s="3"/>
      <c r="AV850" s="3"/>
    </row>
    <row r="851" spans="45:48" ht="15.75" customHeight="1" x14ac:dyDescent="0.2">
      <c r="AS851" s="2"/>
      <c r="AT851" s="3"/>
      <c r="AU851" s="3"/>
      <c r="AV851" s="3"/>
    </row>
    <row r="852" spans="45:48" ht="15.75" customHeight="1" x14ac:dyDescent="0.2">
      <c r="AS852" s="2"/>
      <c r="AT852" s="3"/>
      <c r="AU852" s="3"/>
      <c r="AV852" s="3"/>
    </row>
    <row r="853" spans="45:48" ht="15.75" customHeight="1" x14ac:dyDescent="0.2">
      <c r="AS853" s="2"/>
      <c r="AT853" s="3"/>
      <c r="AU853" s="3"/>
      <c r="AV853" s="3"/>
    </row>
    <row r="854" spans="45:48" ht="15.75" customHeight="1" x14ac:dyDescent="0.2">
      <c r="AS854" s="2"/>
      <c r="AT854" s="3"/>
      <c r="AU854" s="3"/>
      <c r="AV854" s="3"/>
    </row>
    <row r="855" spans="45:48" ht="15.75" customHeight="1" x14ac:dyDescent="0.2">
      <c r="AS855" s="2"/>
      <c r="AT855" s="3"/>
      <c r="AU855" s="3"/>
      <c r="AV855" s="3"/>
    </row>
    <row r="856" spans="45:48" ht="15.75" customHeight="1" x14ac:dyDescent="0.2">
      <c r="AS856" s="2"/>
      <c r="AT856" s="3"/>
      <c r="AU856" s="3"/>
      <c r="AV856" s="3"/>
    </row>
    <row r="857" spans="45:48" ht="15.75" customHeight="1" x14ac:dyDescent="0.2">
      <c r="AS857" s="2"/>
      <c r="AT857" s="3"/>
      <c r="AU857" s="3"/>
      <c r="AV857" s="3"/>
    </row>
    <row r="858" spans="45:48" ht="15.75" customHeight="1" x14ac:dyDescent="0.2">
      <c r="AS858" s="2"/>
      <c r="AT858" s="3"/>
      <c r="AU858" s="3"/>
      <c r="AV858" s="3"/>
    </row>
    <row r="859" spans="45:48" ht="15.75" customHeight="1" x14ac:dyDescent="0.2">
      <c r="AS859" s="2"/>
      <c r="AT859" s="3"/>
      <c r="AU859" s="3"/>
      <c r="AV859" s="3"/>
    </row>
    <row r="860" spans="45:48" ht="15.75" customHeight="1" x14ac:dyDescent="0.2">
      <c r="AS860" s="2"/>
      <c r="AT860" s="3"/>
      <c r="AU860" s="3"/>
      <c r="AV860" s="3"/>
    </row>
    <row r="861" spans="45:48" ht="15.75" customHeight="1" x14ac:dyDescent="0.2">
      <c r="AS861" s="2"/>
      <c r="AT861" s="3"/>
      <c r="AU861" s="3"/>
      <c r="AV861" s="3"/>
    </row>
    <row r="862" spans="45:48" ht="15.75" customHeight="1" x14ac:dyDescent="0.2">
      <c r="AS862" s="2"/>
      <c r="AT862" s="3"/>
      <c r="AU862" s="3"/>
      <c r="AV862" s="3"/>
    </row>
    <row r="863" spans="45:48" ht="15.75" customHeight="1" x14ac:dyDescent="0.2">
      <c r="AS863" s="2"/>
      <c r="AT863" s="3"/>
      <c r="AU863" s="3"/>
      <c r="AV863" s="3"/>
    </row>
    <row r="864" spans="45:48" ht="15.75" customHeight="1" x14ac:dyDescent="0.2">
      <c r="AS864" s="2"/>
      <c r="AT864" s="3"/>
      <c r="AU864" s="3"/>
      <c r="AV864" s="3"/>
    </row>
    <row r="865" spans="45:48" ht="15.75" customHeight="1" x14ac:dyDescent="0.2">
      <c r="AS865" s="2"/>
      <c r="AT865" s="3"/>
      <c r="AU865" s="3"/>
      <c r="AV865" s="3"/>
    </row>
    <row r="866" spans="45:48" ht="15.75" customHeight="1" x14ac:dyDescent="0.2">
      <c r="AS866" s="2"/>
      <c r="AT866" s="3"/>
      <c r="AU866" s="3"/>
      <c r="AV866" s="3"/>
    </row>
    <row r="867" spans="45:48" ht="15.75" customHeight="1" x14ac:dyDescent="0.2">
      <c r="AS867" s="2"/>
      <c r="AT867" s="3"/>
      <c r="AU867" s="3"/>
      <c r="AV867" s="3"/>
    </row>
    <row r="868" spans="45:48" ht="15.75" customHeight="1" x14ac:dyDescent="0.2">
      <c r="AS868" s="2"/>
      <c r="AT868" s="3"/>
      <c r="AU868" s="3"/>
      <c r="AV868" s="3"/>
    </row>
    <row r="869" spans="45:48" ht="15.75" customHeight="1" x14ac:dyDescent="0.2">
      <c r="AS869" s="2"/>
      <c r="AT869" s="3"/>
      <c r="AU869" s="3"/>
      <c r="AV869" s="3"/>
    </row>
    <row r="870" spans="45:48" ht="15.75" customHeight="1" x14ac:dyDescent="0.2">
      <c r="AS870" s="2"/>
      <c r="AT870" s="3"/>
      <c r="AU870" s="3"/>
      <c r="AV870" s="3"/>
    </row>
    <row r="871" spans="45:48" ht="15.75" customHeight="1" x14ac:dyDescent="0.2">
      <c r="AS871" s="2"/>
      <c r="AT871" s="3"/>
      <c r="AU871" s="3"/>
      <c r="AV871" s="3"/>
    </row>
    <row r="872" spans="45:48" ht="15.75" customHeight="1" x14ac:dyDescent="0.2">
      <c r="AS872" s="2"/>
      <c r="AT872" s="3"/>
      <c r="AU872" s="3"/>
      <c r="AV872" s="3"/>
    </row>
    <row r="873" spans="45:48" ht="15.75" customHeight="1" x14ac:dyDescent="0.2">
      <c r="AS873" s="2"/>
      <c r="AT873" s="3"/>
      <c r="AU873" s="3"/>
      <c r="AV873" s="3"/>
    </row>
    <row r="874" spans="45:48" ht="15.75" customHeight="1" x14ac:dyDescent="0.2">
      <c r="AS874" s="2"/>
      <c r="AT874" s="3"/>
      <c r="AU874" s="3"/>
      <c r="AV874" s="3"/>
    </row>
    <row r="875" spans="45:48" ht="15.75" customHeight="1" x14ac:dyDescent="0.2">
      <c r="AS875" s="2"/>
      <c r="AT875" s="3"/>
      <c r="AU875" s="3"/>
      <c r="AV875" s="3"/>
    </row>
    <row r="876" spans="45:48" ht="15.75" customHeight="1" x14ac:dyDescent="0.2">
      <c r="AS876" s="2"/>
      <c r="AT876" s="3"/>
      <c r="AU876" s="3"/>
      <c r="AV876" s="3"/>
    </row>
    <row r="877" spans="45:48" ht="15.75" customHeight="1" x14ac:dyDescent="0.2">
      <c r="AS877" s="2"/>
      <c r="AT877" s="3"/>
      <c r="AU877" s="3"/>
      <c r="AV877" s="3"/>
    </row>
    <row r="878" spans="45:48" ht="15.75" customHeight="1" x14ac:dyDescent="0.2">
      <c r="AS878" s="2"/>
      <c r="AT878" s="3"/>
      <c r="AU878" s="3"/>
      <c r="AV878" s="3"/>
    </row>
    <row r="879" spans="45:48" ht="15.75" customHeight="1" x14ac:dyDescent="0.2">
      <c r="AS879" s="2"/>
      <c r="AT879" s="3"/>
      <c r="AU879" s="3"/>
      <c r="AV879" s="3"/>
    </row>
    <row r="880" spans="45:48" ht="15.75" customHeight="1" x14ac:dyDescent="0.2">
      <c r="AS880" s="2"/>
      <c r="AT880" s="3"/>
      <c r="AU880" s="3"/>
      <c r="AV880" s="3"/>
    </row>
    <row r="881" spans="45:48" ht="15.75" customHeight="1" x14ac:dyDescent="0.2">
      <c r="AS881" s="2"/>
      <c r="AT881" s="3"/>
      <c r="AU881" s="3"/>
      <c r="AV881" s="3"/>
    </row>
    <row r="882" spans="45:48" ht="15.75" customHeight="1" x14ac:dyDescent="0.2">
      <c r="AS882" s="2"/>
      <c r="AT882" s="3"/>
      <c r="AU882" s="3"/>
      <c r="AV882" s="3"/>
    </row>
    <row r="883" spans="45:48" ht="15.75" customHeight="1" x14ac:dyDescent="0.2">
      <c r="AS883" s="2"/>
      <c r="AT883" s="3"/>
      <c r="AU883" s="3"/>
      <c r="AV883" s="3"/>
    </row>
    <row r="884" spans="45:48" ht="15.75" customHeight="1" x14ac:dyDescent="0.2">
      <c r="AS884" s="2"/>
      <c r="AT884" s="3"/>
      <c r="AU884" s="3"/>
      <c r="AV884" s="3"/>
    </row>
    <row r="885" spans="45:48" ht="15.75" customHeight="1" x14ac:dyDescent="0.2">
      <c r="AS885" s="2"/>
      <c r="AT885" s="3"/>
      <c r="AU885" s="3"/>
      <c r="AV885" s="3"/>
    </row>
    <row r="886" spans="45:48" ht="15.75" customHeight="1" x14ac:dyDescent="0.2">
      <c r="AS886" s="2"/>
      <c r="AT886" s="3"/>
      <c r="AU886" s="3"/>
      <c r="AV886" s="3"/>
    </row>
    <row r="887" spans="45:48" ht="15.75" customHeight="1" x14ac:dyDescent="0.2">
      <c r="AS887" s="2"/>
      <c r="AT887" s="3"/>
      <c r="AU887" s="3"/>
      <c r="AV887" s="3"/>
    </row>
    <row r="888" spans="45:48" ht="15.75" customHeight="1" x14ac:dyDescent="0.2">
      <c r="AS888" s="2"/>
      <c r="AT888" s="3"/>
      <c r="AU888" s="3"/>
      <c r="AV888" s="3"/>
    </row>
    <row r="889" spans="45:48" ht="15.75" customHeight="1" x14ac:dyDescent="0.2">
      <c r="AS889" s="2"/>
      <c r="AT889" s="3"/>
      <c r="AU889" s="3"/>
      <c r="AV889" s="3"/>
    </row>
    <row r="890" spans="45:48" ht="15.75" customHeight="1" x14ac:dyDescent="0.2">
      <c r="AS890" s="2"/>
      <c r="AT890" s="3"/>
      <c r="AU890" s="3"/>
      <c r="AV890" s="3"/>
    </row>
    <row r="891" spans="45:48" ht="15.75" customHeight="1" x14ac:dyDescent="0.2">
      <c r="AS891" s="2"/>
      <c r="AT891" s="3"/>
      <c r="AU891" s="3"/>
      <c r="AV891" s="3"/>
    </row>
    <row r="892" spans="45:48" ht="15.75" customHeight="1" x14ac:dyDescent="0.2">
      <c r="AS892" s="2"/>
      <c r="AT892" s="3"/>
      <c r="AU892" s="3"/>
      <c r="AV892" s="3"/>
    </row>
    <row r="893" spans="45:48" ht="15.75" customHeight="1" x14ac:dyDescent="0.2">
      <c r="AS893" s="2"/>
      <c r="AT893" s="3"/>
      <c r="AU893" s="3"/>
      <c r="AV893" s="3"/>
    </row>
    <row r="894" spans="45:48" ht="15.75" customHeight="1" x14ac:dyDescent="0.2">
      <c r="AS894" s="2"/>
      <c r="AT894" s="3"/>
      <c r="AU894" s="3"/>
      <c r="AV894" s="3"/>
    </row>
    <row r="895" spans="45:48" ht="15.75" customHeight="1" x14ac:dyDescent="0.2">
      <c r="AS895" s="2"/>
      <c r="AT895" s="3"/>
      <c r="AU895" s="3"/>
      <c r="AV895" s="3"/>
    </row>
    <row r="896" spans="45:48" ht="15.75" customHeight="1" x14ac:dyDescent="0.2">
      <c r="AS896" s="2"/>
      <c r="AT896" s="3"/>
      <c r="AU896" s="3"/>
      <c r="AV896" s="3"/>
    </row>
    <row r="897" spans="45:48" ht="15.75" customHeight="1" x14ac:dyDescent="0.2">
      <c r="AS897" s="2"/>
      <c r="AT897" s="3"/>
      <c r="AU897" s="3"/>
      <c r="AV897" s="3"/>
    </row>
    <row r="898" spans="45:48" ht="15.75" customHeight="1" x14ac:dyDescent="0.2">
      <c r="AS898" s="2"/>
      <c r="AT898" s="3"/>
      <c r="AU898" s="3"/>
      <c r="AV898" s="3"/>
    </row>
    <row r="899" spans="45:48" ht="15.75" customHeight="1" x14ac:dyDescent="0.2">
      <c r="AS899" s="2"/>
      <c r="AT899" s="3"/>
      <c r="AU899" s="3"/>
      <c r="AV899" s="3"/>
    </row>
    <row r="900" spans="45:48" ht="15.75" customHeight="1" x14ac:dyDescent="0.2">
      <c r="AS900" s="2"/>
      <c r="AT900" s="3"/>
      <c r="AU900" s="3"/>
      <c r="AV900" s="3"/>
    </row>
    <row r="901" spans="45:48" ht="15.75" customHeight="1" x14ac:dyDescent="0.2">
      <c r="AS901" s="2"/>
      <c r="AT901" s="3"/>
      <c r="AU901" s="3"/>
      <c r="AV901" s="3"/>
    </row>
    <row r="902" spans="45:48" ht="15.75" customHeight="1" x14ac:dyDescent="0.2">
      <c r="AS902" s="2"/>
      <c r="AT902" s="3"/>
      <c r="AU902" s="3"/>
      <c r="AV902" s="3"/>
    </row>
    <row r="903" spans="45:48" ht="15.75" customHeight="1" x14ac:dyDescent="0.2">
      <c r="AS903" s="2"/>
      <c r="AT903" s="3"/>
      <c r="AU903" s="3"/>
      <c r="AV903" s="3"/>
    </row>
    <row r="904" spans="45:48" ht="15.75" customHeight="1" x14ac:dyDescent="0.2">
      <c r="AS904" s="2"/>
      <c r="AT904" s="3"/>
      <c r="AU904" s="3"/>
      <c r="AV904" s="3"/>
    </row>
    <row r="905" spans="45:48" ht="15.75" customHeight="1" x14ac:dyDescent="0.2">
      <c r="AS905" s="2"/>
      <c r="AT905" s="3"/>
      <c r="AU905" s="3"/>
      <c r="AV905" s="3"/>
    </row>
    <row r="906" spans="45:48" ht="15.75" customHeight="1" x14ac:dyDescent="0.2">
      <c r="AS906" s="2"/>
      <c r="AT906" s="3"/>
      <c r="AU906" s="3"/>
      <c r="AV906" s="3"/>
    </row>
    <row r="907" spans="45:48" ht="15.75" customHeight="1" x14ac:dyDescent="0.2">
      <c r="AS907" s="2"/>
      <c r="AT907" s="3"/>
      <c r="AU907" s="3"/>
      <c r="AV907" s="3"/>
    </row>
    <row r="908" spans="45:48" ht="15.75" customHeight="1" x14ac:dyDescent="0.2">
      <c r="AS908" s="2"/>
      <c r="AT908" s="3"/>
      <c r="AU908" s="3"/>
      <c r="AV908" s="3"/>
    </row>
    <row r="909" spans="45:48" ht="15.75" customHeight="1" x14ac:dyDescent="0.2">
      <c r="AS909" s="2"/>
      <c r="AT909" s="3"/>
      <c r="AU909" s="3"/>
      <c r="AV909" s="3"/>
    </row>
    <row r="910" spans="45:48" ht="15.75" customHeight="1" x14ac:dyDescent="0.2">
      <c r="AS910" s="2"/>
      <c r="AT910" s="3"/>
      <c r="AU910" s="3"/>
      <c r="AV910" s="3"/>
    </row>
    <row r="911" spans="45:48" ht="15.75" customHeight="1" x14ac:dyDescent="0.2">
      <c r="AS911" s="2"/>
      <c r="AT911" s="3"/>
      <c r="AU911" s="3"/>
      <c r="AV911" s="3"/>
    </row>
    <row r="912" spans="45:48" ht="15.75" customHeight="1" x14ac:dyDescent="0.2">
      <c r="AS912" s="2"/>
      <c r="AT912" s="3"/>
      <c r="AU912" s="3"/>
      <c r="AV912" s="3"/>
    </row>
    <row r="913" spans="45:48" ht="15.75" customHeight="1" x14ac:dyDescent="0.2">
      <c r="AS913" s="2"/>
      <c r="AT913" s="3"/>
      <c r="AU913" s="3"/>
      <c r="AV913" s="3"/>
    </row>
    <row r="914" spans="45:48" ht="15.75" customHeight="1" x14ac:dyDescent="0.2">
      <c r="AS914" s="2"/>
      <c r="AT914" s="3"/>
      <c r="AU914" s="3"/>
      <c r="AV914" s="3"/>
    </row>
    <row r="915" spans="45:48" ht="15.75" customHeight="1" x14ac:dyDescent="0.2">
      <c r="AS915" s="2"/>
      <c r="AT915" s="3"/>
      <c r="AU915" s="3"/>
      <c r="AV915" s="3"/>
    </row>
    <row r="916" spans="45:48" ht="15.75" customHeight="1" x14ac:dyDescent="0.2">
      <c r="AS916" s="2"/>
      <c r="AT916" s="3"/>
      <c r="AU916" s="3"/>
      <c r="AV916" s="3"/>
    </row>
    <row r="917" spans="45:48" ht="15.75" customHeight="1" x14ac:dyDescent="0.2">
      <c r="AS917" s="2"/>
      <c r="AT917" s="3"/>
      <c r="AU917" s="3"/>
      <c r="AV917" s="3"/>
    </row>
    <row r="918" spans="45:48" ht="15.75" customHeight="1" x14ac:dyDescent="0.2">
      <c r="AS918" s="2"/>
      <c r="AT918" s="3"/>
      <c r="AU918" s="3"/>
      <c r="AV918" s="3"/>
    </row>
    <row r="919" spans="45:48" ht="15.75" customHeight="1" x14ac:dyDescent="0.2">
      <c r="AS919" s="2"/>
      <c r="AT919" s="3"/>
      <c r="AU919" s="3"/>
      <c r="AV919" s="3"/>
    </row>
    <row r="920" spans="45:48" ht="15.75" customHeight="1" x14ac:dyDescent="0.2">
      <c r="AS920" s="2"/>
      <c r="AT920" s="3"/>
      <c r="AU920" s="3"/>
      <c r="AV920" s="3"/>
    </row>
    <row r="921" spans="45:48" ht="15.75" customHeight="1" x14ac:dyDescent="0.2">
      <c r="AS921" s="2"/>
      <c r="AT921" s="3"/>
      <c r="AU921" s="3"/>
      <c r="AV921" s="3"/>
    </row>
    <row r="922" spans="45:48" ht="15.75" customHeight="1" x14ac:dyDescent="0.2">
      <c r="AS922" s="2"/>
      <c r="AT922" s="3"/>
      <c r="AU922" s="3"/>
      <c r="AV922" s="3"/>
    </row>
    <row r="923" spans="45:48" ht="15.75" customHeight="1" x14ac:dyDescent="0.2">
      <c r="AS923" s="2"/>
      <c r="AT923" s="3"/>
      <c r="AU923" s="3"/>
      <c r="AV923" s="3"/>
    </row>
    <row r="924" spans="45:48" ht="15.75" customHeight="1" x14ac:dyDescent="0.2">
      <c r="AS924" s="2"/>
      <c r="AT924" s="3"/>
      <c r="AU924" s="3"/>
      <c r="AV924" s="3"/>
    </row>
    <row r="925" spans="45:48" ht="15.75" customHeight="1" x14ac:dyDescent="0.2">
      <c r="AS925" s="2"/>
      <c r="AT925" s="3"/>
      <c r="AU925" s="3"/>
      <c r="AV925" s="3"/>
    </row>
    <row r="926" spans="45:48" ht="15.75" customHeight="1" x14ac:dyDescent="0.2">
      <c r="AS926" s="2"/>
      <c r="AT926" s="3"/>
      <c r="AU926" s="3"/>
      <c r="AV926" s="3"/>
    </row>
    <row r="927" spans="45:48" ht="15.75" customHeight="1" x14ac:dyDescent="0.2">
      <c r="AS927" s="2"/>
      <c r="AT927" s="3"/>
      <c r="AU927" s="3"/>
      <c r="AV927" s="3"/>
    </row>
    <row r="928" spans="45:48" ht="15.75" customHeight="1" x14ac:dyDescent="0.2">
      <c r="AS928" s="2"/>
      <c r="AT928" s="3"/>
      <c r="AU928" s="3"/>
      <c r="AV928" s="3"/>
    </row>
    <row r="929" spans="45:48" ht="15.75" customHeight="1" x14ac:dyDescent="0.2">
      <c r="AS929" s="2"/>
      <c r="AT929" s="3"/>
      <c r="AU929" s="3"/>
      <c r="AV929" s="3"/>
    </row>
    <row r="930" spans="45:48" ht="15.75" customHeight="1" x14ac:dyDescent="0.2">
      <c r="AS930" s="2"/>
      <c r="AT930" s="3"/>
      <c r="AU930" s="3"/>
      <c r="AV930" s="3"/>
    </row>
    <row r="931" spans="45:48" ht="15.75" customHeight="1" x14ac:dyDescent="0.2">
      <c r="AS931" s="2"/>
      <c r="AT931" s="3"/>
      <c r="AU931" s="3"/>
      <c r="AV931" s="3"/>
    </row>
    <row r="932" spans="45:48" ht="15.75" customHeight="1" x14ac:dyDescent="0.2">
      <c r="AS932" s="2"/>
      <c r="AT932" s="3"/>
      <c r="AU932" s="3"/>
      <c r="AV932" s="3"/>
    </row>
    <row r="933" spans="45:48" ht="15.75" customHeight="1" x14ac:dyDescent="0.2">
      <c r="AS933" s="2"/>
      <c r="AT933" s="3"/>
      <c r="AU933" s="3"/>
      <c r="AV933" s="3"/>
    </row>
    <row r="934" spans="45:48" ht="15.75" customHeight="1" x14ac:dyDescent="0.2">
      <c r="AS934" s="2"/>
      <c r="AT934" s="3"/>
      <c r="AU934" s="3"/>
      <c r="AV934" s="3"/>
    </row>
    <row r="935" spans="45:48" ht="15.75" customHeight="1" x14ac:dyDescent="0.2">
      <c r="AS935" s="2"/>
      <c r="AT935" s="3"/>
      <c r="AU935" s="3"/>
      <c r="AV935" s="3"/>
    </row>
    <row r="936" spans="45:48" ht="15.75" customHeight="1" x14ac:dyDescent="0.2">
      <c r="AS936" s="2"/>
      <c r="AT936" s="3"/>
      <c r="AU936" s="3"/>
      <c r="AV936" s="3"/>
    </row>
    <row r="937" spans="45:48" ht="15.75" customHeight="1" x14ac:dyDescent="0.2">
      <c r="AS937" s="2"/>
      <c r="AT937" s="3"/>
      <c r="AU937" s="3"/>
      <c r="AV937" s="3"/>
    </row>
    <row r="938" spans="45:48" ht="15.75" customHeight="1" x14ac:dyDescent="0.2">
      <c r="AS938" s="2"/>
      <c r="AT938" s="3"/>
      <c r="AU938" s="3"/>
      <c r="AV938" s="3"/>
    </row>
    <row r="939" spans="45:48" ht="15.75" customHeight="1" x14ac:dyDescent="0.2">
      <c r="AS939" s="2"/>
      <c r="AT939" s="3"/>
      <c r="AU939" s="3"/>
      <c r="AV939" s="3"/>
    </row>
    <row r="940" spans="45:48" ht="15.75" customHeight="1" x14ac:dyDescent="0.2">
      <c r="AS940" s="2"/>
      <c r="AT940" s="3"/>
      <c r="AU940" s="3"/>
      <c r="AV940" s="3"/>
    </row>
    <row r="941" spans="45:48" ht="15.75" customHeight="1" x14ac:dyDescent="0.2">
      <c r="AS941" s="2"/>
      <c r="AT941" s="3"/>
      <c r="AU941" s="3"/>
      <c r="AV941" s="3"/>
    </row>
    <row r="942" spans="45:48" ht="15.75" customHeight="1" x14ac:dyDescent="0.2">
      <c r="AS942" s="2"/>
      <c r="AT942" s="3"/>
      <c r="AU942" s="3"/>
      <c r="AV942" s="3"/>
    </row>
    <row r="943" spans="45:48" ht="15.75" customHeight="1" x14ac:dyDescent="0.2">
      <c r="AS943" s="2"/>
      <c r="AT943" s="3"/>
      <c r="AU943" s="3"/>
      <c r="AV943" s="3"/>
    </row>
    <row r="944" spans="45:48" ht="15.75" customHeight="1" x14ac:dyDescent="0.2">
      <c r="AS944" s="2"/>
      <c r="AT944" s="3"/>
      <c r="AU944" s="3"/>
      <c r="AV944" s="3"/>
    </row>
    <row r="945" spans="45:48" ht="15.75" customHeight="1" x14ac:dyDescent="0.2">
      <c r="AS945" s="2"/>
      <c r="AT945" s="3"/>
      <c r="AU945" s="3"/>
      <c r="AV945" s="3"/>
    </row>
    <row r="946" spans="45:48" ht="15.75" customHeight="1" x14ac:dyDescent="0.2">
      <c r="AS946" s="2"/>
      <c r="AT946" s="3"/>
      <c r="AU946" s="3"/>
      <c r="AV946" s="3"/>
    </row>
    <row r="947" spans="45:48" ht="15.75" customHeight="1" x14ac:dyDescent="0.2">
      <c r="AS947" s="2"/>
      <c r="AT947" s="3"/>
      <c r="AU947" s="3"/>
      <c r="AV947" s="3"/>
    </row>
    <row r="948" spans="45:48" ht="15.75" customHeight="1" x14ac:dyDescent="0.2">
      <c r="AS948" s="2"/>
      <c r="AT948" s="3"/>
      <c r="AU948" s="3"/>
      <c r="AV948" s="3"/>
    </row>
    <row r="949" spans="45:48" ht="15.75" customHeight="1" x14ac:dyDescent="0.2">
      <c r="AS949" s="2"/>
      <c r="AT949" s="3"/>
      <c r="AU949" s="3"/>
      <c r="AV949" s="3"/>
    </row>
    <row r="950" spans="45:48" ht="15.75" customHeight="1" x14ac:dyDescent="0.2">
      <c r="AS950" s="2"/>
      <c r="AT950" s="3"/>
      <c r="AU950" s="3"/>
      <c r="AV950" s="3"/>
    </row>
    <row r="951" spans="45:48" ht="15.75" customHeight="1" x14ac:dyDescent="0.2">
      <c r="AS951" s="2"/>
      <c r="AT951" s="3"/>
      <c r="AU951" s="3"/>
      <c r="AV951" s="3"/>
    </row>
    <row r="952" spans="45:48" ht="15.75" customHeight="1" x14ac:dyDescent="0.2">
      <c r="AS952" s="2"/>
      <c r="AT952" s="3"/>
      <c r="AU952" s="3"/>
      <c r="AV952" s="3"/>
    </row>
    <row r="953" spans="45:48" ht="15.75" customHeight="1" x14ac:dyDescent="0.2">
      <c r="AS953" s="2"/>
      <c r="AT953" s="3"/>
      <c r="AU953" s="3"/>
      <c r="AV953" s="3"/>
    </row>
    <row r="954" spans="45:48" ht="15.75" customHeight="1" x14ac:dyDescent="0.2">
      <c r="AS954" s="2"/>
      <c r="AT954" s="3"/>
      <c r="AU954" s="3"/>
      <c r="AV954" s="3"/>
    </row>
    <row r="955" spans="45:48" ht="15.75" customHeight="1" x14ac:dyDescent="0.2">
      <c r="AS955" s="2"/>
      <c r="AT955" s="3"/>
      <c r="AU955" s="3"/>
      <c r="AV955" s="3"/>
    </row>
    <row r="956" spans="45:48" ht="15.75" customHeight="1" x14ac:dyDescent="0.2">
      <c r="AS956" s="2"/>
      <c r="AT956" s="3"/>
      <c r="AU956" s="3"/>
      <c r="AV956" s="3"/>
    </row>
    <row r="957" spans="45:48" ht="15.75" customHeight="1" x14ac:dyDescent="0.2">
      <c r="AS957" s="2"/>
      <c r="AT957" s="3"/>
      <c r="AU957" s="3"/>
      <c r="AV957" s="3"/>
    </row>
    <row r="958" spans="45:48" ht="15.75" customHeight="1" x14ac:dyDescent="0.2">
      <c r="AS958" s="2"/>
      <c r="AT958" s="3"/>
      <c r="AU958" s="3"/>
      <c r="AV958" s="3"/>
    </row>
    <row r="959" spans="45:48" ht="15.75" customHeight="1" x14ac:dyDescent="0.2">
      <c r="AS959" s="2"/>
      <c r="AT959" s="3"/>
      <c r="AU959" s="3"/>
      <c r="AV959" s="3"/>
    </row>
    <row r="960" spans="45:48" ht="15.75" customHeight="1" x14ac:dyDescent="0.2">
      <c r="AS960" s="2"/>
      <c r="AT960" s="3"/>
      <c r="AU960" s="3"/>
      <c r="AV960" s="3"/>
    </row>
    <row r="961" spans="45:48" ht="15.75" customHeight="1" x14ac:dyDescent="0.2">
      <c r="AS961" s="2"/>
      <c r="AT961" s="3"/>
      <c r="AU961" s="3"/>
      <c r="AV961" s="3"/>
    </row>
    <row r="962" spans="45:48" ht="15.75" customHeight="1" x14ac:dyDescent="0.2">
      <c r="AS962" s="2"/>
      <c r="AT962" s="3"/>
      <c r="AU962" s="3"/>
      <c r="AV962" s="3"/>
    </row>
    <row r="963" spans="45:48" ht="15.75" customHeight="1" x14ac:dyDescent="0.2">
      <c r="AS963" s="2"/>
      <c r="AT963" s="3"/>
      <c r="AU963" s="3"/>
      <c r="AV963" s="3"/>
    </row>
    <row r="964" spans="45:48" ht="15.75" customHeight="1" x14ac:dyDescent="0.2">
      <c r="AS964" s="2"/>
      <c r="AT964" s="3"/>
      <c r="AU964" s="3"/>
      <c r="AV964" s="3"/>
    </row>
    <row r="965" spans="45:48" ht="15.75" customHeight="1" x14ac:dyDescent="0.2">
      <c r="AS965" s="2"/>
      <c r="AT965" s="3"/>
      <c r="AU965" s="3"/>
      <c r="AV965" s="3"/>
    </row>
    <row r="966" spans="45:48" ht="15.75" customHeight="1" x14ac:dyDescent="0.2">
      <c r="AS966" s="2"/>
      <c r="AT966" s="3"/>
      <c r="AU966" s="3"/>
      <c r="AV966" s="3"/>
    </row>
    <row r="967" spans="45:48" ht="15.75" customHeight="1" x14ac:dyDescent="0.2">
      <c r="AS967" s="2"/>
      <c r="AT967" s="3"/>
      <c r="AU967" s="3"/>
      <c r="AV967" s="3"/>
    </row>
    <row r="968" spans="45:48" ht="15.75" customHeight="1" x14ac:dyDescent="0.2">
      <c r="AS968" s="2"/>
      <c r="AT968" s="3"/>
      <c r="AU968" s="3"/>
      <c r="AV968" s="3"/>
    </row>
    <row r="969" spans="45:48" ht="15.75" customHeight="1" x14ac:dyDescent="0.2">
      <c r="AS969" s="2"/>
      <c r="AT969" s="3"/>
      <c r="AU969" s="3"/>
      <c r="AV969" s="3"/>
    </row>
    <row r="970" spans="45:48" ht="15.75" customHeight="1" x14ac:dyDescent="0.2">
      <c r="AS970" s="2"/>
      <c r="AT970" s="3"/>
      <c r="AU970" s="3"/>
      <c r="AV970" s="3"/>
    </row>
    <row r="971" spans="45:48" ht="15.75" customHeight="1" x14ac:dyDescent="0.2">
      <c r="AS971" s="2"/>
      <c r="AT971" s="3"/>
      <c r="AU971" s="3"/>
      <c r="AV971" s="3"/>
    </row>
    <row r="972" spans="45:48" ht="15.75" customHeight="1" x14ac:dyDescent="0.2">
      <c r="AS972" s="2"/>
      <c r="AT972" s="3"/>
      <c r="AU972" s="3"/>
      <c r="AV972" s="3"/>
    </row>
    <row r="973" spans="45:48" ht="15.75" customHeight="1" x14ac:dyDescent="0.2">
      <c r="AS973" s="2"/>
      <c r="AT973" s="3"/>
      <c r="AU973" s="3"/>
      <c r="AV973" s="3"/>
    </row>
    <row r="974" spans="45:48" ht="15.75" customHeight="1" x14ac:dyDescent="0.2">
      <c r="AS974" s="2"/>
      <c r="AT974" s="3"/>
      <c r="AU974" s="3"/>
      <c r="AV974" s="3"/>
    </row>
    <row r="975" spans="45:48" ht="15.75" customHeight="1" x14ac:dyDescent="0.2">
      <c r="AS975" s="2"/>
      <c r="AT975" s="3"/>
      <c r="AU975" s="3"/>
      <c r="AV975" s="3"/>
    </row>
    <row r="976" spans="45:48" ht="15.75" customHeight="1" x14ac:dyDescent="0.2">
      <c r="AS976" s="2"/>
      <c r="AT976" s="3"/>
      <c r="AU976" s="3"/>
      <c r="AV976" s="3"/>
    </row>
    <row r="977" spans="45:48" ht="15.75" customHeight="1" x14ac:dyDescent="0.2">
      <c r="AS977" s="2"/>
      <c r="AT977" s="3"/>
      <c r="AU977" s="3"/>
      <c r="AV977" s="3"/>
    </row>
    <row r="978" spans="45:48" ht="15.75" customHeight="1" x14ac:dyDescent="0.2">
      <c r="AS978" s="2"/>
      <c r="AT978" s="3"/>
      <c r="AU978" s="3"/>
      <c r="AV978" s="3"/>
    </row>
    <row r="979" spans="45:48" ht="15.75" customHeight="1" x14ac:dyDescent="0.2">
      <c r="AS979" s="2"/>
      <c r="AT979" s="3"/>
      <c r="AU979" s="3"/>
      <c r="AV979" s="3"/>
    </row>
    <row r="980" spans="45:48" ht="15.75" customHeight="1" x14ac:dyDescent="0.2">
      <c r="AS980" s="2"/>
      <c r="AT980" s="3"/>
      <c r="AU980" s="3"/>
      <c r="AV980" s="3"/>
    </row>
    <row r="981" spans="45:48" ht="15.75" customHeight="1" x14ac:dyDescent="0.2">
      <c r="AS981" s="2"/>
      <c r="AT981" s="3"/>
      <c r="AU981" s="3"/>
      <c r="AV981" s="3"/>
    </row>
    <row r="982" spans="45:48" ht="15.75" customHeight="1" x14ac:dyDescent="0.2">
      <c r="AS982" s="2"/>
      <c r="AT982" s="3"/>
      <c r="AU982" s="3"/>
      <c r="AV982" s="3"/>
    </row>
    <row r="983" spans="45:48" ht="15.75" customHeight="1" x14ac:dyDescent="0.2">
      <c r="AS983" s="2"/>
      <c r="AT983" s="3"/>
      <c r="AU983" s="3"/>
      <c r="AV983" s="3"/>
    </row>
    <row r="984" spans="45:48" ht="15.75" customHeight="1" x14ac:dyDescent="0.2">
      <c r="AS984" s="2"/>
      <c r="AT984" s="3"/>
      <c r="AU984" s="3"/>
      <c r="AV984" s="3"/>
    </row>
    <row r="985" spans="45:48" ht="15.75" customHeight="1" x14ac:dyDescent="0.2">
      <c r="AS985" s="2"/>
      <c r="AT985" s="3"/>
      <c r="AU985" s="3"/>
      <c r="AV985" s="3"/>
    </row>
    <row r="986" spans="45:48" ht="15.75" customHeight="1" x14ac:dyDescent="0.2">
      <c r="AS986" s="2"/>
      <c r="AT986" s="3"/>
      <c r="AU986" s="3"/>
      <c r="AV986" s="3"/>
    </row>
    <row r="987" spans="45:48" ht="15.75" customHeight="1" x14ac:dyDescent="0.2">
      <c r="AS987" s="2"/>
      <c r="AT987" s="3"/>
      <c r="AU987" s="3"/>
      <c r="AV987" s="3"/>
    </row>
    <row r="988" spans="45:48" ht="15.75" customHeight="1" x14ac:dyDescent="0.2">
      <c r="AS988" s="2"/>
      <c r="AT988" s="3"/>
      <c r="AU988" s="3"/>
      <c r="AV988" s="3"/>
    </row>
    <row r="989" spans="45:48" ht="15.75" customHeight="1" x14ac:dyDescent="0.2">
      <c r="AS989" s="2"/>
      <c r="AT989" s="3"/>
      <c r="AU989" s="3"/>
      <c r="AV989" s="3"/>
    </row>
    <row r="990" spans="45:48" ht="15.75" customHeight="1" x14ac:dyDescent="0.2">
      <c r="AS990" s="2"/>
      <c r="AT990" s="3"/>
      <c r="AU990" s="3"/>
      <c r="AV990" s="3"/>
    </row>
    <row r="991" spans="45:48" ht="15.75" customHeight="1" x14ac:dyDescent="0.2">
      <c r="AS991" s="2"/>
      <c r="AT991" s="3"/>
      <c r="AU991" s="3"/>
      <c r="AV991" s="3"/>
    </row>
    <row r="992" spans="45:48" ht="15.75" customHeight="1" x14ac:dyDescent="0.2">
      <c r="AS992" s="2"/>
      <c r="AT992" s="3"/>
      <c r="AU992" s="3"/>
      <c r="AV992" s="3"/>
    </row>
    <row r="993" spans="45:48" ht="15.75" customHeight="1" x14ac:dyDescent="0.2">
      <c r="AS993" s="2"/>
      <c r="AT993" s="3"/>
      <c r="AU993" s="3"/>
      <c r="AV993" s="3"/>
    </row>
    <row r="994" spans="45:48" ht="15.75" customHeight="1" x14ac:dyDescent="0.2">
      <c r="AS994" s="2"/>
      <c r="AT994" s="3"/>
      <c r="AU994" s="3"/>
      <c r="AV994" s="3"/>
    </row>
    <row r="995" spans="45:48" ht="15.75" customHeight="1" x14ac:dyDescent="0.2">
      <c r="AS995" s="2"/>
      <c r="AT995" s="3"/>
      <c r="AU995" s="3"/>
      <c r="AV995" s="3"/>
    </row>
    <row r="996" spans="45:48" ht="15.75" customHeight="1" x14ac:dyDescent="0.2">
      <c r="AS996" s="2"/>
      <c r="AT996" s="3"/>
      <c r="AU996" s="3"/>
      <c r="AV996" s="3"/>
    </row>
    <row r="997" spans="45:48" ht="15.75" customHeight="1" x14ac:dyDescent="0.2">
      <c r="AS997" s="2"/>
      <c r="AT997" s="3"/>
      <c r="AU997" s="3"/>
      <c r="AV997" s="3"/>
    </row>
    <row r="998" spans="45:48" ht="15.75" customHeight="1" x14ac:dyDescent="0.2">
      <c r="AS998" s="2"/>
      <c r="AT998" s="3"/>
      <c r="AU998" s="3"/>
      <c r="AV998" s="3"/>
    </row>
    <row r="999" spans="45:48" ht="15.75" customHeight="1" x14ac:dyDescent="0.2">
      <c r="AS999" s="2"/>
      <c r="AT999" s="3"/>
      <c r="AU999" s="3"/>
      <c r="AV999" s="3"/>
    </row>
    <row r="1000" spans="45:48" ht="15.75" customHeight="1" x14ac:dyDescent="0.2">
      <c r="AS1000" s="2"/>
      <c r="AT1000" s="3"/>
      <c r="AU1000" s="3"/>
      <c r="AV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C50B-1313-6341-ACD0-28E1A7211E90}">
  <dimension ref="A1:AC159"/>
  <sheetViews>
    <sheetView workbookViewId="0">
      <selection sqref="A1:T146"/>
    </sheetView>
  </sheetViews>
  <sheetFormatPr baseColWidth="10" defaultRowHeight="16" x14ac:dyDescent="0.2"/>
  <cols>
    <col min="1" max="1" width="8.5" customWidth="1"/>
    <col min="2" max="2" width="7.1640625" customWidth="1"/>
    <col min="3" max="3" width="10.83203125" bestFit="1" customWidth="1"/>
    <col min="4" max="4" width="8.6640625" bestFit="1" customWidth="1"/>
    <col min="5" max="5" width="7.5" bestFit="1" customWidth="1"/>
    <col min="6" max="6" width="8.33203125" bestFit="1" customWidth="1"/>
    <col min="7" max="7" width="7.6640625" bestFit="1" customWidth="1"/>
    <col min="8" max="8" width="10.5" bestFit="1" customWidth="1"/>
    <col min="9" max="9" width="13.1640625" bestFit="1" customWidth="1"/>
    <col min="10" max="10" width="7.5" bestFit="1" customWidth="1"/>
    <col min="11" max="11" width="10" bestFit="1" customWidth="1"/>
    <col min="12" max="12" width="7.6640625" bestFit="1" customWidth="1"/>
    <col min="13" max="13" width="8.33203125" customWidth="1"/>
    <col min="14" max="14" width="24.5" customWidth="1"/>
    <col min="15" max="15" width="11.83203125" bestFit="1" customWidth="1"/>
    <col min="16" max="16" width="9.83203125" bestFit="1" customWidth="1"/>
    <col min="17" max="17" width="10.5" bestFit="1" customWidth="1"/>
    <col min="18" max="18" width="21.5" bestFit="1" customWidth="1"/>
    <col min="19" max="20" width="15.83203125" bestFit="1" customWidth="1"/>
    <col min="21" max="21" width="22" bestFit="1" customWidth="1"/>
    <col min="22" max="22" width="25.1640625" bestFit="1" customWidth="1"/>
    <col min="23" max="24" width="18.1640625" bestFit="1" customWidth="1"/>
    <col min="25" max="26" width="15.83203125" bestFit="1" customWidth="1"/>
    <col min="27" max="27" width="16.6640625" bestFit="1" customWidth="1"/>
    <col min="28" max="28" width="29.83203125" bestFit="1" customWidth="1"/>
    <col min="29" max="29" width="16.6640625" bestFit="1" customWidth="1"/>
  </cols>
  <sheetData>
    <row r="1" spans="1:29" x14ac:dyDescent="0.2">
      <c r="A1" s="1" t="s">
        <v>53</v>
      </c>
      <c r="B1" s="1" t="s">
        <v>0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2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1" t="s">
        <v>49</v>
      </c>
      <c r="AA1" s="1" t="s">
        <v>50</v>
      </c>
      <c r="AB1" s="1" t="s">
        <v>51</v>
      </c>
      <c r="AC1" s="1" t="s">
        <v>52</v>
      </c>
    </row>
    <row r="2" spans="1:29" x14ac:dyDescent="0.2">
      <c r="A2" s="4">
        <v>44556</v>
      </c>
      <c r="B2" s="4" t="str">
        <f t="shared" ref="B2:B146" si="0">WEEKNUM(A2)&amp;YEAR(A2)</f>
        <v>532021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34</v>
      </c>
      <c r="T2" s="2"/>
      <c r="U2" s="3"/>
      <c r="V2" s="3"/>
      <c r="W2" s="3"/>
    </row>
    <row r="3" spans="1:29" ht="17" x14ac:dyDescent="0.2">
      <c r="A3" s="4">
        <v>44563</v>
      </c>
      <c r="B3" s="4" t="str">
        <f t="shared" si="0"/>
        <v>22022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30.5</v>
      </c>
      <c r="O3" s="5">
        <v>-3.5</v>
      </c>
      <c r="P3" s="5">
        <v>0</v>
      </c>
      <c r="Q3" s="5">
        <v>3.5</v>
      </c>
      <c r="T3" s="2"/>
      <c r="U3" s="3"/>
      <c r="V3" s="3"/>
      <c r="W3" s="3"/>
    </row>
    <row r="4" spans="1:29" ht="17" x14ac:dyDescent="0.2">
      <c r="A4" s="4">
        <v>44570</v>
      </c>
      <c r="B4" s="4" t="str">
        <f t="shared" si="0"/>
        <v>32022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23</v>
      </c>
      <c r="O4" s="5">
        <v>-7.5</v>
      </c>
      <c r="P4" s="5">
        <v>0</v>
      </c>
      <c r="Q4" s="5">
        <v>7.5</v>
      </c>
      <c r="T4" s="2"/>
      <c r="U4" s="3"/>
      <c r="V4" s="3"/>
      <c r="W4" s="3"/>
    </row>
    <row r="5" spans="1:29" ht="17" x14ac:dyDescent="0.2">
      <c r="A5" s="4">
        <v>44577</v>
      </c>
      <c r="B5" s="4" t="str">
        <f t="shared" si="0"/>
        <v>42022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20</v>
      </c>
      <c r="O5" s="5">
        <v>-3</v>
      </c>
      <c r="P5" s="5">
        <v>0</v>
      </c>
      <c r="Q5" s="5">
        <v>3</v>
      </c>
      <c r="T5" s="2"/>
      <c r="U5" s="3"/>
      <c r="V5" s="3"/>
      <c r="W5" s="3"/>
    </row>
    <row r="6" spans="1:29" ht="17" x14ac:dyDescent="0.2">
      <c r="A6" s="4">
        <v>44584</v>
      </c>
      <c r="B6" s="4" t="str">
        <f t="shared" si="0"/>
        <v>52022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25</v>
      </c>
      <c r="O6" s="5">
        <v>5</v>
      </c>
      <c r="P6" s="5">
        <v>5</v>
      </c>
      <c r="Q6" s="5">
        <v>0</v>
      </c>
      <c r="T6" s="2"/>
      <c r="U6" s="3"/>
      <c r="V6" s="3"/>
      <c r="W6" s="3"/>
    </row>
    <row r="7" spans="1:29" ht="17" x14ac:dyDescent="0.2">
      <c r="A7" s="4">
        <v>44591</v>
      </c>
      <c r="B7" s="4" t="str">
        <f t="shared" si="0"/>
        <v>62022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23.5</v>
      </c>
      <c r="O7" s="5">
        <v>-1.5</v>
      </c>
      <c r="P7" s="5">
        <v>0</v>
      </c>
      <c r="Q7" s="5">
        <v>1.5</v>
      </c>
      <c r="T7" s="2"/>
      <c r="U7" s="3"/>
      <c r="V7" s="3"/>
      <c r="W7" s="3"/>
    </row>
    <row r="8" spans="1:29" ht="17" x14ac:dyDescent="0.2">
      <c r="A8" s="4">
        <v>44598</v>
      </c>
      <c r="B8" s="4" t="str">
        <f t="shared" si="0"/>
        <v>72022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23</v>
      </c>
      <c r="O8" s="5">
        <v>-0.5</v>
      </c>
      <c r="P8" s="5">
        <v>0</v>
      </c>
      <c r="Q8" s="5">
        <v>0.5</v>
      </c>
      <c r="T8" s="2"/>
      <c r="U8" s="3"/>
      <c r="V8" s="3"/>
      <c r="W8" s="3"/>
    </row>
    <row r="9" spans="1:29" ht="17" x14ac:dyDescent="0.2">
      <c r="A9" s="4">
        <v>44605</v>
      </c>
      <c r="B9" s="4" t="str">
        <f t="shared" si="0"/>
        <v>82022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22</v>
      </c>
      <c r="O9" s="5">
        <v>-1</v>
      </c>
      <c r="P9" s="5">
        <v>0</v>
      </c>
      <c r="Q9" s="5">
        <v>1</v>
      </c>
      <c r="T9" s="2"/>
      <c r="U9" s="3"/>
      <c r="V9" s="3"/>
      <c r="W9" s="3"/>
    </row>
    <row r="10" spans="1:29" ht="17" x14ac:dyDescent="0.2">
      <c r="A10" s="4">
        <v>44612</v>
      </c>
      <c r="B10" s="4" t="str">
        <f t="shared" si="0"/>
        <v>92022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21</v>
      </c>
      <c r="O10" s="5">
        <v>-1</v>
      </c>
      <c r="P10" s="5">
        <v>0</v>
      </c>
      <c r="Q10" s="5">
        <v>1</v>
      </c>
      <c r="T10" s="2"/>
      <c r="U10" s="3"/>
      <c r="V10" s="3"/>
      <c r="W10" s="3"/>
    </row>
    <row r="11" spans="1:29" ht="17" x14ac:dyDescent="0.2">
      <c r="A11" s="4">
        <v>44619</v>
      </c>
      <c r="B11" s="4" t="str">
        <f t="shared" si="0"/>
        <v>102022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22.5</v>
      </c>
      <c r="O11" s="5">
        <v>1.5</v>
      </c>
      <c r="P11" s="5">
        <v>1.5</v>
      </c>
      <c r="Q11" s="5">
        <v>0</v>
      </c>
      <c r="T11" s="2"/>
      <c r="U11" s="3"/>
      <c r="V11" s="3"/>
      <c r="W11" s="3"/>
    </row>
    <row r="12" spans="1:29" ht="17" x14ac:dyDescent="0.2">
      <c r="A12" s="4">
        <v>44626</v>
      </c>
      <c r="B12" s="4" t="str">
        <f t="shared" si="0"/>
        <v>112022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20.5</v>
      </c>
      <c r="O12" s="5">
        <v>-2</v>
      </c>
      <c r="P12" s="5">
        <v>0</v>
      </c>
      <c r="Q12" s="5">
        <v>2</v>
      </c>
      <c r="T12" s="2"/>
      <c r="U12" s="3"/>
      <c r="V12" s="3"/>
      <c r="W12" s="3"/>
    </row>
    <row r="13" spans="1:29" ht="17" x14ac:dyDescent="0.2">
      <c r="A13" s="4">
        <v>44633</v>
      </c>
      <c r="B13" s="4" t="str">
        <f t="shared" si="0"/>
        <v>122022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24</v>
      </c>
      <c r="O13" s="5">
        <v>3.5</v>
      </c>
      <c r="P13" s="5">
        <v>3.5</v>
      </c>
      <c r="Q13" s="5">
        <v>0</v>
      </c>
      <c r="T13" s="2"/>
      <c r="U13" s="3"/>
      <c r="V13" s="3"/>
      <c r="W13" s="3"/>
    </row>
    <row r="14" spans="1:29" ht="17" x14ac:dyDescent="0.2">
      <c r="A14" s="4">
        <v>44640</v>
      </c>
      <c r="B14" s="4" t="str">
        <f t="shared" si="0"/>
        <v>132022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28</v>
      </c>
      <c r="O14" s="5">
        <v>4</v>
      </c>
      <c r="P14" s="5">
        <v>4</v>
      </c>
      <c r="Q14" s="5">
        <v>0</v>
      </c>
      <c r="T14" s="2"/>
      <c r="U14" s="3"/>
      <c r="V14" s="3"/>
      <c r="W14" s="3"/>
      <c r="Y14" s="5">
        <v>23.583333333333332</v>
      </c>
    </row>
    <row r="15" spans="1:29" ht="17" x14ac:dyDescent="0.2">
      <c r="A15" s="4">
        <v>44647</v>
      </c>
      <c r="B15" s="4" t="str">
        <f t="shared" si="0"/>
        <v>142022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28.5</v>
      </c>
      <c r="O15" s="5">
        <v>0.5</v>
      </c>
      <c r="P15" s="5">
        <v>0.5</v>
      </c>
      <c r="Q15" s="5">
        <v>0</v>
      </c>
      <c r="T15" s="2"/>
      <c r="U15" s="3"/>
      <c r="V15" s="3"/>
      <c r="W15" s="3"/>
      <c r="Y15" s="5">
        <v>24.339743589743591</v>
      </c>
    </row>
    <row r="16" spans="1:29" ht="17" x14ac:dyDescent="0.2">
      <c r="A16" s="4">
        <v>44654</v>
      </c>
      <c r="B16" s="4" t="str">
        <f t="shared" si="0"/>
        <v>152022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27</v>
      </c>
      <c r="O16" s="5">
        <v>-1.5</v>
      </c>
      <c r="P16" s="5">
        <v>0</v>
      </c>
      <c r="Q16" s="5">
        <v>1.5</v>
      </c>
      <c r="R16" s="5">
        <v>1.0357142857142858</v>
      </c>
      <c r="S16" s="5">
        <v>1.5357142857142858</v>
      </c>
      <c r="T16" s="6">
        <v>40.277777777777771</v>
      </c>
      <c r="U16" s="3"/>
      <c r="V16" s="3"/>
      <c r="W16" s="3"/>
      <c r="Y16" s="5">
        <v>24.749013806706113</v>
      </c>
    </row>
    <row r="17" spans="1:27" ht="17" x14ac:dyDescent="0.2">
      <c r="A17" s="4">
        <v>44661</v>
      </c>
      <c r="B17" s="4" t="str">
        <f t="shared" si="0"/>
        <v>162022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25</v>
      </c>
      <c r="O17" s="5">
        <v>-2</v>
      </c>
      <c r="P17" s="5">
        <v>0</v>
      </c>
      <c r="Q17" s="5">
        <v>2</v>
      </c>
      <c r="R17" s="5">
        <v>0.96173469387755106</v>
      </c>
      <c r="S17" s="5">
        <v>1.5688775510204083</v>
      </c>
      <c r="T17" s="6">
        <v>38.00403225806452</v>
      </c>
      <c r="U17" s="3"/>
      <c r="V17" s="3"/>
      <c r="W17" s="3"/>
      <c r="Y17" s="5">
        <v>24.787627067212867</v>
      </c>
    </row>
    <row r="18" spans="1:27" ht="17" x14ac:dyDescent="0.2">
      <c r="A18" s="4">
        <v>44668</v>
      </c>
      <c r="B18" s="4" t="str">
        <f t="shared" si="0"/>
        <v>172022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5">
        <v>-1</v>
      </c>
      <c r="P18" s="5">
        <v>0</v>
      </c>
      <c r="Q18" s="5">
        <v>1</v>
      </c>
      <c r="R18" s="5">
        <v>0.89303935860058314</v>
      </c>
      <c r="S18" s="5">
        <v>1.5282434402332363</v>
      </c>
      <c r="T18" s="6">
        <v>36.88290186634557</v>
      </c>
      <c r="U18" s="3"/>
      <c r="V18" s="3"/>
      <c r="W18" s="3"/>
      <c r="Y18" s="5">
        <v>24.666453672257042</v>
      </c>
    </row>
    <row r="19" spans="1:27" ht="17" x14ac:dyDescent="0.2">
      <c r="A19" s="4">
        <v>44675</v>
      </c>
      <c r="B19" s="4" t="str">
        <f t="shared" si="0"/>
        <v>182022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23.5</v>
      </c>
      <c r="O19" s="5">
        <v>-0.5</v>
      </c>
      <c r="P19" s="5">
        <v>0</v>
      </c>
      <c r="Q19" s="5">
        <v>0.5</v>
      </c>
      <c r="R19" s="5">
        <v>0.82925083298625579</v>
      </c>
      <c r="S19" s="5">
        <v>1.4547974802165766</v>
      </c>
      <c r="T19" s="6">
        <v>36.306186177972286</v>
      </c>
      <c r="U19" s="3"/>
      <c r="V19" s="3"/>
      <c r="W19" s="3"/>
      <c r="Y19" s="5">
        <v>24.486999261140575</v>
      </c>
    </row>
    <row r="20" spans="1:27" ht="17" x14ac:dyDescent="0.2">
      <c r="A20" s="4">
        <v>44682</v>
      </c>
      <c r="B20" s="4" t="str">
        <f t="shared" si="0"/>
        <v>192022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23.5</v>
      </c>
      <c r="O20" s="5">
        <v>0</v>
      </c>
      <c r="P20" s="5">
        <v>0</v>
      </c>
      <c r="Q20" s="5">
        <v>0</v>
      </c>
      <c r="R20" s="5">
        <v>0.77001863063009457</v>
      </c>
      <c r="S20" s="5">
        <v>1.3508833744868212</v>
      </c>
      <c r="T20" s="6">
        <v>36.306186177972279</v>
      </c>
      <c r="U20" s="3"/>
      <c r="V20" s="3"/>
      <c r="W20" s="3"/>
      <c r="Y20" s="5">
        <v>24.335153220965104</v>
      </c>
    </row>
    <row r="21" spans="1:27" ht="17" x14ac:dyDescent="0.2">
      <c r="A21" s="4">
        <v>44689</v>
      </c>
      <c r="B21" s="4" t="str">
        <f t="shared" si="0"/>
        <v>202022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22</v>
      </c>
      <c r="O21" s="5">
        <v>-1.5</v>
      </c>
      <c r="P21" s="5">
        <v>0</v>
      </c>
      <c r="Q21" s="5">
        <v>1.5</v>
      </c>
      <c r="R21" s="5">
        <v>0.71501729987080209</v>
      </c>
      <c r="S21" s="5">
        <v>1.3615345620234769</v>
      </c>
      <c r="T21" s="6">
        <v>34.43291318611935</v>
      </c>
      <c r="U21" s="3"/>
      <c r="V21" s="3"/>
      <c r="W21" s="3"/>
      <c r="Y21" s="5">
        <v>23.975898879278162</v>
      </c>
    </row>
    <row r="22" spans="1:27" ht="17" x14ac:dyDescent="0.2">
      <c r="A22" s="4">
        <v>44696</v>
      </c>
      <c r="B22" s="4" t="str">
        <f t="shared" si="0"/>
        <v>212022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24.5</v>
      </c>
      <c r="O22" s="5">
        <v>2.5</v>
      </c>
      <c r="P22" s="5">
        <v>2.5</v>
      </c>
      <c r="Q22" s="5">
        <v>0</v>
      </c>
      <c r="R22" s="5">
        <v>0.84251606416574476</v>
      </c>
      <c r="S22" s="5">
        <v>1.2642820933075143</v>
      </c>
      <c r="T22" s="6">
        <v>39.990355088225321</v>
      </c>
      <c r="U22" s="5">
        <v>24.05</v>
      </c>
      <c r="V22" s="5">
        <v>2.6452788132822596</v>
      </c>
      <c r="W22" s="5">
        <v>29.340557626564518</v>
      </c>
      <c r="X22" s="5">
        <v>18.759442373435483</v>
      </c>
      <c r="Y22" s="5">
        <v>24.056529820927675</v>
      </c>
    </row>
    <row r="23" spans="1:27" ht="17" x14ac:dyDescent="0.2">
      <c r="A23" s="4">
        <v>44703</v>
      </c>
      <c r="B23" s="4" t="str">
        <f t="shared" si="0"/>
        <v>222022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25.5</v>
      </c>
      <c r="O23" s="5">
        <v>1</v>
      </c>
      <c r="P23" s="5">
        <v>1</v>
      </c>
      <c r="Q23" s="5">
        <v>0</v>
      </c>
      <c r="R23" s="5">
        <v>0.8537649167253345</v>
      </c>
      <c r="S23" s="5">
        <v>1.1739762294998346</v>
      </c>
      <c r="T23" s="6">
        <v>42.104235953129333</v>
      </c>
      <c r="U23" s="5">
        <v>23.8</v>
      </c>
      <c r="V23" s="5">
        <v>2.2271057451320089</v>
      </c>
      <c r="W23" s="5">
        <v>28.254211490264019</v>
      </c>
      <c r="X23" s="5">
        <v>19.345788509735982</v>
      </c>
      <c r="Y23" s="5">
        <v>24.278602156169573</v>
      </c>
    </row>
    <row r="24" spans="1:27" ht="17" x14ac:dyDescent="0.2">
      <c r="A24" s="7">
        <v>44710</v>
      </c>
      <c r="B24" s="4" t="str">
        <f t="shared" si="0"/>
        <v>232022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26</v>
      </c>
      <c r="O24" s="5">
        <v>0.5</v>
      </c>
      <c r="P24" s="5">
        <v>0.5</v>
      </c>
      <c r="Q24" s="5">
        <v>0</v>
      </c>
      <c r="R24" s="5">
        <v>0.82849599410209629</v>
      </c>
      <c r="S24" s="5">
        <v>1.0901207845355607</v>
      </c>
      <c r="T24" s="6">
        <v>43.181942497677021</v>
      </c>
      <c r="U24" s="5">
        <v>23.95</v>
      </c>
      <c r="V24" s="5">
        <v>2.2688102609076859</v>
      </c>
      <c r="W24" s="5">
        <v>28.487620521815373</v>
      </c>
      <c r="X24" s="5">
        <v>19.412379478184626</v>
      </c>
      <c r="Y24" s="5">
        <v>24.543432593681946</v>
      </c>
    </row>
    <row r="25" spans="1:27" ht="17" x14ac:dyDescent="0.2">
      <c r="A25" s="4">
        <v>44717</v>
      </c>
      <c r="B25" s="4" t="str">
        <f t="shared" si="0"/>
        <v>242022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24</v>
      </c>
      <c r="O25" s="5">
        <v>-2</v>
      </c>
      <c r="P25" s="5">
        <v>0</v>
      </c>
      <c r="Q25" s="5">
        <v>2</v>
      </c>
      <c r="R25" s="5">
        <v>0.76931770880908945</v>
      </c>
      <c r="S25" s="5">
        <v>1.155112157068735</v>
      </c>
      <c r="T25" s="6">
        <v>39.976396253763554</v>
      </c>
      <c r="U25" s="5">
        <v>24.15</v>
      </c>
      <c r="V25" s="5">
        <v>2.0802644062714717</v>
      </c>
      <c r="W25" s="5">
        <v>28.310528812542941</v>
      </c>
      <c r="X25" s="5">
        <v>19.989471187457056</v>
      </c>
      <c r="Y25" s="5">
        <v>24.459827579269341</v>
      </c>
    </row>
    <row r="26" spans="1:27" ht="17" x14ac:dyDescent="0.2">
      <c r="A26" s="4">
        <v>44724</v>
      </c>
      <c r="B26" s="4" t="str">
        <f t="shared" si="0"/>
        <v>252022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23</v>
      </c>
      <c r="O26" s="5">
        <v>-1</v>
      </c>
      <c r="P26" s="5">
        <v>0</v>
      </c>
      <c r="Q26" s="5">
        <v>1</v>
      </c>
      <c r="R26" s="5">
        <v>0.71436644389415449</v>
      </c>
      <c r="S26" s="5">
        <v>1.1440327172781113</v>
      </c>
      <c r="T26" s="6">
        <v>38.43988195967205</v>
      </c>
      <c r="U26" s="5">
        <v>24.05</v>
      </c>
      <c r="V26" s="5">
        <v>2.085065946199304</v>
      </c>
      <c r="W26" s="5">
        <v>28.220131892398609</v>
      </c>
      <c r="X26" s="5">
        <v>19.879868107601393</v>
      </c>
      <c r="Y26" s="5">
        <v>24.235238720920211</v>
      </c>
    </row>
    <row r="27" spans="1:27" ht="17" x14ac:dyDescent="0.2">
      <c r="A27" s="4">
        <v>44731</v>
      </c>
      <c r="B27" s="4" t="str">
        <f t="shared" si="0"/>
        <v>262022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31.5</v>
      </c>
      <c r="O27" s="5">
        <v>8.5</v>
      </c>
      <c r="P27" s="5">
        <v>8.5</v>
      </c>
      <c r="Q27" s="5">
        <v>0</v>
      </c>
      <c r="R27" s="5">
        <v>1.2704831264731433</v>
      </c>
      <c r="S27" s="5">
        <v>1.0623160946153891</v>
      </c>
      <c r="T27" s="6">
        <v>54.461743427722411</v>
      </c>
      <c r="U27" s="5">
        <v>24.45</v>
      </c>
      <c r="V27" s="5">
        <v>2.6358110706194404</v>
      </c>
      <c r="W27" s="5">
        <v>29.721622141238882</v>
      </c>
      <c r="X27" s="5">
        <v>19.178377858761117</v>
      </c>
      <c r="Y27" s="5">
        <v>25.352894302317104</v>
      </c>
    </row>
    <row r="28" spans="1:27" ht="17" x14ac:dyDescent="0.2">
      <c r="A28" s="4">
        <v>44738</v>
      </c>
      <c r="B28" s="4" t="str">
        <f t="shared" si="0"/>
        <v>272022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29</v>
      </c>
      <c r="O28" s="5">
        <v>-2.5</v>
      </c>
      <c r="P28" s="5">
        <v>0</v>
      </c>
      <c r="Q28" s="5">
        <v>2.5</v>
      </c>
      <c r="R28" s="5">
        <v>1.1797343317250617</v>
      </c>
      <c r="S28" s="5">
        <v>1.1650078021428614</v>
      </c>
      <c r="T28" s="6">
        <v>50.314033030956523</v>
      </c>
      <c r="U28" s="5">
        <v>24.75</v>
      </c>
      <c r="V28" s="5">
        <v>2.7906092524751651</v>
      </c>
      <c r="W28" s="5">
        <v>30.331218504950328</v>
      </c>
      <c r="X28" s="5">
        <v>19.168781495049672</v>
      </c>
      <c r="Y28" s="5">
        <v>25.913987486576012</v>
      </c>
      <c r="Z28" s="5">
        <v>24.615384615384617</v>
      </c>
    </row>
    <row r="29" spans="1:27" ht="17" x14ac:dyDescent="0.2">
      <c r="A29" s="4">
        <v>44745</v>
      </c>
      <c r="B29" s="4" t="str">
        <f t="shared" si="0"/>
        <v>282022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26.5</v>
      </c>
      <c r="O29" s="5">
        <v>-2.5</v>
      </c>
      <c r="P29" s="5">
        <v>0</v>
      </c>
      <c r="Q29" s="5">
        <v>2.5</v>
      </c>
      <c r="R29" s="5">
        <v>1.0954675937447003</v>
      </c>
      <c r="S29" s="5">
        <v>1.2603643877040855</v>
      </c>
      <c r="T29" s="6">
        <v>46.500242902340233</v>
      </c>
      <c r="U29" s="5">
        <v>24.975000000000001</v>
      </c>
      <c r="V29" s="5">
        <v>2.7407799984675894</v>
      </c>
      <c r="W29" s="5">
        <v>30.45655999693518</v>
      </c>
      <c r="X29" s="5">
        <v>19.493440003064823</v>
      </c>
      <c r="Y29" s="5">
        <v>26.004143257872009</v>
      </c>
      <c r="Z29" s="5">
        <v>24.754985754985757</v>
      </c>
      <c r="AA29" s="5">
        <v>1.249157502886252</v>
      </c>
    </row>
    <row r="30" spans="1:27" ht="17" x14ac:dyDescent="0.2">
      <c r="A30" s="4">
        <v>44752</v>
      </c>
      <c r="B30" s="4" t="str">
        <f t="shared" si="0"/>
        <v>292022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24.5</v>
      </c>
      <c r="O30" s="5">
        <v>-2</v>
      </c>
      <c r="P30" s="5">
        <v>0</v>
      </c>
      <c r="Q30" s="5">
        <v>2</v>
      </c>
      <c r="R30" s="5">
        <v>1.0172199084772218</v>
      </c>
      <c r="S30" s="5">
        <v>1.3131955028680795</v>
      </c>
      <c r="T30" s="6">
        <v>43.649724573783239</v>
      </c>
      <c r="U30" s="5">
        <v>25.15</v>
      </c>
      <c r="V30" s="5">
        <v>2.5889186931999233</v>
      </c>
      <c r="W30" s="5">
        <v>30.327837386399846</v>
      </c>
      <c r="X30" s="5">
        <v>19.972162613600151</v>
      </c>
      <c r="Y30" s="5">
        <v>25.772736602814778</v>
      </c>
      <c r="Z30" s="5">
        <v>24.736097921283108</v>
      </c>
      <c r="AA30" s="5">
        <v>1.0366386815316702</v>
      </c>
    </row>
    <row r="31" spans="1:27" ht="17" x14ac:dyDescent="0.2">
      <c r="A31" s="4">
        <v>44759</v>
      </c>
      <c r="B31" s="4" t="str">
        <f t="shared" si="0"/>
        <v>302022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22</v>
      </c>
      <c r="O31" s="5">
        <v>-2.5</v>
      </c>
      <c r="P31" s="5">
        <v>0</v>
      </c>
      <c r="Q31" s="5">
        <v>2.5</v>
      </c>
      <c r="R31" s="5">
        <v>0.94456134358599164</v>
      </c>
      <c r="S31" s="5">
        <v>1.3979672526632165</v>
      </c>
      <c r="T31" s="6">
        <v>40.322297243175477</v>
      </c>
      <c r="U31" s="5">
        <v>25.125</v>
      </c>
      <c r="V31" s="5">
        <v>2.6166533969939541</v>
      </c>
      <c r="W31" s="5">
        <v>30.358306793987907</v>
      </c>
      <c r="X31" s="5">
        <v>19.891693206012093</v>
      </c>
      <c r="Y31" s="5">
        <v>25.192315586997118</v>
      </c>
      <c r="Z31" s="5">
        <v>24.533424001188063</v>
      </c>
      <c r="AA31" s="5">
        <v>0.65889158580905516</v>
      </c>
    </row>
    <row r="32" spans="1:27" ht="17" x14ac:dyDescent="0.2">
      <c r="A32" s="4">
        <v>44766</v>
      </c>
      <c r="B32" s="4" t="str">
        <f t="shared" si="0"/>
        <v>312022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21.5</v>
      </c>
      <c r="O32" s="5">
        <v>-0.5</v>
      </c>
      <c r="P32" s="5">
        <v>0</v>
      </c>
      <c r="Q32" s="5">
        <v>0.5</v>
      </c>
      <c r="R32" s="5">
        <v>0.87709267618699216</v>
      </c>
      <c r="S32" s="5">
        <v>1.3338267346158439</v>
      </c>
      <c r="T32" s="6">
        <v>39.670947385119725</v>
      </c>
      <c r="U32" s="5">
        <v>25.175000000000001</v>
      </c>
      <c r="V32" s="5">
        <v>2.5361141535822083</v>
      </c>
      <c r="W32" s="5">
        <v>30.247228307164416</v>
      </c>
      <c r="X32" s="5">
        <v>20.102771692835585</v>
      </c>
      <c r="Y32" s="5">
        <v>24.624267035151405</v>
      </c>
      <c r="Z32" s="5">
        <v>24.308725927025982</v>
      </c>
      <c r="AA32" s="5">
        <v>0.31554110812542291</v>
      </c>
    </row>
    <row r="33" spans="1:29" ht="17" x14ac:dyDescent="0.2">
      <c r="A33" s="4">
        <v>44773</v>
      </c>
      <c r="B33" s="4" t="str">
        <f t="shared" si="0"/>
        <v>322022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21.5</v>
      </c>
      <c r="O33" s="5">
        <v>0</v>
      </c>
      <c r="P33" s="5">
        <v>0</v>
      </c>
      <c r="Q33" s="5">
        <v>0</v>
      </c>
      <c r="R33" s="5">
        <v>0.81444319931649278</v>
      </c>
      <c r="S33" s="5">
        <v>1.2385533964289979</v>
      </c>
      <c r="T33" s="6">
        <v>39.670947385119725</v>
      </c>
      <c r="U33" s="5">
        <v>25.05</v>
      </c>
      <c r="V33" s="5">
        <v>2.65</v>
      </c>
      <c r="W33" s="5">
        <v>30.35</v>
      </c>
      <c r="X33" s="5">
        <v>19.75</v>
      </c>
      <c r="Y33" s="5">
        <v>24.143610568205034</v>
      </c>
      <c r="Z33" s="5">
        <v>24.100672154653687</v>
      </c>
      <c r="AA33" s="5">
        <v>4.293841355134731E-2</v>
      </c>
    </row>
    <row r="34" spans="1:29" ht="17" x14ac:dyDescent="0.2">
      <c r="A34" s="4">
        <v>44780</v>
      </c>
      <c r="B34" s="4" t="str">
        <f t="shared" si="0"/>
        <v>332022</v>
      </c>
      <c r="C34" s="1">
        <v>95.4</v>
      </c>
      <c r="D34" s="1">
        <v>47.5</v>
      </c>
      <c r="E34" s="1">
        <v>2.9</v>
      </c>
      <c r="F34" s="1">
        <v>32.6</v>
      </c>
      <c r="G34" s="1">
        <v>51.4</v>
      </c>
      <c r="H34" s="1">
        <v>28.5</v>
      </c>
      <c r="I34" s="1">
        <v>30.2</v>
      </c>
      <c r="J34" s="1">
        <v>8.4</v>
      </c>
      <c r="K34" s="1">
        <v>12.6</v>
      </c>
      <c r="L34" s="1">
        <v>0</v>
      </c>
      <c r="M34" s="1">
        <v>942108</v>
      </c>
      <c r="N34" s="1">
        <v>67.5</v>
      </c>
      <c r="O34" s="5">
        <v>46</v>
      </c>
      <c r="P34" s="5">
        <v>46</v>
      </c>
      <c r="Q34" s="5">
        <v>0</v>
      </c>
      <c r="R34" s="5">
        <v>4.0419829707938861</v>
      </c>
      <c r="S34" s="5">
        <v>1.1500852966840696</v>
      </c>
      <c r="T34" s="6">
        <v>77.849187694854351</v>
      </c>
      <c r="U34" s="5">
        <v>27.024999999999999</v>
      </c>
      <c r="V34" s="5">
        <v>9.6325944064929878</v>
      </c>
      <c r="W34" s="5">
        <v>46.290188812985974</v>
      </c>
      <c r="X34" s="5">
        <v>7.7598111870140229</v>
      </c>
      <c r="Y34" s="5">
        <v>30.813824326942722</v>
      </c>
      <c r="Z34" s="5">
        <v>27.315437180234895</v>
      </c>
      <c r="AA34" s="5">
        <v>3.4983871467078274</v>
      </c>
    </row>
    <row r="35" spans="1:29" ht="17" x14ac:dyDescent="0.2">
      <c r="A35" s="4">
        <v>44787</v>
      </c>
      <c r="B35" s="4" t="str">
        <f t="shared" si="0"/>
        <v>342022</v>
      </c>
      <c r="C35" s="1">
        <v>179.1</v>
      </c>
      <c r="D35" s="1">
        <v>51.9</v>
      </c>
      <c r="E35" s="1">
        <v>13</v>
      </c>
      <c r="F35" s="1">
        <v>70</v>
      </c>
      <c r="G35" s="1">
        <v>88.3</v>
      </c>
      <c r="H35" s="1">
        <v>68.7</v>
      </c>
      <c r="I35" s="1">
        <v>71.599999999999994</v>
      </c>
      <c r="J35" s="1">
        <v>34.4</v>
      </c>
      <c r="K35" s="1">
        <v>34.9</v>
      </c>
      <c r="L35" s="1">
        <v>0</v>
      </c>
      <c r="M35" s="1">
        <v>1033571</v>
      </c>
      <c r="N35" s="1">
        <v>63</v>
      </c>
      <c r="O35" s="5">
        <v>-4.5</v>
      </c>
      <c r="P35" s="5">
        <v>0</v>
      </c>
      <c r="Q35" s="5">
        <v>4.5</v>
      </c>
      <c r="R35" s="5">
        <v>3.7532699014514654</v>
      </c>
      <c r="S35" s="5">
        <v>1.3893649183494932</v>
      </c>
      <c r="T35" s="6">
        <v>72.983403118573619</v>
      </c>
      <c r="U35" s="5">
        <v>28.75</v>
      </c>
      <c r="V35" s="5">
        <v>12.42628262997426</v>
      </c>
      <c r="W35" s="5">
        <v>53.60256525994852</v>
      </c>
      <c r="X35" s="5">
        <v>3.8974347400514802</v>
      </c>
      <c r="Y35" s="5">
        <v>35.76554366125923</v>
      </c>
      <c r="Z35" s="5">
        <v>29.958738129847127</v>
      </c>
      <c r="AA35" s="5">
        <v>5.8068055314121025</v>
      </c>
    </row>
    <row r="36" spans="1:29" ht="17" x14ac:dyDescent="0.2">
      <c r="A36" s="4">
        <v>44794</v>
      </c>
      <c r="B36" s="4" t="str">
        <f t="shared" si="0"/>
        <v>352022</v>
      </c>
      <c r="C36" s="1">
        <v>203.6</v>
      </c>
      <c r="D36" s="1">
        <v>62.9</v>
      </c>
      <c r="E36" s="1">
        <v>11.2</v>
      </c>
      <c r="F36" s="1">
        <v>145.9</v>
      </c>
      <c r="G36" s="1">
        <v>108</v>
      </c>
      <c r="H36" s="1">
        <v>61.4</v>
      </c>
      <c r="I36" s="1">
        <v>140.19999999999999</v>
      </c>
      <c r="J36" s="1">
        <v>85.1</v>
      </c>
      <c r="K36" s="1">
        <v>24</v>
      </c>
      <c r="L36" s="1">
        <v>0</v>
      </c>
      <c r="M36" s="1">
        <v>0</v>
      </c>
      <c r="N36" s="1">
        <v>57</v>
      </c>
      <c r="O36" s="5">
        <v>-6</v>
      </c>
      <c r="P36" s="5">
        <v>0</v>
      </c>
      <c r="Q36" s="5">
        <v>6</v>
      </c>
      <c r="R36" s="5">
        <v>3.4851791942049322</v>
      </c>
      <c r="S36" s="5">
        <v>1.7186959956102437</v>
      </c>
      <c r="T36" s="6">
        <v>66.972766776305292</v>
      </c>
      <c r="U36" s="5">
        <v>30.25</v>
      </c>
      <c r="V36" s="5">
        <v>13.853248716456367</v>
      </c>
      <c r="W36" s="5">
        <v>57.956497432912734</v>
      </c>
      <c r="X36" s="5">
        <v>2.5435025670872662</v>
      </c>
      <c r="Y36" s="5">
        <v>39.032383097988578</v>
      </c>
      <c r="Z36" s="5">
        <v>31.961794564673266</v>
      </c>
      <c r="AA36" s="5">
        <v>7.0705885333153127</v>
      </c>
    </row>
    <row r="37" spans="1:29" ht="17" x14ac:dyDescent="0.2">
      <c r="A37" s="4">
        <v>44801</v>
      </c>
      <c r="B37" s="4" t="str">
        <f t="shared" si="0"/>
        <v>362022</v>
      </c>
      <c r="C37" s="1">
        <v>123.2</v>
      </c>
      <c r="D37" s="1">
        <v>114.9</v>
      </c>
      <c r="E37" s="1">
        <v>18.8</v>
      </c>
      <c r="F37" s="1">
        <v>62.4</v>
      </c>
      <c r="G37" s="1">
        <v>78.599999999999994</v>
      </c>
      <c r="H37" s="1">
        <v>57.4</v>
      </c>
      <c r="I37" s="1">
        <v>130.5</v>
      </c>
      <c r="J37" s="1">
        <v>67.7</v>
      </c>
      <c r="K37" s="1">
        <v>27.5</v>
      </c>
      <c r="L37" s="1">
        <v>0</v>
      </c>
      <c r="M37" s="1">
        <v>0</v>
      </c>
      <c r="N37" s="1">
        <v>50.5</v>
      </c>
      <c r="O37" s="5">
        <v>-6.5</v>
      </c>
      <c r="P37" s="5">
        <v>0</v>
      </c>
      <c r="Q37" s="5">
        <v>6.5</v>
      </c>
      <c r="R37" s="5">
        <v>3.2362378231902942</v>
      </c>
      <c r="S37" s="5">
        <v>2.0602177102095118</v>
      </c>
      <c r="T37" s="6">
        <v>61.101953991350634</v>
      </c>
      <c r="U37" s="5">
        <v>31.524999999999999</v>
      </c>
      <c r="V37" s="5">
        <v>14.471070278317358</v>
      </c>
      <c r="W37" s="5">
        <v>60.467140556634718</v>
      </c>
      <c r="X37" s="5">
        <v>2.5828594433652832</v>
      </c>
      <c r="Y37" s="5">
        <v>40.796631852144188</v>
      </c>
      <c r="Z37" s="5">
        <v>33.334994967290058</v>
      </c>
      <c r="AA37" s="5">
        <v>7.4616368848541299</v>
      </c>
      <c r="AB37" s="5">
        <v>3.0156205986881246</v>
      </c>
    </row>
    <row r="38" spans="1:29" ht="17" x14ac:dyDescent="0.2">
      <c r="A38" s="4">
        <v>44808</v>
      </c>
      <c r="B38" s="4" t="str">
        <f t="shared" si="0"/>
        <v>372022</v>
      </c>
      <c r="C38" s="1">
        <v>108.8</v>
      </c>
      <c r="D38" s="1">
        <v>51.6</v>
      </c>
      <c r="E38" s="1">
        <v>17.399999999999999</v>
      </c>
      <c r="F38" s="1">
        <v>80.900000000000006</v>
      </c>
      <c r="G38" s="1">
        <v>124.5</v>
      </c>
      <c r="H38" s="1">
        <v>83.5</v>
      </c>
      <c r="I38" s="1">
        <v>104.1</v>
      </c>
      <c r="J38" s="1">
        <v>48.6</v>
      </c>
      <c r="K38" s="1">
        <v>28.5</v>
      </c>
      <c r="L38" s="1">
        <v>0</v>
      </c>
      <c r="M38" s="1">
        <v>0</v>
      </c>
      <c r="N38" s="1">
        <v>54</v>
      </c>
      <c r="O38" s="5">
        <v>3.5</v>
      </c>
      <c r="P38" s="5">
        <v>3.5</v>
      </c>
      <c r="Q38" s="5">
        <v>0</v>
      </c>
      <c r="R38" s="5">
        <v>3.2550779786767019</v>
      </c>
      <c r="S38" s="5">
        <v>1.9130593023374038</v>
      </c>
      <c r="T38" s="6">
        <v>62.983581930663838</v>
      </c>
      <c r="U38" s="5">
        <v>33.024999999999999</v>
      </c>
      <c r="V38" s="5">
        <v>15.152124438506965</v>
      </c>
      <c r="W38" s="5">
        <v>63.329248877013924</v>
      </c>
      <c r="X38" s="5">
        <v>2.7207511229860692</v>
      </c>
      <c r="Y38" s="5">
        <v>42.827919259506622</v>
      </c>
      <c r="Z38" s="5">
        <v>34.865736080824128</v>
      </c>
      <c r="AA38" s="5">
        <v>7.9621831786824941</v>
      </c>
      <c r="AB38" s="5">
        <v>4.0049331146869989</v>
      </c>
      <c r="AC38" s="5">
        <v>3.9572500639954953</v>
      </c>
    </row>
    <row r="39" spans="1:29" ht="17" x14ac:dyDescent="0.2">
      <c r="A39" s="4">
        <v>44815</v>
      </c>
      <c r="B39" s="4" t="str">
        <f t="shared" si="0"/>
        <v>382022</v>
      </c>
      <c r="C39" s="1">
        <v>97.5</v>
      </c>
      <c r="D39" s="1">
        <v>59.7</v>
      </c>
      <c r="E39" s="1">
        <v>13.4</v>
      </c>
      <c r="F39" s="1">
        <v>101</v>
      </c>
      <c r="G39" s="1">
        <v>57.7</v>
      </c>
      <c r="H39" s="1">
        <v>69.5</v>
      </c>
      <c r="I39" s="1">
        <v>32.200000000000003</v>
      </c>
      <c r="J39" s="1">
        <v>82.8</v>
      </c>
      <c r="K39" s="1">
        <v>18.8</v>
      </c>
      <c r="L39" s="1">
        <v>0</v>
      </c>
      <c r="M39" s="1">
        <v>886800</v>
      </c>
      <c r="N39" s="1">
        <v>42.5</v>
      </c>
      <c r="O39" s="5">
        <v>-11.5</v>
      </c>
      <c r="P39" s="5">
        <v>0</v>
      </c>
      <c r="Q39" s="5">
        <v>11.5</v>
      </c>
      <c r="R39" s="5">
        <v>3.0225724087712229</v>
      </c>
      <c r="S39" s="5">
        <v>2.5978407807418753</v>
      </c>
      <c r="T39" s="6">
        <v>53.778473340908789</v>
      </c>
      <c r="U39" s="5">
        <v>33.975000000000001</v>
      </c>
      <c r="V39" s="5">
        <v>15.120743202633923</v>
      </c>
      <c r="W39" s="5">
        <v>64.216486405267844</v>
      </c>
      <c r="X39" s="5">
        <v>3.7335135947321554</v>
      </c>
      <c r="Y39" s="5">
        <v>42.777470142659453</v>
      </c>
      <c r="Z39" s="5">
        <v>35.431237111874189</v>
      </c>
      <c r="AA39" s="5">
        <v>7.3462330307852639</v>
      </c>
      <c r="AB39" s="5">
        <v>4.673193097906652</v>
      </c>
      <c r="AC39" s="5">
        <v>2.6730399328786119</v>
      </c>
    </row>
    <row r="40" spans="1:29" ht="17" x14ac:dyDescent="0.2">
      <c r="A40" s="4">
        <v>44822</v>
      </c>
      <c r="B40" s="4" t="str">
        <f t="shared" si="0"/>
        <v>392022</v>
      </c>
      <c r="C40" s="1">
        <v>90.6</v>
      </c>
      <c r="D40" s="1">
        <v>50.3</v>
      </c>
      <c r="E40" s="1">
        <v>4.5</v>
      </c>
      <c r="F40" s="1">
        <v>74.2</v>
      </c>
      <c r="G40" s="1">
        <v>100.4</v>
      </c>
      <c r="H40" s="1">
        <v>42.2</v>
      </c>
      <c r="I40" s="1">
        <v>27.9</v>
      </c>
      <c r="J40" s="1">
        <v>112.8</v>
      </c>
      <c r="K40" s="1">
        <v>17.399999999999999</v>
      </c>
      <c r="L40" s="1">
        <v>0</v>
      </c>
      <c r="M40" s="1">
        <v>0</v>
      </c>
      <c r="N40" s="1">
        <v>42.5</v>
      </c>
      <c r="O40" s="5">
        <v>0</v>
      </c>
      <c r="P40" s="5">
        <v>0</v>
      </c>
      <c r="Q40" s="5">
        <v>0</v>
      </c>
      <c r="R40" s="5">
        <v>2.8066743795732783</v>
      </c>
      <c r="S40" s="5">
        <v>2.4122807249745981</v>
      </c>
      <c r="T40" s="6">
        <v>53.778473340908789</v>
      </c>
      <c r="U40" s="5">
        <v>34.924999999999997</v>
      </c>
      <c r="V40" s="5">
        <v>15.029367085809037</v>
      </c>
      <c r="W40" s="5">
        <v>64.983734171618067</v>
      </c>
      <c r="X40" s="5">
        <v>4.8662658283819233</v>
      </c>
      <c r="Y40" s="5">
        <v>42.734782428404152</v>
      </c>
      <c r="Z40" s="5">
        <v>35.954849177661281</v>
      </c>
      <c r="AA40" s="5">
        <v>6.7799332507428716</v>
      </c>
      <c r="AB40" s="5">
        <v>5.094541128473896</v>
      </c>
      <c r="AC40" s="5">
        <v>1.6853921222689756</v>
      </c>
    </row>
    <row r="41" spans="1:29" ht="17" x14ac:dyDescent="0.2">
      <c r="A41" s="4">
        <v>44829</v>
      </c>
      <c r="B41" s="4" t="str">
        <f t="shared" si="0"/>
        <v>402022</v>
      </c>
      <c r="C41" s="1">
        <v>53</v>
      </c>
      <c r="D41" s="1">
        <v>37.4</v>
      </c>
      <c r="E41" s="1">
        <v>2.9</v>
      </c>
      <c r="F41" s="1">
        <v>45.2</v>
      </c>
      <c r="G41" s="1">
        <v>89.8</v>
      </c>
      <c r="H41" s="1">
        <v>46.1</v>
      </c>
      <c r="I41" s="1">
        <v>56.9</v>
      </c>
      <c r="J41" s="1">
        <v>76.900000000000006</v>
      </c>
      <c r="K41" s="1">
        <v>13.9</v>
      </c>
      <c r="L41" s="1">
        <v>0</v>
      </c>
      <c r="M41" s="1">
        <v>0</v>
      </c>
      <c r="N41" s="1">
        <v>37</v>
      </c>
      <c r="O41" s="5">
        <v>-5.5</v>
      </c>
      <c r="P41" s="5">
        <v>0</v>
      </c>
      <c r="Q41" s="5">
        <v>5.5</v>
      </c>
      <c r="R41" s="5">
        <v>2.6061976381751868</v>
      </c>
      <c r="S41" s="5">
        <v>2.6328321017621268</v>
      </c>
      <c r="T41" s="6">
        <v>49.745807287712978</v>
      </c>
      <c r="U41" s="5">
        <v>35.674999999999997</v>
      </c>
      <c r="V41" s="5">
        <v>14.73709180944463</v>
      </c>
      <c r="W41" s="5">
        <v>65.149183618889253</v>
      </c>
      <c r="X41" s="5">
        <v>6.2008163811107373</v>
      </c>
      <c r="Y41" s="5">
        <v>41.852508208649667</v>
      </c>
      <c r="Z41" s="5">
        <v>36.032267757093777</v>
      </c>
      <c r="AA41" s="5">
        <v>5.8202404515558896</v>
      </c>
      <c r="AB41" s="5">
        <v>5.2396809930902952</v>
      </c>
      <c r="AC41" s="5">
        <v>0.58055945846559442</v>
      </c>
    </row>
    <row r="42" spans="1:29" ht="17" x14ac:dyDescent="0.2">
      <c r="A42" s="4">
        <v>44836</v>
      </c>
      <c r="B42" s="4" t="str">
        <f t="shared" si="0"/>
        <v>412022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29.5</v>
      </c>
      <c r="O42" s="5">
        <v>-7.5</v>
      </c>
      <c r="P42" s="5">
        <v>0</v>
      </c>
      <c r="Q42" s="5">
        <v>7.5</v>
      </c>
      <c r="R42" s="5">
        <v>2.4200406640198162</v>
      </c>
      <c r="S42" s="5">
        <v>2.9804869516362609</v>
      </c>
      <c r="T42" s="6">
        <v>44.811189503117106</v>
      </c>
      <c r="U42" s="5">
        <v>35.924999999999997</v>
      </c>
      <c r="V42" s="5">
        <v>14.587044765818744</v>
      </c>
      <c r="W42" s="5">
        <v>65.099089531637489</v>
      </c>
      <c r="X42" s="5">
        <v>6.750910468362509</v>
      </c>
      <c r="Y42" s="5">
        <v>39.952122330395873</v>
      </c>
      <c r="Z42" s="5">
        <v>35.548396071383124</v>
      </c>
      <c r="AA42" s="5">
        <v>4.4037262590127497</v>
      </c>
      <c r="AB42" s="5">
        <v>5.0724900462747868</v>
      </c>
      <c r="AC42" s="5">
        <v>-0.66876378726203711</v>
      </c>
    </row>
    <row r="43" spans="1:29" ht="17" x14ac:dyDescent="0.2">
      <c r="A43" s="4">
        <v>44843</v>
      </c>
      <c r="B43" s="4" t="str">
        <f t="shared" si="0"/>
        <v>422022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30.5</v>
      </c>
      <c r="O43" s="5">
        <v>1</v>
      </c>
      <c r="P43" s="5">
        <v>1</v>
      </c>
      <c r="Q43" s="5">
        <v>0</v>
      </c>
      <c r="R43" s="5">
        <v>2.3186091880184003</v>
      </c>
      <c r="S43" s="5">
        <v>2.7675950265193849</v>
      </c>
      <c r="T43" s="6">
        <v>45.586238582225441</v>
      </c>
      <c r="U43" s="5">
        <v>36.174999999999997</v>
      </c>
      <c r="V43" s="5">
        <v>14.448421194026702</v>
      </c>
      <c r="W43" s="5">
        <v>65.071842388053398</v>
      </c>
      <c r="X43" s="5">
        <v>7.2781576119465932</v>
      </c>
      <c r="Y43" s="5">
        <v>38.497949664181121</v>
      </c>
      <c r="Z43" s="5">
        <v>35.174440806836223</v>
      </c>
      <c r="AA43" s="5">
        <v>3.3235088573448976</v>
      </c>
      <c r="AB43" s="5">
        <v>4.7226938084888088</v>
      </c>
      <c r="AC43" s="5">
        <v>-1.3991849511439112</v>
      </c>
    </row>
    <row r="44" spans="1:29" ht="17" x14ac:dyDescent="0.2">
      <c r="A44" s="4">
        <v>44850</v>
      </c>
      <c r="B44" s="4" t="str">
        <f t="shared" si="0"/>
        <v>432022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29</v>
      </c>
      <c r="O44" s="5">
        <v>-1.5</v>
      </c>
      <c r="P44" s="5">
        <v>0</v>
      </c>
      <c r="Q44" s="5">
        <v>1.5</v>
      </c>
      <c r="R44" s="5">
        <v>2.1529942460170859</v>
      </c>
      <c r="S44" s="5">
        <v>2.6770525246251431</v>
      </c>
      <c r="T44" s="6">
        <v>44.575018592021053</v>
      </c>
      <c r="U44" s="5">
        <v>36.325000000000003</v>
      </c>
      <c r="V44" s="5">
        <v>14.357293442707091</v>
      </c>
      <c r="W44" s="5">
        <v>65.039586885414181</v>
      </c>
      <c r="X44" s="5">
        <v>7.6104131145858211</v>
      </c>
      <c r="Y44" s="5">
        <v>37.036726638922488</v>
      </c>
      <c r="Z44" s="5">
        <v>34.717074821144649</v>
      </c>
      <c r="AA44" s="5">
        <v>2.3196518177778387</v>
      </c>
      <c r="AB44" s="5">
        <v>4.2420854103466148</v>
      </c>
      <c r="AC44" s="5">
        <v>-1.9224335925687761</v>
      </c>
    </row>
    <row r="45" spans="1:29" ht="17" x14ac:dyDescent="0.2">
      <c r="A45" s="4">
        <v>44857</v>
      </c>
      <c r="B45" s="4" t="str">
        <f t="shared" si="0"/>
        <v>442022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29.5</v>
      </c>
      <c r="O45" s="5">
        <v>0.5</v>
      </c>
      <c r="P45" s="5">
        <v>0.5</v>
      </c>
      <c r="Q45" s="5">
        <v>0</v>
      </c>
      <c r="R45" s="5">
        <v>2.0349232284444367</v>
      </c>
      <c r="S45" s="5">
        <v>2.4858344871519185</v>
      </c>
      <c r="T45" s="6">
        <v>45.01287962024746</v>
      </c>
      <c r="U45" s="5">
        <v>36.6</v>
      </c>
      <c r="V45" s="5">
        <v>14.170038814343453</v>
      </c>
      <c r="W45" s="5">
        <v>64.940077628686907</v>
      </c>
      <c r="X45" s="5">
        <v>8.2599223713130954</v>
      </c>
      <c r="Y45" s="5">
        <v>35.877230232934416</v>
      </c>
      <c r="Z45" s="5">
        <v>34.330624834393191</v>
      </c>
      <c r="AA45" s="5">
        <v>1.5466053985412245</v>
      </c>
      <c r="AB45" s="5">
        <v>3.702989407985537</v>
      </c>
      <c r="AC45" s="5">
        <v>-2.1563840094443125</v>
      </c>
    </row>
    <row r="46" spans="1:29" ht="17" x14ac:dyDescent="0.2">
      <c r="A46" s="4">
        <v>44864</v>
      </c>
      <c r="B46" s="4" t="str">
        <f t="shared" si="0"/>
        <v>452022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28</v>
      </c>
      <c r="O46" s="5">
        <v>-1.5</v>
      </c>
      <c r="P46" s="5">
        <v>0</v>
      </c>
      <c r="Q46" s="5">
        <v>1.5</v>
      </c>
      <c r="R46" s="5">
        <v>1.8895715692698343</v>
      </c>
      <c r="S46" s="5">
        <v>2.4154177380696384</v>
      </c>
      <c r="T46" s="6">
        <v>43.892596110479282</v>
      </c>
      <c r="U46" s="5">
        <v>36.85</v>
      </c>
      <c r="V46" s="5">
        <v>13.97059411764582</v>
      </c>
      <c r="W46" s="5">
        <v>64.791188235291642</v>
      </c>
      <c r="X46" s="5">
        <v>8.9088117647083607</v>
      </c>
      <c r="Y46" s="5">
        <v>34.665348658636816</v>
      </c>
      <c r="Z46" s="5">
        <v>33.861689661475175</v>
      </c>
      <c r="AA46" s="5">
        <v>0.8036589971616408</v>
      </c>
      <c r="AB46" s="5">
        <v>3.123123325820758</v>
      </c>
      <c r="AC46" s="5">
        <v>-2.3194643286591172</v>
      </c>
    </row>
    <row r="47" spans="1:29" ht="17" x14ac:dyDescent="0.2">
      <c r="A47" s="4">
        <v>44871</v>
      </c>
      <c r="B47" s="4" t="str">
        <f t="shared" si="0"/>
        <v>462022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28</v>
      </c>
      <c r="O47" s="5">
        <v>0</v>
      </c>
      <c r="P47" s="5">
        <v>0</v>
      </c>
      <c r="Q47" s="5">
        <v>0</v>
      </c>
      <c r="R47" s="5">
        <v>1.7546021714648461</v>
      </c>
      <c r="S47" s="5">
        <v>2.2428878996360928</v>
      </c>
      <c r="T47" s="6">
        <v>43.892596110479282</v>
      </c>
      <c r="U47" s="5">
        <v>36.674999999999997</v>
      </c>
      <c r="V47" s="5">
        <v>14.058160441537151</v>
      </c>
      <c r="W47" s="5">
        <v>64.791320883074292</v>
      </c>
      <c r="X47" s="5">
        <v>8.5586791169256955</v>
      </c>
      <c r="Y47" s="5">
        <v>33.639910403461919</v>
      </c>
      <c r="Z47" s="5">
        <v>33.427490427291829</v>
      </c>
      <c r="AA47" s="5">
        <v>0.21241997617008934</v>
      </c>
      <c r="AB47" s="5">
        <v>2.5409826558906241</v>
      </c>
      <c r="AC47" s="5">
        <v>-2.3285626797205348</v>
      </c>
    </row>
    <row r="48" spans="1:29" ht="17" x14ac:dyDescent="0.2">
      <c r="A48" s="4">
        <v>44878</v>
      </c>
      <c r="B48" s="4" t="str">
        <f t="shared" si="0"/>
        <v>472022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31</v>
      </c>
      <c r="O48" s="5">
        <v>3</v>
      </c>
      <c r="P48" s="5">
        <v>3</v>
      </c>
      <c r="Q48" s="5">
        <v>0</v>
      </c>
      <c r="R48" s="5">
        <v>1.843559159217357</v>
      </c>
      <c r="S48" s="5">
        <v>2.0826816210906576</v>
      </c>
      <c r="T48" s="6">
        <v>46.954816639460638</v>
      </c>
      <c r="U48" s="5">
        <v>36.774999999999999</v>
      </c>
      <c r="V48" s="5">
        <v>14.010241789491001</v>
      </c>
      <c r="W48" s="5">
        <v>64.795483578982001</v>
      </c>
      <c r="X48" s="5">
        <v>8.7545164210179962</v>
      </c>
      <c r="Y48" s="5">
        <v>33.233770341390851</v>
      </c>
      <c r="Z48" s="5">
        <v>33.247676321566509</v>
      </c>
      <c r="AA48" s="5">
        <v>-1.3905980175657362E-2</v>
      </c>
      <c r="AB48" s="5">
        <v>2.0300049286773678</v>
      </c>
      <c r="AC48" s="5">
        <v>-2.0439109088530252</v>
      </c>
    </row>
    <row r="49" spans="1:29" ht="17" x14ac:dyDescent="0.2">
      <c r="A49" s="4">
        <v>44885</v>
      </c>
      <c r="B49" s="4" t="str">
        <f t="shared" si="0"/>
        <v>482022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25.5</v>
      </c>
      <c r="O49" s="5">
        <v>-5.5</v>
      </c>
      <c r="P49" s="5">
        <v>0</v>
      </c>
      <c r="Q49" s="5">
        <v>5.5</v>
      </c>
      <c r="R49" s="5">
        <v>1.711876362130403</v>
      </c>
      <c r="S49" s="5">
        <v>2.3267757910127536</v>
      </c>
      <c r="T49" s="6">
        <v>42.387318769161716</v>
      </c>
      <c r="U49" s="5">
        <v>36.725000000000001</v>
      </c>
      <c r="V49" s="5">
        <v>14.04855419607299</v>
      </c>
      <c r="W49" s="5">
        <v>64.822108392145978</v>
      </c>
      <c r="X49" s="5">
        <v>8.6278916078540213</v>
      </c>
      <c r="Y49" s="5">
        <v>32.043959519638413</v>
      </c>
      <c r="Z49" s="5">
        <v>32.673774371820841</v>
      </c>
      <c r="AA49" s="5">
        <v>-0.62981485218242739</v>
      </c>
      <c r="AB49" s="5">
        <v>1.4980409725054089</v>
      </c>
      <c r="AC49" s="5">
        <v>-2.1278558246878365</v>
      </c>
    </row>
    <row r="50" spans="1:29" ht="17" x14ac:dyDescent="0.2">
      <c r="A50" s="4">
        <v>44892</v>
      </c>
      <c r="B50" s="4" t="str">
        <f t="shared" si="0"/>
        <v>492022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24</v>
      </c>
      <c r="O50" s="5">
        <v>-1.5</v>
      </c>
      <c r="P50" s="5">
        <v>0</v>
      </c>
      <c r="Q50" s="5">
        <v>1.5</v>
      </c>
      <c r="R50" s="5">
        <v>1.5895994791210886</v>
      </c>
      <c r="S50" s="5">
        <v>2.2677203773689856</v>
      </c>
      <c r="T50" s="6">
        <v>41.20994727586649</v>
      </c>
      <c r="U50" s="5">
        <v>36.700000000000003</v>
      </c>
      <c r="V50" s="5">
        <v>14.070714267584286</v>
      </c>
      <c r="W50" s="5">
        <v>64.841428535168575</v>
      </c>
      <c r="X50" s="5">
        <v>8.5585714648314308</v>
      </c>
      <c r="Y50" s="5">
        <v>30.806427285847889</v>
      </c>
      <c r="Z50" s="5">
        <v>32.031272566500775</v>
      </c>
      <c r="AA50" s="5">
        <v>-1.224845280652886</v>
      </c>
      <c r="AB50" s="5">
        <v>0.95346372187374995</v>
      </c>
      <c r="AC50" s="5">
        <v>-2.1783090025266358</v>
      </c>
    </row>
    <row r="51" spans="1:29" ht="17" x14ac:dyDescent="0.2">
      <c r="A51" s="4">
        <v>44899</v>
      </c>
      <c r="B51" s="4" t="str">
        <f t="shared" si="0"/>
        <v>502022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26.5</v>
      </c>
      <c r="O51" s="5">
        <v>2.5</v>
      </c>
      <c r="P51" s="5">
        <v>2.5</v>
      </c>
      <c r="Q51" s="5">
        <v>0</v>
      </c>
      <c r="R51" s="5">
        <v>1.6546280877552966</v>
      </c>
      <c r="S51" s="5">
        <v>2.1057403504140582</v>
      </c>
      <c r="T51" s="6">
        <v>44.0017544812926</v>
      </c>
      <c r="U51" s="5">
        <v>36.924999999999997</v>
      </c>
      <c r="V51" s="5">
        <v>13.868376797592427</v>
      </c>
      <c r="W51" s="5">
        <v>64.661753595184848</v>
      </c>
      <c r="X51" s="5">
        <v>9.1882464048151427</v>
      </c>
      <c r="Y51" s="5">
        <v>30.143900011102058</v>
      </c>
      <c r="Z51" s="5">
        <v>31.621548672685901</v>
      </c>
      <c r="AA51" s="5">
        <v>-1.4776486615838422</v>
      </c>
      <c r="AB51" s="5">
        <v>0.46724124518223159</v>
      </c>
      <c r="AC51" s="5">
        <v>-1.9448899067660739</v>
      </c>
    </row>
    <row r="52" spans="1:29" ht="17" x14ac:dyDescent="0.2">
      <c r="A52" s="4">
        <v>44906</v>
      </c>
      <c r="B52" s="4" t="str">
        <f t="shared" si="0"/>
        <v>512022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28.5</v>
      </c>
      <c r="O52" s="5">
        <v>2</v>
      </c>
      <c r="P52" s="5">
        <v>2</v>
      </c>
      <c r="Q52" s="5">
        <v>0</v>
      </c>
      <c r="R52" s="5">
        <v>1.6792975100584897</v>
      </c>
      <c r="S52" s="5">
        <v>1.9553303253844825</v>
      </c>
      <c r="T52" s="6">
        <v>46.202736183409662</v>
      </c>
      <c r="U52" s="5">
        <v>37.274999999999999</v>
      </c>
      <c r="V52" s="5">
        <v>13.559567655349488</v>
      </c>
      <c r="W52" s="5">
        <v>64.394135310698971</v>
      </c>
      <c r="X52" s="5">
        <v>10.155864689301023</v>
      </c>
      <c r="Y52" s="5">
        <v>29.890992317086358</v>
      </c>
      <c r="Z52" s="5">
        <v>31.390322845079538</v>
      </c>
      <c r="AA52" s="5">
        <v>-1.4993305279931803</v>
      </c>
      <c r="AB52" s="5">
        <v>7.3926890547149238E-2</v>
      </c>
      <c r="AC52" s="5">
        <v>-1.5732574185403296</v>
      </c>
    </row>
    <row r="53" spans="1:29" ht="17" x14ac:dyDescent="0.2">
      <c r="A53" s="4">
        <v>44913</v>
      </c>
      <c r="B53" s="4" t="str">
        <f t="shared" si="0"/>
        <v>522022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33</v>
      </c>
      <c r="O53" s="5">
        <v>4.5</v>
      </c>
      <c r="P53" s="5">
        <v>4.5</v>
      </c>
      <c r="Q53" s="5">
        <v>0</v>
      </c>
      <c r="R53" s="5">
        <v>1.8807762593400261</v>
      </c>
      <c r="S53" s="5">
        <v>1.8156638735713051</v>
      </c>
      <c r="T53" s="6">
        <v>50.880744492369715</v>
      </c>
      <c r="U53" s="5">
        <v>37.85</v>
      </c>
      <c r="V53" s="5">
        <v>13.114972359864126</v>
      </c>
      <c r="W53" s="5">
        <v>64.079944719728246</v>
      </c>
      <c r="X53" s="5">
        <v>11.62005528027175</v>
      </c>
      <c r="Y53" s="5">
        <v>30.369301191380764</v>
      </c>
      <c r="Z53" s="5">
        <v>31.509558189888459</v>
      </c>
      <c r="AA53" s="5">
        <v>-1.1402569985076951</v>
      </c>
      <c r="AB53" s="5">
        <v>-0.16890988726381964</v>
      </c>
      <c r="AC53" s="5">
        <v>-0.97134711124387552</v>
      </c>
    </row>
    <row r="54" spans="1:29" ht="17" x14ac:dyDescent="0.2">
      <c r="A54" s="4">
        <v>44920</v>
      </c>
      <c r="B54" s="4" t="str">
        <f t="shared" si="0"/>
        <v>532022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34.5</v>
      </c>
      <c r="O54" s="5">
        <v>1.5</v>
      </c>
      <c r="P54" s="5">
        <v>1.5</v>
      </c>
      <c r="Q54" s="5">
        <v>0</v>
      </c>
      <c r="R54" s="5">
        <v>1.8535779551014528</v>
      </c>
      <c r="S54" s="5">
        <v>1.6859735968876404</v>
      </c>
      <c r="T54" s="6">
        <v>52.367593122349426</v>
      </c>
      <c r="U54" s="5">
        <v>36.200000000000003</v>
      </c>
      <c r="V54" s="5">
        <v>11.219848483825439</v>
      </c>
      <c r="W54" s="5">
        <v>58.639696967650877</v>
      </c>
      <c r="X54" s="5">
        <v>13.760303032349125</v>
      </c>
      <c r="Y54" s="5">
        <v>31.004793315783722</v>
      </c>
      <c r="Z54" s="5">
        <v>31.731072398044873</v>
      </c>
      <c r="AA54" s="5">
        <v>-0.72627908226115068</v>
      </c>
      <c r="AB54" s="5">
        <v>-0.28038372626328589</v>
      </c>
      <c r="AC54" s="5">
        <v>-0.44589535599786478</v>
      </c>
    </row>
    <row r="55" spans="1:29" ht="17" x14ac:dyDescent="0.2">
      <c r="A55" s="4">
        <v>44927</v>
      </c>
      <c r="B55" s="4" t="str">
        <f t="shared" si="0"/>
        <v>12023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34</v>
      </c>
      <c r="O55" s="5">
        <v>-0.5</v>
      </c>
      <c r="P55" s="5">
        <v>0</v>
      </c>
      <c r="Q55" s="5">
        <v>0.5</v>
      </c>
      <c r="R55" s="5">
        <v>1.7211795297370636</v>
      </c>
      <c r="S55" s="5">
        <v>1.601261197109952</v>
      </c>
      <c r="T55" s="6">
        <v>51.804672264852016</v>
      </c>
      <c r="U55" s="5">
        <v>34.75</v>
      </c>
      <c r="V55" s="5">
        <v>9.3868258745968003</v>
      </c>
      <c r="W55" s="5">
        <v>53.523651749193604</v>
      </c>
      <c r="X55" s="5">
        <v>15.976348250806399</v>
      </c>
      <c r="Y55" s="5">
        <v>31.465594344124685</v>
      </c>
      <c r="Z55" s="5">
        <v>31.89914110930081</v>
      </c>
      <c r="AA55" s="5">
        <v>-0.43354676517612489</v>
      </c>
      <c r="AB55" s="5">
        <v>-0.31101633404585372</v>
      </c>
      <c r="AC55" s="5">
        <v>-0.12253043113027118</v>
      </c>
    </row>
    <row r="56" spans="1:29" ht="17" x14ac:dyDescent="0.2">
      <c r="A56" s="4">
        <v>44934</v>
      </c>
      <c r="B56" s="4" t="str">
        <f t="shared" si="0"/>
        <v>22023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28.5</v>
      </c>
      <c r="O56" s="5">
        <v>-5.5</v>
      </c>
      <c r="P56" s="5">
        <v>0</v>
      </c>
      <c r="Q56" s="5">
        <v>5.5</v>
      </c>
      <c r="R56" s="5">
        <v>1.5982381347558448</v>
      </c>
      <c r="S56" s="5">
        <v>1.8797425401735268</v>
      </c>
      <c r="T56" s="6">
        <v>45.953048166039636</v>
      </c>
      <c r="U56" s="5">
        <v>33.325000000000003</v>
      </c>
      <c r="V56" s="5">
        <v>7.9549905719617291</v>
      </c>
      <c r="W56" s="5">
        <v>49.234981143923463</v>
      </c>
      <c r="X56" s="5">
        <v>17.415018856076543</v>
      </c>
      <c r="Y56" s="5">
        <v>31.009349060413193</v>
      </c>
      <c r="Z56" s="5">
        <v>31.647352878982232</v>
      </c>
      <c r="AA56" s="5">
        <v>-0.63800381856903954</v>
      </c>
      <c r="AB56" s="5">
        <v>-0.37641383095049086</v>
      </c>
      <c r="AC56" s="5">
        <v>-0.26158998761854868</v>
      </c>
    </row>
    <row r="57" spans="1:29" ht="17" x14ac:dyDescent="0.2">
      <c r="A57" s="4">
        <v>44941</v>
      </c>
      <c r="B57" s="4" t="str">
        <f t="shared" si="0"/>
        <v>32023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27.5</v>
      </c>
      <c r="O57" s="5">
        <v>-1</v>
      </c>
      <c r="P57" s="5">
        <v>0</v>
      </c>
      <c r="Q57" s="5">
        <v>1</v>
      </c>
      <c r="R57" s="5">
        <v>1.4840782679875701</v>
      </c>
      <c r="S57" s="5">
        <v>1.8169037873039893</v>
      </c>
      <c r="T57" s="6">
        <v>44.958689357567224</v>
      </c>
      <c r="U57" s="5">
        <v>32.174999999999997</v>
      </c>
      <c r="V57" s="5">
        <v>6.9933450508322554</v>
      </c>
      <c r="W57" s="5">
        <v>46.161690101664504</v>
      </c>
      <c r="X57" s="5">
        <v>18.188309898335486</v>
      </c>
      <c r="Y57" s="5">
        <v>30.469449204965009</v>
      </c>
      <c r="Z57" s="5">
        <v>31.340141554613179</v>
      </c>
      <c r="AA57" s="5">
        <v>-0.87069234964816999</v>
      </c>
      <c r="AB57" s="5">
        <v>-0.4752695346900267</v>
      </c>
      <c r="AC57" s="5">
        <v>-0.3954228149581433</v>
      </c>
    </row>
    <row r="58" spans="1:29" ht="17" x14ac:dyDescent="0.2">
      <c r="A58" s="4">
        <v>44948</v>
      </c>
      <c r="B58" s="4" t="str">
        <f t="shared" si="0"/>
        <v>42023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29</v>
      </c>
      <c r="O58" s="5">
        <v>1.5</v>
      </c>
      <c r="P58" s="5">
        <v>1.5</v>
      </c>
      <c r="Q58" s="5">
        <v>0</v>
      </c>
      <c r="R58" s="5">
        <v>1.4852155345598865</v>
      </c>
      <c r="S58" s="5">
        <v>1.6871249453537043</v>
      </c>
      <c r="T58" s="6">
        <v>46.817658569875242</v>
      </c>
      <c r="U58" s="5">
        <v>30.925000000000001</v>
      </c>
      <c r="V58" s="5">
        <v>4.902231634674151</v>
      </c>
      <c r="W58" s="5">
        <v>40.729463269348301</v>
      </c>
      <c r="X58" s="5">
        <v>21.1205367306517</v>
      </c>
      <c r="Y58" s="5">
        <v>30.243380096508851</v>
      </c>
      <c r="Z58" s="5">
        <v>31.166797735752944</v>
      </c>
      <c r="AA58" s="5">
        <v>-0.92341763924409292</v>
      </c>
      <c r="AB58" s="5">
        <v>-0.56489915560084003</v>
      </c>
      <c r="AC58" s="5">
        <v>-0.35851848364325289</v>
      </c>
    </row>
    <row r="59" spans="1:29" ht="17" x14ac:dyDescent="0.2">
      <c r="A59" s="4">
        <v>44955</v>
      </c>
      <c r="B59" s="4" t="str">
        <f t="shared" si="0"/>
        <v>52023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26</v>
      </c>
      <c r="O59" s="5">
        <v>-3</v>
      </c>
      <c r="P59" s="5">
        <v>0</v>
      </c>
      <c r="Q59" s="5">
        <v>3</v>
      </c>
      <c r="R59" s="5">
        <v>1.3791287106627517</v>
      </c>
      <c r="S59" s="5">
        <v>1.7809017349712968</v>
      </c>
      <c r="T59" s="6">
        <v>43.642893142633461</v>
      </c>
      <c r="U59" s="5">
        <v>30.1</v>
      </c>
      <c r="V59" s="5">
        <v>4.2267008410816107</v>
      </c>
      <c r="W59" s="5">
        <v>38.553401682163226</v>
      </c>
      <c r="X59" s="5">
        <v>21.64659831783678</v>
      </c>
      <c r="Y59" s="5">
        <v>29.590552389353643</v>
      </c>
      <c r="Z59" s="5">
        <v>30.784071977549022</v>
      </c>
      <c r="AA59" s="5">
        <v>-1.1935195881953788</v>
      </c>
      <c r="AB59" s="5">
        <v>-0.69062324211974779</v>
      </c>
      <c r="AC59" s="5">
        <v>-0.50289634607563105</v>
      </c>
    </row>
    <row r="60" spans="1:29" ht="17" x14ac:dyDescent="0.2">
      <c r="A60" s="4">
        <v>44962</v>
      </c>
      <c r="B60" s="4" t="str">
        <f t="shared" si="0"/>
        <v>62023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24</v>
      </c>
      <c r="O60" s="5">
        <v>-2</v>
      </c>
      <c r="P60" s="5">
        <v>0</v>
      </c>
      <c r="Q60" s="5">
        <v>2</v>
      </c>
      <c r="R60" s="5">
        <v>1.2806195170439838</v>
      </c>
      <c r="S60" s="5">
        <v>1.7965516110447755</v>
      </c>
      <c r="T60" s="6">
        <v>41.616779299478885</v>
      </c>
      <c r="U60" s="5">
        <v>29.175000000000001</v>
      </c>
      <c r="V60" s="5">
        <v>3.3439310698637317</v>
      </c>
      <c r="W60" s="5">
        <v>35.862862139727461</v>
      </c>
      <c r="X60" s="5">
        <v>22.487137860272536</v>
      </c>
      <c r="Y60" s="5">
        <v>28.73046740637616</v>
      </c>
      <c r="Z60" s="5">
        <v>30.281548127360207</v>
      </c>
      <c r="AA60" s="5">
        <v>-1.5510807209840465</v>
      </c>
      <c r="AB60" s="5">
        <v>-0.86271473789260755</v>
      </c>
      <c r="AC60" s="5">
        <v>-0.68836598309143893</v>
      </c>
    </row>
    <row r="61" spans="1:29" ht="17" x14ac:dyDescent="0.2">
      <c r="A61" s="4">
        <v>44969</v>
      </c>
      <c r="B61" s="4" t="str">
        <f t="shared" si="0"/>
        <v>72023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23</v>
      </c>
      <c r="O61" s="5">
        <v>-1</v>
      </c>
      <c r="P61" s="5">
        <v>0</v>
      </c>
      <c r="Q61" s="5">
        <v>1</v>
      </c>
      <c r="R61" s="5">
        <v>1.1891466943979849</v>
      </c>
      <c r="S61" s="5">
        <v>1.7396550673987201</v>
      </c>
      <c r="T61" s="6">
        <v>40.601815729190562</v>
      </c>
      <c r="U61" s="5">
        <v>28.475000000000001</v>
      </c>
      <c r="V61" s="5">
        <v>3.0881831228086201</v>
      </c>
      <c r="W61" s="5">
        <v>34.65136624561724</v>
      </c>
      <c r="X61" s="5">
        <v>22.298633754382763</v>
      </c>
      <c r="Y61" s="5">
        <v>27.848857036164446</v>
      </c>
      <c r="Z61" s="5">
        <v>29.742174192000189</v>
      </c>
      <c r="AA61" s="5">
        <v>-1.8933171558357422</v>
      </c>
      <c r="AB61" s="5">
        <v>-1.0688352214812344</v>
      </c>
      <c r="AC61" s="5">
        <v>-0.82448193435450778</v>
      </c>
    </row>
    <row r="62" spans="1:29" ht="17" x14ac:dyDescent="0.2">
      <c r="A62" s="4">
        <v>44976</v>
      </c>
      <c r="B62" s="4" t="str">
        <f t="shared" si="0"/>
        <v>82023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22.5</v>
      </c>
      <c r="O62" s="5">
        <v>-0.5</v>
      </c>
      <c r="P62" s="5">
        <v>0</v>
      </c>
      <c r="Q62" s="5">
        <v>0.5</v>
      </c>
      <c r="R62" s="5">
        <v>1.1042076447981288</v>
      </c>
      <c r="S62" s="5">
        <v>1.6511082768702401</v>
      </c>
      <c r="T62" s="6">
        <v>40.075536751136724</v>
      </c>
      <c r="U62" s="5">
        <v>28.125</v>
      </c>
      <c r="V62" s="5">
        <v>3.3386936067869422</v>
      </c>
      <c r="W62" s="5">
        <v>34.802387213573887</v>
      </c>
      <c r="X62" s="5">
        <v>21.447612786426117</v>
      </c>
      <c r="Y62" s="5">
        <v>27.02595595367761</v>
      </c>
      <c r="Z62" s="5">
        <v>29.20571684444462</v>
      </c>
      <c r="AA62" s="5">
        <v>-2.1797608907670103</v>
      </c>
      <c r="AB62" s="5">
        <v>-1.2910203553383897</v>
      </c>
      <c r="AC62" s="5">
        <v>-0.88874053542862064</v>
      </c>
    </row>
    <row r="63" spans="1:29" ht="17" x14ac:dyDescent="0.2">
      <c r="A63" s="4">
        <v>44983</v>
      </c>
      <c r="B63" s="4" t="str">
        <f t="shared" si="0"/>
        <v>92023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22.5</v>
      </c>
      <c r="O63" s="5">
        <v>0</v>
      </c>
      <c r="P63" s="5">
        <v>0</v>
      </c>
      <c r="Q63" s="5">
        <v>0</v>
      </c>
      <c r="R63" s="5">
        <v>1.025335670169691</v>
      </c>
      <c r="S63" s="5">
        <v>1.5331719713795084</v>
      </c>
      <c r="T63" s="6">
        <v>40.075536751136724</v>
      </c>
      <c r="U63" s="5">
        <v>27.725000000000001</v>
      </c>
      <c r="V63" s="5">
        <v>3.5052638987671099</v>
      </c>
      <c r="W63" s="5">
        <v>34.735527797534218</v>
      </c>
      <c r="X63" s="5">
        <v>20.714472202465782</v>
      </c>
      <c r="Y63" s="5">
        <v>26.329655037727207</v>
      </c>
      <c r="Z63" s="5">
        <v>28.708997078189466</v>
      </c>
      <c r="AA63" s="5">
        <v>-2.3793420404622587</v>
      </c>
      <c r="AB63" s="5">
        <v>-1.5086846923631636</v>
      </c>
      <c r="AC63" s="5">
        <v>-0.87065734809909512</v>
      </c>
    </row>
    <row r="64" spans="1:29" ht="17" x14ac:dyDescent="0.2">
      <c r="A64" s="4">
        <v>44990</v>
      </c>
      <c r="B64" s="4" t="str">
        <f t="shared" si="0"/>
        <v>102023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22</v>
      </c>
      <c r="O64" s="5">
        <v>-0.5</v>
      </c>
      <c r="P64" s="5">
        <v>0</v>
      </c>
      <c r="Q64" s="5">
        <v>0.5</v>
      </c>
      <c r="R64" s="5">
        <v>0.95209740801471299</v>
      </c>
      <c r="S64" s="5">
        <v>1.4593739734238294</v>
      </c>
      <c r="T64" s="6">
        <v>39.482011494855371</v>
      </c>
      <c r="U64" s="5">
        <v>27.375</v>
      </c>
      <c r="V64" s="5">
        <v>3.7043049280533049</v>
      </c>
      <c r="W64" s="5">
        <v>34.783609856106608</v>
      </c>
      <c r="X64" s="5">
        <v>19.966390143893392</v>
      </c>
      <c r="Y64" s="5">
        <v>25.663554262692251</v>
      </c>
      <c r="Z64" s="5">
        <v>28.212034331656913</v>
      </c>
      <c r="AA64" s="5">
        <v>-2.5484800689646612</v>
      </c>
      <c r="AB64" s="5">
        <v>-1.7166437676834632</v>
      </c>
      <c r="AC64" s="5">
        <v>-0.83183630128119801</v>
      </c>
    </row>
    <row r="65" spans="1:29" ht="17" x14ac:dyDescent="0.2">
      <c r="A65" s="4">
        <v>44997</v>
      </c>
      <c r="B65" s="4" t="str">
        <f t="shared" si="0"/>
        <v>112023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22</v>
      </c>
      <c r="O65" s="5">
        <v>0</v>
      </c>
      <c r="P65" s="5">
        <v>0</v>
      </c>
      <c r="Q65" s="5">
        <v>0</v>
      </c>
      <c r="R65" s="5">
        <v>0.88409045029937627</v>
      </c>
      <c r="S65" s="5">
        <v>1.3551329753221271</v>
      </c>
      <c r="T65" s="6">
        <v>39.482011494855385</v>
      </c>
      <c r="U65" s="5">
        <v>27</v>
      </c>
      <c r="V65" s="5">
        <v>3.8470768123342691</v>
      </c>
      <c r="W65" s="5">
        <v>34.694153624668537</v>
      </c>
      <c r="X65" s="5">
        <v>19.305846375331463</v>
      </c>
      <c r="Y65" s="5">
        <v>25.099930529970365</v>
      </c>
      <c r="Z65" s="5">
        <v>27.751883640423067</v>
      </c>
      <c r="AA65" s="5">
        <v>-2.6519531104527019</v>
      </c>
      <c r="AB65" s="5">
        <v>-1.9037056362373113</v>
      </c>
      <c r="AC65" s="5">
        <v>-0.74824747421539062</v>
      </c>
    </row>
    <row r="66" spans="1:29" ht="17" x14ac:dyDescent="0.2">
      <c r="A66" s="4">
        <v>45004</v>
      </c>
      <c r="B66" s="4" t="str">
        <f t="shared" si="0"/>
        <v>122023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22.5</v>
      </c>
      <c r="O66" s="5">
        <v>0.5</v>
      </c>
      <c r="P66" s="5">
        <v>0.5</v>
      </c>
      <c r="Q66" s="5">
        <v>0</v>
      </c>
      <c r="R66" s="5">
        <v>0.85665541813513513</v>
      </c>
      <c r="S66" s="5">
        <v>1.2583377627991179</v>
      </c>
      <c r="T66" s="6">
        <v>40.503932866427775</v>
      </c>
      <c r="U66" s="5">
        <v>26.725000000000001</v>
      </c>
      <c r="V66" s="5">
        <v>3.9606659793524623</v>
      </c>
      <c r="W66" s="5">
        <v>34.646331958704927</v>
      </c>
      <c r="X66" s="5">
        <v>18.803668041295076</v>
      </c>
      <c r="Y66" s="5">
        <v>24.699941217667231</v>
      </c>
      <c r="Z66" s="5">
        <v>27.362855222613952</v>
      </c>
      <c r="AA66" s="5">
        <v>-2.662914004946721</v>
      </c>
      <c r="AB66" s="5">
        <v>-2.0555473099791932</v>
      </c>
      <c r="AC66" s="5">
        <v>-0.60736669496752782</v>
      </c>
    </row>
    <row r="67" spans="1:29" ht="17" x14ac:dyDescent="0.2">
      <c r="A67" s="4">
        <v>45011</v>
      </c>
      <c r="B67" s="4" t="str">
        <f t="shared" si="0"/>
        <v>132023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22.5</v>
      </c>
      <c r="O67" s="5">
        <v>0</v>
      </c>
      <c r="P67" s="5">
        <v>0</v>
      </c>
      <c r="Q67" s="5">
        <v>0</v>
      </c>
      <c r="R67" s="5">
        <v>0.79546574541119686</v>
      </c>
      <c r="S67" s="5">
        <v>1.1684564940277524</v>
      </c>
      <c r="T67" s="6">
        <v>40.503932866427768</v>
      </c>
      <c r="U67" s="5">
        <v>26.45</v>
      </c>
      <c r="V67" s="5">
        <v>4.0524683835904263</v>
      </c>
      <c r="W67" s="5">
        <v>34.554936767180848</v>
      </c>
      <c r="X67" s="5">
        <v>18.345063232819147</v>
      </c>
      <c r="Y67" s="5">
        <v>24.361488722641504</v>
      </c>
      <c r="Z67" s="5">
        <v>27.002643724642549</v>
      </c>
      <c r="AA67" s="5">
        <v>-2.6411550020010459</v>
      </c>
      <c r="AB67" s="5">
        <v>-2.1726688483835637</v>
      </c>
      <c r="AC67" s="5">
        <v>-0.46848615361748225</v>
      </c>
    </row>
    <row r="68" spans="1:29" ht="17" x14ac:dyDescent="0.2">
      <c r="A68" s="4">
        <v>45018</v>
      </c>
      <c r="B68" s="4" t="str">
        <f t="shared" si="0"/>
        <v>142023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26.5</v>
      </c>
      <c r="O68" s="5">
        <v>4</v>
      </c>
      <c r="P68" s="5">
        <v>4</v>
      </c>
      <c r="Q68" s="5">
        <v>0</v>
      </c>
      <c r="R68" s="5">
        <v>1.024361049310397</v>
      </c>
      <c r="S68" s="5">
        <v>1.0849953158829131</v>
      </c>
      <c r="T68" s="6">
        <v>48.562730613635331</v>
      </c>
      <c r="U68" s="5">
        <v>26.225000000000001</v>
      </c>
      <c r="V68" s="5">
        <v>3.9162322454113978</v>
      </c>
      <c r="W68" s="5">
        <v>34.057464490822795</v>
      </c>
      <c r="X68" s="5">
        <v>18.392535509177208</v>
      </c>
      <c r="Y68" s="5">
        <v>24.690490457619735</v>
      </c>
      <c r="Z68" s="5">
        <v>26.965410856150509</v>
      </c>
      <c r="AA68" s="5">
        <v>-2.2749203985307744</v>
      </c>
      <c r="AB68" s="5">
        <v>-2.1931191584130061</v>
      </c>
      <c r="AC68" s="5">
        <v>-8.1801240117768348E-2</v>
      </c>
    </row>
    <row r="69" spans="1:29" ht="17" x14ac:dyDescent="0.2">
      <c r="A69" s="4">
        <v>45025</v>
      </c>
      <c r="B69" s="4" t="str">
        <f t="shared" si="0"/>
        <v>152023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23.5</v>
      </c>
      <c r="O69" s="5">
        <v>-3</v>
      </c>
      <c r="P69" s="5">
        <v>0</v>
      </c>
      <c r="Q69" s="5">
        <v>3</v>
      </c>
      <c r="R69" s="5">
        <v>0.95119240293108287</v>
      </c>
      <c r="S69" s="5">
        <v>1.2217813647484195</v>
      </c>
      <c r="T69" s="6">
        <v>43.773763727799256</v>
      </c>
      <c r="U69" s="5">
        <v>26.125</v>
      </c>
      <c r="V69" s="5">
        <v>3.9587719055282791</v>
      </c>
      <c r="W69" s="5">
        <v>34.042543811056561</v>
      </c>
      <c r="X69" s="5">
        <v>18.207456188943443</v>
      </c>
      <c r="Y69" s="5">
        <v>24.507338079524391</v>
      </c>
      <c r="Z69" s="5">
        <v>26.708713755694916</v>
      </c>
      <c r="AA69" s="5">
        <v>-2.2013756761705245</v>
      </c>
      <c r="AB69" s="5">
        <v>-2.1947704619645099</v>
      </c>
      <c r="AC69" s="5">
        <v>-6.6052142060146757E-3</v>
      </c>
    </row>
    <row r="70" spans="1:29" ht="17" x14ac:dyDescent="0.2">
      <c r="A70" s="4">
        <v>45032</v>
      </c>
      <c r="B70" s="4" t="str">
        <f t="shared" si="0"/>
        <v>162023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23.5</v>
      </c>
      <c r="O70" s="5">
        <v>0</v>
      </c>
      <c r="P70" s="5">
        <v>0</v>
      </c>
      <c r="Q70" s="5">
        <v>0</v>
      </c>
      <c r="R70" s="5">
        <v>0.8832500884360055</v>
      </c>
      <c r="S70" s="5">
        <v>1.1345112672663895</v>
      </c>
      <c r="T70" s="6">
        <v>43.773763727799256</v>
      </c>
      <c r="U70" s="5">
        <v>26.1</v>
      </c>
      <c r="V70" s="5">
        <v>3.9736632972611052</v>
      </c>
      <c r="W70" s="5">
        <v>34.047326594522211</v>
      </c>
      <c r="X70" s="5">
        <v>18.152673405477792</v>
      </c>
      <c r="Y70" s="5">
        <v>24.352362990366792</v>
      </c>
      <c r="Z70" s="5">
        <v>26.471031255273068</v>
      </c>
      <c r="AA70" s="5">
        <v>-2.118668264906276</v>
      </c>
      <c r="AB70" s="5">
        <v>-2.1795500225528635</v>
      </c>
      <c r="AC70" s="5">
        <v>6.0881757646587431E-2</v>
      </c>
    </row>
    <row r="71" spans="1:29" ht="17" x14ac:dyDescent="0.2">
      <c r="A71" s="4">
        <v>45039</v>
      </c>
      <c r="B71" s="4" t="str">
        <f t="shared" si="0"/>
        <v>172023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28.5</v>
      </c>
      <c r="O71" s="5">
        <v>5</v>
      </c>
      <c r="P71" s="5">
        <v>5</v>
      </c>
      <c r="Q71" s="5">
        <v>0</v>
      </c>
      <c r="R71" s="5">
        <v>1.1773036535477195</v>
      </c>
      <c r="S71" s="5">
        <v>1.053474748175933</v>
      </c>
      <c r="T71" s="6">
        <v>52.775464054970854</v>
      </c>
      <c r="U71" s="5">
        <v>26.2</v>
      </c>
      <c r="V71" s="5">
        <v>4.0074929819027751</v>
      </c>
      <c r="W71" s="5">
        <v>34.214985963805546</v>
      </c>
      <c r="X71" s="5">
        <v>18.185014036194449</v>
      </c>
      <c r="Y71" s="5">
        <v>24.990460991848828</v>
      </c>
      <c r="Z71" s="5">
        <v>26.621325236363951</v>
      </c>
      <c r="AA71" s="5">
        <v>-1.6308642445151236</v>
      </c>
      <c r="AB71" s="5">
        <v>-2.0698128669453157</v>
      </c>
      <c r="AC71" s="5">
        <v>0.43894862243019217</v>
      </c>
    </row>
    <row r="72" spans="1:29" ht="17" x14ac:dyDescent="0.2">
      <c r="A72" s="4">
        <v>45046</v>
      </c>
      <c r="B72" s="4" t="str">
        <f t="shared" si="0"/>
        <v>182023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26</v>
      </c>
      <c r="O72" s="5">
        <v>-2.5</v>
      </c>
      <c r="P72" s="5">
        <v>0</v>
      </c>
      <c r="Q72" s="5">
        <v>2.5</v>
      </c>
      <c r="R72" s="5">
        <v>1.0932105354371682</v>
      </c>
      <c r="S72" s="5">
        <v>1.1567979804490807</v>
      </c>
      <c r="T72" s="6">
        <v>48.586951014563908</v>
      </c>
      <c r="U72" s="5">
        <v>26.074999999999999</v>
      </c>
      <c r="V72" s="5">
        <v>3.9726408093357746</v>
      </c>
      <c r="W72" s="5">
        <v>34.020281618671547</v>
      </c>
      <c r="X72" s="5">
        <v>18.129718381328452</v>
      </c>
      <c r="Y72" s="5">
        <v>25.145774685410547</v>
      </c>
      <c r="Z72" s="5">
        <v>26.575301144781438</v>
      </c>
      <c r="AA72" s="5">
        <v>-1.4295264593708907</v>
      </c>
      <c r="AB72" s="5">
        <v>-1.9417555854304309</v>
      </c>
      <c r="AC72" s="5">
        <v>0.51222912605954019</v>
      </c>
    </row>
    <row r="73" spans="1:29" ht="17" x14ac:dyDescent="0.2">
      <c r="A73" s="4">
        <v>45053</v>
      </c>
      <c r="B73" s="4" t="str">
        <f t="shared" si="0"/>
        <v>192023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25</v>
      </c>
      <c r="O73" s="5">
        <v>-1</v>
      </c>
      <c r="P73" s="5">
        <v>0</v>
      </c>
      <c r="Q73" s="5">
        <v>1</v>
      </c>
      <c r="R73" s="5">
        <v>1.0151240686202276</v>
      </c>
      <c r="S73" s="5">
        <v>1.1455981247027178</v>
      </c>
      <c r="T73" s="6">
        <v>46.980776693883172</v>
      </c>
      <c r="U73" s="5">
        <v>25.675000000000001</v>
      </c>
      <c r="V73" s="5">
        <v>3.6444306825620925</v>
      </c>
      <c r="W73" s="5">
        <v>32.963861365124188</v>
      </c>
      <c r="X73" s="5">
        <v>18.386138634875817</v>
      </c>
      <c r="Y73" s="5">
        <v>25.123347810732003</v>
      </c>
      <c r="Z73" s="5">
        <v>26.458612171093925</v>
      </c>
      <c r="AA73" s="5">
        <v>-1.3352643603619221</v>
      </c>
      <c r="AB73" s="5">
        <v>-1.8204573404167292</v>
      </c>
      <c r="AC73" s="5">
        <v>0.48519298005480715</v>
      </c>
    </row>
    <row r="74" spans="1:29" ht="17" x14ac:dyDescent="0.2">
      <c r="A74" s="4">
        <v>45060</v>
      </c>
      <c r="B74" s="4" t="str">
        <f t="shared" si="0"/>
        <v>202023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23</v>
      </c>
      <c r="O74" s="5">
        <v>-2</v>
      </c>
      <c r="P74" s="5">
        <v>0</v>
      </c>
      <c r="Q74" s="5">
        <v>2</v>
      </c>
      <c r="R74" s="5">
        <v>0.94261520657592557</v>
      </c>
      <c r="S74" s="5">
        <v>1.2066268300810952</v>
      </c>
      <c r="T74" s="6">
        <v>43.858029505233873</v>
      </c>
      <c r="U74" s="5">
        <v>25.1</v>
      </c>
      <c r="V74" s="5">
        <v>3.0683871985132516</v>
      </c>
      <c r="W74" s="5">
        <v>31.236774397026505</v>
      </c>
      <c r="X74" s="5">
        <v>18.963225602973498</v>
      </c>
      <c r="Y74" s="5">
        <v>24.796678916773235</v>
      </c>
      <c r="Z74" s="5">
        <v>26.202418676938819</v>
      </c>
      <c r="AA74" s="5">
        <v>-1.4057397601655843</v>
      </c>
      <c r="AB74" s="5">
        <v>-1.7375138243665003</v>
      </c>
      <c r="AC74" s="5">
        <v>0.33177406420091593</v>
      </c>
    </row>
    <row r="75" spans="1:29" ht="17" x14ac:dyDescent="0.2">
      <c r="A75" s="4">
        <v>45067</v>
      </c>
      <c r="B75" s="4" t="str">
        <f t="shared" si="0"/>
        <v>212023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25</v>
      </c>
      <c r="O75" s="5">
        <v>2</v>
      </c>
      <c r="P75" s="5">
        <v>2</v>
      </c>
      <c r="Q75" s="5">
        <v>0</v>
      </c>
      <c r="R75" s="5">
        <v>1.0181426918205023</v>
      </c>
      <c r="S75" s="5">
        <v>1.120439199361017</v>
      </c>
      <c r="T75" s="6">
        <v>47.608309787847354</v>
      </c>
      <c r="U75" s="5">
        <v>24.65</v>
      </c>
      <c r="V75" s="5">
        <v>2.2918333272731677</v>
      </c>
      <c r="W75" s="5">
        <v>29.233666654546333</v>
      </c>
      <c r="X75" s="5">
        <v>20.066333345453664</v>
      </c>
      <c r="Y75" s="5">
        <v>24.827959083423508</v>
      </c>
      <c r="Z75" s="5">
        <v>26.113350626795203</v>
      </c>
      <c r="AA75" s="5">
        <v>-1.2853915433716949</v>
      </c>
      <c r="AB75" s="5">
        <v>-1.6470893681675394</v>
      </c>
      <c r="AC75" s="5">
        <v>0.36169782479584445</v>
      </c>
    </row>
    <row r="76" spans="1:29" ht="17" x14ac:dyDescent="0.2">
      <c r="A76" s="4">
        <v>45074</v>
      </c>
      <c r="B76" s="4" t="str">
        <f t="shared" si="0"/>
        <v>222023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24.5</v>
      </c>
      <c r="O76" s="5">
        <v>-0.5</v>
      </c>
      <c r="P76" s="5">
        <v>0</v>
      </c>
      <c r="Q76" s="5">
        <v>0.5</v>
      </c>
      <c r="R76" s="5">
        <v>0.94541821383332358</v>
      </c>
      <c r="S76" s="5">
        <v>1.0761221136923729</v>
      </c>
      <c r="T76" s="6">
        <v>46.767220072749502</v>
      </c>
      <c r="U76" s="5">
        <v>24.45</v>
      </c>
      <c r="V76" s="5">
        <v>2.1148285982556598</v>
      </c>
      <c r="W76" s="5">
        <v>28.679657196511318</v>
      </c>
      <c r="X76" s="5">
        <v>20.220342803488681</v>
      </c>
      <c r="Y76" s="5">
        <v>24.777503839819893</v>
      </c>
      <c r="Z76" s="5">
        <v>25.99384317295852</v>
      </c>
      <c r="AA76" s="5">
        <v>-1.2163393331386274</v>
      </c>
      <c r="AB76" s="5">
        <v>-1.560939361161757</v>
      </c>
      <c r="AC76" s="5">
        <v>0.34460002802312961</v>
      </c>
    </row>
    <row r="77" spans="1:29" ht="17" x14ac:dyDescent="0.2">
      <c r="A77" s="4">
        <v>45081</v>
      </c>
      <c r="B77" s="4" t="str">
        <f t="shared" si="0"/>
        <v>232023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21.5</v>
      </c>
      <c r="O77" s="5">
        <v>-3</v>
      </c>
      <c r="P77" s="5">
        <v>0</v>
      </c>
      <c r="Q77" s="5">
        <v>3</v>
      </c>
      <c r="R77" s="5">
        <v>0.87788834141665772</v>
      </c>
      <c r="S77" s="5">
        <v>1.2135419627143464</v>
      </c>
      <c r="T77" s="6">
        <v>41.975500674473736</v>
      </c>
      <c r="U77" s="5">
        <v>24.15</v>
      </c>
      <c r="V77" s="5">
        <v>2.0862646045025066</v>
      </c>
      <c r="W77" s="5">
        <v>28.322529209005012</v>
      </c>
      <c r="X77" s="5">
        <v>19.977470790994985</v>
      </c>
      <c r="Y77" s="5">
        <v>24.273272479847602</v>
      </c>
      <c r="Z77" s="5">
        <v>25.660965900887518</v>
      </c>
      <c r="AA77" s="5">
        <v>-1.3876934210399163</v>
      </c>
      <c r="AB77" s="5">
        <v>-1.526290173137389</v>
      </c>
      <c r="AC77" s="5">
        <v>0.13859675209747269</v>
      </c>
    </row>
    <row r="78" spans="1:29" ht="17" x14ac:dyDescent="0.2">
      <c r="A78" s="4">
        <v>45088</v>
      </c>
      <c r="B78" s="4" t="str">
        <f t="shared" si="0"/>
        <v>242023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22.5</v>
      </c>
      <c r="O78" s="5">
        <v>1</v>
      </c>
      <c r="P78" s="5">
        <v>1</v>
      </c>
      <c r="Q78" s="5">
        <v>0</v>
      </c>
      <c r="R78" s="5">
        <v>0.88661060274403936</v>
      </c>
      <c r="S78" s="5">
        <v>1.126860393949036</v>
      </c>
      <c r="T78" s="6">
        <v>44.033939609768836</v>
      </c>
      <c r="U78" s="5">
        <v>23.824999999999999</v>
      </c>
      <c r="V78" s="5">
        <v>1.7907749719046222</v>
      </c>
      <c r="W78" s="5">
        <v>27.406549943809242</v>
      </c>
      <c r="X78" s="5">
        <v>20.243450056190756</v>
      </c>
      <c r="Y78" s="5">
        <v>24.000461329101817</v>
      </c>
      <c r="Z78" s="5">
        <v>25.426820278599557</v>
      </c>
      <c r="AA78" s="5">
        <v>-1.4263589494977396</v>
      </c>
      <c r="AB78" s="5">
        <v>-1.506303928409459</v>
      </c>
      <c r="AC78" s="5">
        <v>7.9944978911719478E-2</v>
      </c>
    </row>
    <row r="79" spans="1:29" ht="17" x14ac:dyDescent="0.2">
      <c r="A79" s="4">
        <v>45095</v>
      </c>
      <c r="B79" s="4" t="str">
        <f t="shared" si="0"/>
        <v>252023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24.5</v>
      </c>
      <c r="O79" s="5">
        <v>2</v>
      </c>
      <c r="P79" s="5">
        <v>2</v>
      </c>
      <c r="Q79" s="5">
        <v>0</v>
      </c>
      <c r="R79" s="5">
        <v>0.96613841683375079</v>
      </c>
      <c r="S79" s="5">
        <v>1.0463703658098191</v>
      </c>
      <c r="T79" s="6">
        <v>48.006668351760482</v>
      </c>
      <c r="U79" s="5">
        <v>23.75</v>
      </c>
      <c r="V79" s="5">
        <v>1.7284386017443605</v>
      </c>
      <c r="W79" s="5">
        <v>27.20687720348872</v>
      </c>
      <c r="X79" s="5">
        <v>20.29312279651128</v>
      </c>
      <c r="Y79" s="5">
        <v>24.077313432316924</v>
      </c>
      <c r="Z79" s="5">
        <v>25.358166924629217</v>
      </c>
      <c r="AA79" s="5">
        <v>-1.2808534923122927</v>
      </c>
      <c r="AB79" s="5">
        <v>-1.461213841190026</v>
      </c>
      <c r="AC79" s="5">
        <v>0.18036034887773322</v>
      </c>
    </row>
    <row r="80" spans="1:29" ht="17" x14ac:dyDescent="0.2">
      <c r="A80" s="4">
        <v>45102</v>
      </c>
      <c r="B80" s="4" t="str">
        <f t="shared" si="0"/>
        <v>262023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22.5</v>
      </c>
      <c r="O80" s="5">
        <v>-2</v>
      </c>
      <c r="P80" s="5">
        <v>0</v>
      </c>
      <c r="Q80" s="5">
        <v>2</v>
      </c>
      <c r="R80" s="5">
        <v>0.89712852991705438</v>
      </c>
      <c r="S80" s="5">
        <v>1.1144867682519748</v>
      </c>
      <c r="T80" s="6">
        <v>44.597420328510132</v>
      </c>
      <c r="U80" s="5">
        <v>23.675000000000001</v>
      </c>
      <c r="V80" s="5">
        <v>1.748392118490586</v>
      </c>
      <c r="W80" s="5">
        <v>27.171784236981171</v>
      </c>
      <c r="X80" s="5">
        <v>20.17821576301883</v>
      </c>
      <c r="Y80" s="5">
        <v>23.834649827345089</v>
      </c>
      <c r="Z80" s="5">
        <v>25.146450856138166</v>
      </c>
      <c r="AA80" s="5">
        <v>-1.3118010287930773</v>
      </c>
      <c r="AB80" s="5">
        <v>-1.4313312787106363</v>
      </c>
      <c r="AC80" s="5">
        <v>0.11953024991755901</v>
      </c>
    </row>
    <row r="81" spans="1:29" ht="17" x14ac:dyDescent="0.2">
      <c r="A81" s="4">
        <v>45109</v>
      </c>
      <c r="B81" s="4" t="str">
        <f t="shared" si="0"/>
        <v>272023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22</v>
      </c>
      <c r="O81" s="5">
        <v>-0.5</v>
      </c>
      <c r="P81" s="5">
        <v>0</v>
      </c>
      <c r="Q81" s="5">
        <v>0.5</v>
      </c>
      <c r="R81" s="5">
        <v>0.83304792063726474</v>
      </c>
      <c r="S81" s="5">
        <v>1.0705948562339767</v>
      </c>
      <c r="T81" s="6">
        <v>43.760727104821221</v>
      </c>
      <c r="U81" s="5">
        <v>23.625</v>
      </c>
      <c r="V81" s="5">
        <v>1.7809758560968758</v>
      </c>
      <c r="W81" s="5">
        <v>27.186951712193753</v>
      </c>
      <c r="X81" s="5">
        <v>20.063048287806247</v>
      </c>
      <c r="Y81" s="5">
        <v>23.552396007753536</v>
      </c>
      <c r="Z81" s="5">
        <v>24.913380422350155</v>
      </c>
      <c r="AA81" s="5">
        <v>-1.3609844145966186</v>
      </c>
      <c r="AB81" s="5">
        <v>-1.4172619058878329</v>
      </c>
      <c r="AC81" s="5">
        <v>5.6277491291214288E-2</v>
      </c>
    </row>
    <row r="82" spans="1:29" ht="17" x14ac:dyDescent="0.2">
      <c r="A82" s="4">
        <v>45116</v>
      </c>
      <c r="B82" s="4" t="str">
        <f t="shared" si="0"/>
        <v>282023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21.5</v>
      </c>
      <c r="O82" s="5">
        <v>-0.5</v>
      </c>
      <c r="P82" s="5">
        <v>0</v>
      </c>
      <c r="Q82" s="5">
        <v>0.5</v>
      </c>
      <c r="R82" s="5">
        <v>0.77354449773460299</v>
      </c>
      <c r="S82" s="5">
        <v>1.0298380807886927</v>
      </c>
      <c r="T82" s="6">
        <v>42.894087308308244</v>
      </c>
      <c r="U82" s="5">
        <v>23.574999999999999</v>
      </c>
      <c r="V82" s="5">
        <v>1.8253424336271811</v>
      </c>
      <c r="W82" s="5">
        <v>27.225684867254362</v>
      </c>
      <c r="X82" s="5">
        <v>19.924315132745637</v>
      </c>
      <c r="Y82" s="5">
        <v>23.236642775791452</v>
      </c>
      <c r="Z82" s="5">
        <v>24.660537428101996</v>
      </c>
      <c r="AA82" s="5">
        <v>-1.423894652310544</v>
      </c>
      <c r="AB82" s="5">
        <v>-1.4185884551723753</v>
      </c>
      <c r="AC82" s="5">
        <v>-5.3061971381687112E-3</v>
      </c>
    </row>
    <row r="83" spans="1:29" ht="17" x14ac:dyDescent="0.2">
      <c r="A83" s="4">
        <v>45123</v>
      </c>
      <c r="B83" s="4" t="str">
        <f t="shared" si="0"/>
        <v>292023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19</v>
      </c>
      <c r="O83" s="5">
        <v>-2.5</v>
      </c>
      <c r="P83" s="5">
        <v>0</v>
      </c>
      <c r="Q83" s="5">
        <v>2.5</v>
      </c>
      <c r="R83" s="5">
        <v>0.71829131932498846</v>
      </c>
      <c r="S83" s="5">
        <v>1.1348496464466431</v>
      </c>
      <c r="T83" s="6">
        <v>38.760749052131516</v>
      </c>
      <c r="U83" s="5">
        <v>23.4</v>
      </c>
      <c r="V83" s="5">
        <v>2.0712315177207974</v>
      </c>
      <c r="W83" s="5">
        <v>27.542463035441592</v>
      </c>
      <c r="X83" s="5">
        <v>19.257536964558405</v>
      </c>
      <c r="Y83" s="5">
        <v>22.584851579515846</v>
      </c>
      <c r="Z83" s="5">
        <v>24.241238359353702</v>
      </c>
      <c r="AA83" s="5">
        <v>-1.656386779837856</v>
      </c>
      <c r="AB83" s="5">
        <v>-1.4661481201054716</v>
      </c>
      <c r="AC83" s="5">
        <v>-0.19023865973238441</v>
      </c>
    </row>
    <row r="84" spans="1:29" ht="17" x14ac:dyDescent="0.2">
      <c r="A84" s="4">
        <v>45130</v>
      </c>
      <c r="B84" s="4" t="str">
        <f t="shared" si="0"/>
        <v>302023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934621</v>
      </c>
      <c r="N84" s="1">
        <v>42.5</v>
      </c>
      <c r="O84" s="5">
        <v>23.5</v>
      </c>
      <c r="P84" s="5">
        <v>23.5</v>
      </c>
      <c r="Q84" s="5">
        <v>0</v>
      </c>
      <c r="R84" s="5">
        <v>2.3455562250874893</v>
      </c>
      <c r="S84" s="5">
        <v>1.0537889574147401</v>
      </c>
      <c r="T84" s="6">
        <v>69.000236785631316</v>
      </c>
      <c r="U84" s="5">
        <v>24.425000000000001</v>
      </c>
      <c r="V84" s="5">
        <v>4.6240539572976438</v>
      </c>
      <c r="W84" s="5">
        <v>33.673107914595292</v>
      </c>
      <c r="X84" s="5">
        <v>15.176892085404713</v>
      </c>
      <c r="Y84" s="5">
        <v>25.648720567282641</v>
      </c>
      <c r="Z84" s="5">
        <v>25.5937392216238</v>
      </c>
      <c r="AA84" s="5">
        <v>5.4981345658841718E-2</v>
      </c>
      <c r="AB84" s="5">
        <v>-1.1619222269526088</v>
      </c>
      <c r="AC84" s="5">
        <v>1.2169035726114505</v>
      </c>
    </row>
    <row r="85" spans="1:29" ht="17" x14ac:dyDescent="0.2">
      <c r="A85" s="4">
        <v>45137</v>
      </c>
      <c r="B85" s="4" t="str">
        <f t="shared" si="0"/>
        <v>312023</v>
      </c>
      <c r="C85" s="1">
        <v>116.3</v>
      </c>
      <c r="D85" s="1">
        <v>17.899999999999999</v>
      </c>
      <c r="E85" s="1">
        <v>9.1</v>
      </c>
      <c r="F85" s="1">
        <v>53.9</v>
      </c>
      <c r="G85" s="1">
        <v>30.3</v>
      </c>
      <c r="H85" s="1">
        <v>10.1</v>
      </c>
      <c r="I85" s="1">
        <v>36.799999999999997</v>
      </c>
      <c r="J85" s="1">
        <v>38</v>
      </c>
      <c r="K85" s="1">
        <v>24.2</v>
      </c>
      <c r="L85" s="1">
        <v>21</v>
      </c>
      <c r="M85" s="1">
        <v>1079951</v>
      </c>
      <c r="N85" s="1">
        <v>36.5</v>
      </c>
      <c r="O85" s="5">
        <v>-6</v>
      </c>
      <c r="P85" s="5">
        <v>0</v>
      </c>
      <c r="Q85" s="5">
        <v>6</v>
      </c>
      <c r="R85" s="5">
        <v>2.1780164947240972</v>
      </c>
      <c r="S85" s="5">
        <v>1.4070897461708303</v>
      </c>
      <c r="T85" s="6">
        <v>60.751797809495677</v>
      </c>
      <c r="U85" s="5">
        <v>25.15</v>
      </c>
      <c r="V85" s="5">
        <v>5.277546778570513</v>
      </c>
      <c r="W85" s="5">
        <v>35.705093557141026</v>
      </c>
      <c r="X85" s="5">
        <v>14.594906442858973</v>
      </c>
      <c r="Y85" s="5">
        <v>27.318148172316082</v>
      </c>
      <c r="Z85" s="5">
        <v>26.401610390392406</v>
      </c>
      <c r="AA85" s="5">
        <v>0.91653778192367596</v>
      </c>
      <c r="AB85" s="5">
        <v>-0.74623022517735194</v>
      </c>
      <c r="AC85" s="5">
        <v>1.662768007101028</v>
      </c>
    </row>
    <row r="86" spans="1:29" ht="17" x14ac:dyDescent="0.2">
      <c r="A86" s="4">
        <v>45144</v>
      </c>
      <c r="B86" s="4" t="str">
        <f t="shared" si="0"/>
        <v>322023</v>
      </c>
      <c r="C86" s="1">
        <v>191.1</v>
      </c>
      <c r="D86" s="1">
        <v>46.9</v>
      </c>
      <c r="E86" s="1">
        <v>20.2</v>
      </c>
      <c r="F86" s="1">
        <v>75.2</v>
      </c>
      <c r="G86" s="1">
        <v>56.4</v>
      </c>
      <c r="H86" s="1">
        <v>45.9</v>
      </c>
      <c r="I86" s="1">
        <v>80</v>
      </c>
      <c r="J86" s="1">
        <v>39.9</v>
      </c>
      <c r="K86" s="1">
        <v>19.399999999999999</v>
      </c>
      <c r="L86" s="1">
        <v>18.5</v>
      </c>
      <c r="M86" s="1">
        <v>0</v>
      </c>
      <c r="N86" s="1">
        <v>30.5</v>
      </c>
      <c r="O86" s="5">
        <v>-6</v>
      </c>
      <c r="P86" s="5">
        <v>0</v>
      </c>
      <c r="Q86" s="5">
        <v>6</v>
      </c>
      <c r="R86" s="5">
        <v>2.0224438879580902</v>
      </c>
      <c r="S86" s="5">
        <v>1.7351547643014853</v>
      </c>
      <c r="T86" s="6">
        <v>53.822775530907862</v>
      </c>
      <c r="U86" s="5">
        <v>25.55</v>
      </c>
      <c r="V86" s="5">
        <v>5.364000372856065</v>
      </c>
      <c r="W86" s="5">
        <v>36.278000745712134</v>
      </c>
      <c r="X86" s="5">
        <v>14.821999254287871</v>
      </c>
      <c r="Y86" s="5">
        <v>27.807663838113609</v>
      </c>
      <c r="Z86" s="5">
        <v>26.705194805918897</v>
      </c>
      <c r="AA86" s="5">
        <v>1.1024690321947119</v>
      </c>
      <c r="AB86" s="5">
        <v>-0.3764903737029392</v>
      </c>
      <c r="AC86" s="5">
        <v>1.4789594058976512</v>
      </c>
    </row>
    <row r="87" spans="1:29" ht="17" x14ac:dyDescent="0.2">
      <c r="A87" s="4">
        <v>45151</v>
      </c>
      <c r="B87" s="4" t="str">
        <f t="shared" si="0"/>
        <v>332023</v>
      </c>
      <c r="C87" s="1">
        <v>207.8</v>
      </c>
      <c r="D87" s="1">
        <v>77.8</v>
      </c>
      <c r="E87" s="1">
        <v>22.3</v>
      </c>
      <c r="F87" s="1">
        <v>54.2</v>
      </c>
      <c r="G87" s="1">
        <v>58.5</v>
      </c>
      <c r="H87" s="1">
        <v>34.299999999999997</v>
      </c>
      <c r="I87" s="1">
        <v>48.1</v>
      </c>
      <c r="J87" s="1">
        <v>31.5</v>
      </c>
      <c r="K87" s="1">
        <v>18.8</v>
      </c>
      <c r="L87" s="1">
        <v>15.8</v>
      </c>
      <c r="M87" s="1">
        <v>0</v>
      </c>
      <c r="N87" s="1">
        <v>34</v>
      </c>
      <c r="O87" s="5">
        <v>3.5</v>
      </c>
      <c r="P87" s="5">
        <v>3.5</v>
      </c>
      <c r="Q87" s="5">
        <v>0</v>
      </c>
      <c r="R87" s="5">
        <v>2.1279836102467979</v>
      </c>
      <c r="S87" s="5">
        <v>1.6112151382799507</v>
      </c>
      <c r="T87" s="6">
        <v>56.91014983050119</v>
      </c>
      <c r="U87" s="5">
        <v>26.125</v>
      </c>
      <c r="V87" s="5">
        <v>5.6166604846652426</v>
      </c>
      <c r="W87" s="5">
        <v>37.358320969330485</v>
      </c>
      <c r="X87" s="5">
        <v>14.891679030669515</v>
      </c>
      <c r="Y87" s="5">
        <v>28.760330939942282</v>
      </c>
      <c r="Z87" s="5">
        <v>27.245550746221202</v>
      </c>
      <c r="AA87" s="5">
        <v>1.5147801937210801</v>
      </c>
      <c r="AB87" s="5">
        <v>1.7637397818646705E-3</v>
      </c>
      <c r="AC87" s="5">
        <v>1.5130164539392155</v>
      </c>
    </row>
    <row r="88" spans="1:29" ht="17" x14ac:dyDescent="0.2">
      <c r="A88" s="4">
        <v>45158</v>
      </c>
      <c r="B88" s="4" t="str">
        <f t="shared" si="0"/>
        <v>342023</v>
      </c>
      <c r="C88" s="1">
        <v>170.7</v>
      </c>
      <c r="D88" s="1">
        <v>55.5</v>
      </c>
      <c r="E88" s="1">
        <v>15.9</v>
      </c>
      <c r="F88" s="1">
        <v>43.3</v>
      </c>
      <c r="G88" s="1">
        <v>71.900000000000006</v>
      </c>
      <c r="H88" s="1">
        <v>9.5</v>
      </c>
      <c r="I88" s="1">
        <v>48.7</v>
      </c>
      <c r="J88" s="1">
        <v>19.2</v>
      </c>
      <c r="K88" s="1">
        <v>89.6</v>
      </c>
      <c r="L88" s="1">
        <v>13.9</v>
      </c>
      <c r="M88" s="1">
        <v>0</v>
      </c>
      <c r="N88" s="1">
        <v>29</v>
      </c>
      <c r="O88" s="5">
        <v>-5</v>
      </c>
      <c r="P88" s="5">
        <v>0</v>
      </c>
      <c r="Q88" s="5">
        <v>5</v>
      </c>
      <c r="R88" s="5">
        <v>1.9759847809434554</v>
      </c>
      <c r="S88" s="5">
        <v>1.8532711998313829</v>
      </c>
      <c r="T88" s="6">
        <v>51.60231624273969</v>
      </c>
      <c r="U88" s="5">
        <v>26.25</v>
      </c>
      <c r="V88" s="5">
        <v>5.6513272777286572</v>
      </c>
      <c r="W88" s="5">
        <v>37.552654555457316</v>
      </c>
      <c r="X88" s="5">
        <v>14.947345444542686</v>
      </c>
      <c r="Y88" s="5">
        <v>28.797203103028082</v>
      </c>
      <c r="Z88" s="5">
        <v>27.375509950204819</v>
      </c>
      <c r="AA88" s="5">
        <v>1.4216931528232628</v>
      </c>
      <c r="AB88" s="5">
        <v>0.28574962239014434</v>
      </c>
      <c r="AC88" s="5">
        <v>1.1359435304331185</v>
      </c>
    </row>
    <row r="89" spans="1:29" ht="17" x14ac:dyDescent="0.2">
      <c r="A89" s="4">
        <v>45165</v>
      </c>
      <c r="B89" s="4" t="str">
        <f t="shared" si="0"/>
        <v>352023</v>
      </c>
      <c r="C89" s="1">
        <v>150.1</v>
      </c>
      <c r="D89" s="1">
        <v>34.299999999999997</v>
      </c>
      <c r="E89" s="1">
        <v>13.6</v>
      </c>
      <c r="F89" s="1">
        <v>53.8</v>
      </c>
      <c r="G89" s="1">
        <v>233.9</v>
      </c>
      <c r="H89" s="1">
        <v>39.1</v>
      </c>
      <c r="I89" s="1">
        <v>35.6</v>
      </c>
      <c r="J89" s="1">
        <v>27.4</v>
      </c>
      <c r="K89" s="1">
        <v>22.5</v>
      </c>
      <c r="L89" s="1">
        <v>14.3</v>
      </c>
      <c r="M89" s="1">
        <v>0</v>
      </c>
      <c r="N89" s="1">
        <v>26.5</v>
      </c>
      <c r="O89" s="5">
        <v>-2.5</v>
      </c>
      <c r="P89" s="5">
        <v>0</v>
      </c>
      <c r="Q89" s="5">
        <v>2.5</v>
      </c>
      <c r="R89" s="5">
        <v>1.8348430108760658</v>
      </c>
      <c r="S89" s="5">
        <v>1.8994661141291413</v>
      </c>
      <c r="T89" s="6">
        <v>49.134738165885167</v>
      </c>
      <c r="U89" s="5">
        <v>26.4</v>
      </c>
      <c r="V89" s="5">
        <v>5.6160484328395883</v>
      </c>
      <c r="W89" s="5">
        <v>37.632096865679173</v>
      </c>
      <c r="X89" s="5">
        <v>15.167903134320822</v>
      </c>
      <c r="Y89" s="5">
        <v>28.44378724102376</v>
      </c>
      <c r="Z89" s="5">
        <v>27.310657361300759</v>
      </c>
      <c r="AA89" s="5">
        <v>1.1331298797230005</v>
      </c>
      <c r="AB89" s="5">
        <v>0.45522567385671558</v>
      </c>
      <c r="AC89" s="5">
        <v>0.67790420586628497</v>
      </c>
    </row>
    <row r="90" spans="1:29" ht="17" x14ac:dyDescent="0.2">
      <c r="A90" s="4">
        <v>45172</v>
      </c>
      <c r="B90" s="4" t="str">
        <f t="shared" si="0"/>
        <v>362023</v>
      </c>
      <c r="C90" s="1">
        <v>106.1</v>
      </c>
      <c r="D90" s="1">
        <v>38</v>
      </c>
      <c r="E90" s="1">
        <v>7.1</v>
      </c>
      <c r="F90" s="1">
        <v>35.200000000000003</v>
      </c>
      <c r="G90" s="1">
        <v>38.299999999999997</v>
      </c>
      <c r="H90" s="1">
        <v>3.2</v>
      </c>
      <c r="I90" s="1">
        <v>38.1</v>
      </c>
      <c r="J90" s="1">
        <v>15.5</v>
      </c>
      <c r="K90" s="1">
        <v>19.399999999999999</v>
      </c>
      <c r="L90" s="1">
        <v>7.4</v>
      </c>
      <c r="M90" s="1">
        <v>0</v>
      </c>
      <c r="N90" s="1">
        <v>24</v>
      </c>
      <c r="O90" s="5">
        <v>-2.5</v>
      </c>
      <c r="P90" s="5">
        <v>0</v>
      </c>
      <c r="Q90" s="5">
        <v>2.5</v>
      </c>
      <c r="R90" s="5">
        <v>1.7037827958134897</v>
      </c>
      <c r="S90" s="5">
        <v>1.9423613916913456</v>
      </c>
      <c r="T90" s="6">
        <v>46.728343921567152</v>
      </c>
      <c r="U90" s="5">
        <v>26.425000000000001</v>
      </c>
      <c r="V90" s="5">
        <v>5.6041837050546439</v>
      </c>
      <c r="W90" s="5">
        <v>37.633367410109287</v>
      </c>
      <c r="X90" s="5">
        <v>15.216632589890713</v>
      </c>
      <c r="Y90" s="5">
        <v>27.760127665481644</v>
      </c>
      <c r="Z90" s="5">
        <v>27.06542348268589</v>
      </c>
      <c r="AA90" s="5">
        <v>0.69470418279575341</v>
      </c>
      <c r="AB90" s="5">
        <v>0.50312137564452319</v>
      </c>
      <c r="AC90" s="5">
        <v>0.19158280715123022</v>
      </c>
    </row>
    <row r="91" spans="1:29" ht="17" x14ac:dyDescent="0.2">
      <c r="A91" s="4">
        <v>45179</v>
      </c>
      <c r="B91" s="4" t="str">
        <f t="shared" si="0"/>
        <v>372023</v>
      </c>
      <c r="C91" s="1">
        <v>87.2</v>
      </c>
      <c r="D91" s="1">
        <v>23.6</v>
      </c>
      <c r="E91" s="1">
        <v>3.1</v>
      </c>
      <c r="F91" s="1">
        <v>35.9</v>
      </c>
      <c r="G91" s="1">
        <v>73.099999999999994</v>
      </c>
      <c r="H91" s="1">
        <v>27.6</v>
      </c>
      <c r="I91" s="1">
        <v>30.9</v>
      </c>
      <c r="J91" s="1">
        <v>22.3</v>
      </c>
      <c r="K91" s="1">
        <v>14.8</v>
      </c>
      <c r="L91" s="1">
        <v>5</v>
      </c>
      <c r="M91" s="1">
        <v>0</v>
      </c>
      <c r="N91" s="1">
        <v>26.5</v>
      </c>
      <c r="O91" s="5">
        <v>2.5</v>
      </c>
      <c r="P91" s="5">
        <v>2.5</v>
      </c>
      <c r="Q91" s="5">
        <v>0</v>
      </c>
      <c r="R91" s="5">
        <v>1.7606554532553833</v>
      </c>
      <c r="S91" s="5">
        <v>1.8036212922848207</v>
      </c>
      <c r="T91" s="6">
        <v>49.397271282551245</v>
      </c>
      <c r="U91" s="5">
        <v>26.324999999999999</v>
      </c>
      <c r="V91" s="5">
        <v>5.5840733340456765</v>
      </c>
      <c r="W91" s="5">
        <v>37.493146668091356</v>
      </c>
      <c r="X91" s="5">
        <v>15.156853331908646</v>
      </c>
      <c r="Y91" s="5">
        <v>27.566261870792161</v>
      </c>
      <c r="Z91" s="5">
        <v>27.023540261746195</v>
      </c>
      <c r="AA91" s="5">
        <v>0.54272160904596589</v>
      </c>
      <c r="AB91" s="5">
        <v>0.51104142232481176</v>
      </c>
      <c r="AC91" s="5">
        <v>3.1680186721154135E-2</v>
      </c>
    </row>
    <row r="92" spans="1:29" ht="17" x14ac:dyDescent="0.2">
      <c r="A92" s="4">
        <v>45186</v>
      </c>
      <c r="B92" s="4" t="str">
        <f t="shared" si="0"/>
        <v>382023</v>
      </c>
      <c r="C92" s="1">
        <v>38.6</v>
      </c>
      <c r="D92" s="1">
        <v>15.1</v>
      </c>
      <c r="E92" s="1">
        <v>0.1</v>
      </c>
      <c r="F92" s="1">
        <v>18.3</v>
      </c>
      <c r="G92" s="1">
        <v>12.8</v>
      </c>
      <c r="H92" s="1">
        <v>6.6</v>
      </c>
      <c r="I92" s="1">
        <v>6.8</v>
      </c>
      <c r="J92" s="1">
        <v>6</v>
      </c>
      <c r="K92" s="1">
        <v>4.4000000000000004</v>
      </c>
      <c r="L92" s="1">
        <v>8</v>
      </c>
      <c r="M92" s="1">
        <v>0</v>
      </c>
      <c r="N92" s="1">
        <v>24.5</v>
      </c>
      <c r="O92" s="5">
        <v>-2</v>
      </c>
      <c r="P92" s="5">
        <v>0</v>
      </c>
      <c r="Q92" s="5">
        <v>2</v>
      </c>
      <c r="R92" s="5">
        <v>1.6348943494514272</v>
      </c>
      <c r="S92" s="5">
        <v>1.8176483428359049</v>
      </c>
      <c r="T92" s="6">
        <v>47.353342019597129</v>
      </c>
      <c r="U92" s="5">
        <v>26.25</v>
      </c>
      <c r="V92" s="5">
        <v>5.5979907109604961</v>
      </c>
      <c r="W92" s="5">
        <v>37.44598142192099</v>
      </c>
      <c r="X92" s="5">
        <v>15.054018578079008</v>
      </c>
      <c r="Y92" s="5">
        <v>27.094529275285677</v>
      </c>
      <c r="Z92" s="5">
        <v>26.836611353468697</v>
      </c>
      <c r="AA92" s="5">
        <v>0.25791792181697915</v>
      </c>
      <c r="AB92" s="5">
        <v>0.46041672222324526</v>
      </c>
      <c r="AC92" s="5">
        <v>-0.20249880040626611</v>
      </c>
    </row>
    <row r="93" spans="1:29" ht="17" x14ac:dyDescent="0.2">
      <c r="A93" s="4">
        <v>45193</v>
      </c>
      <c r="B93" s="4" t="str">
        <f t="shared" si="0"/>
        <v>392023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25</v>
      </c>
      <c r="O93" s="5">
        <v>0.5</v>
      </c>
      <c r="P93" s="5">
        <v>0.5</v>
      </c>
      <c r="Q93" s="5">
        <v>0</v>
      </c>
      <c r="R93" s="5">
        <v>1.5538304673477537</v>
      </c>
      <c r="S93" s="5">
        <v>1.687816318347626</v>
      </c>
      <c r="T93" s="6">
        <v>47.933367515684928</v>
      </c>
      <c r="U93" s="5">
        <v>26.25</v>
      </c>
      <c r="V93" s="5">
        <v>5.5979907109604961</v>
      </c>
      <c r="W93" s="5">
        <v>37.44598142192099</v>
      </c>
      <c r="X93" s="5">
        <v>15.054018578079008</v>
      </c>
      <c r="Y93" s="5">
        <v>26.772294002164802</v>
      </c>
      <c r="Z93" s="5">
        <v>26.700566068026571</v>
      </c>
      <c r="AA93" s="5">
        <v>7.1727934138230864E-2</v>
      </c>
      <c r="AB93" s="5">
        <v>0.3826789646062424</v>
      </c>
      <c r="AC93" s="5">
        <v>-0.31095103046801154</v>
      </c>
    </row>
    <row r="94" spans="1:29" ht="17" x14ac:dyDescent="0.2">
      <c r="A94" s="4">
        <v>45200</v>
      </c>
      <c r="B94" s="4" t="str">
        <f t="shared" si="0"/>
        <v>402023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22.5</v>
      </c>
      <c r="O94" s="5">
        <v>-2.5</v>
      </c>
      <c r="P94" s="5">
        <v>0</v>
      </c>
      <c r="Q94" s="5">
        <v>2.5</v>
      </c>
      <c r="R94" s="5">
        <v>1.4428425768229141</v>
      </c>
      <c r="S94" s="5">
        <v>1.7458294384656525</v>
      </c>
      <c r="T94" s="6">
        <v>45.249011811343046</v>
      </c>
      <c r="U94" s="5">
        <v>26.225000000000001</v>
      </c>
      <c r="V94" s="5">
        <v>5.6135438895585379</v>
      </c>
      <c r="W94" s="5">
        <v>37.452087779117079</v>
      </c>
      <c r="X94" s="5">
        <v>14.997912220882926</v>
      </c>
      <c r="Y94" s="5">
        <v>26.115018001831757</v>
      </c>
      <c r="Z94" s="5">
        <v>26.389413025950532</v>
      </c>
      <c r="AA94" s="5">
        <v>-0.2743950241187747</v>
      </c>
      <c r="AB94" s="5">
        <v>0.25126416686123898</v>
      </c>
      <c r="AC94" s="5">
        <v>-0.52565919098001368</v>
      </c>
    </row>
    <row r="95" spans="1:29" ht="17" x14ac:dyDescent="0.2">
      <c r="A95" s="4">
        <v>45207</v>
      </c>
      <c r="B95" s="4" t="str">
        <f t="shared" si="0"/>
        <v>412023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24</v>
      </c>
      <c r="O95" s="5">
        <v>1.5</v>
      </c>
      <c r="P95" s="5">
        <v>1.5</v>
      </c>
      <c r="Q95" s="5">
        <v>0</v>
      </c>
      <c r="R95" s="5">
        <v>1.4469252499069916</v>
      </c>
      <c r="S95" s="5">
        <v>1.6211273357181057</v>
      </c>
      <c r="T95" s="6">
        <v>47.161031616157558</v>
      </c>
      <c r="U95" s="5">
        <v>26.175000000000001</v>
      </c>
      <c r="V95" s="5">
        <v>5.6286654723833074</v>
      </c>
      <c r="W95" s="5">
        <v>37.432330944766619</v>
      </c>
      <c r="X95" s="5">
        <v>14.917669055233386</v>
      </c>
      <c r="Y95" s="5">
        <v>25.789630616934563</v>
      </c>
      <c r="Z95" s="5">
        <v>26.212419468472717</v>
      </c>
      <c r="AA95" s="5">
        <v>-0.42278885153815438</v>
      </c>
      <c r="AB95" s="5">
        <v>0.11645356318136031</v>
      </c>
      <c r="AC95" s="5">
        <v>-0.53924241471951473</v>
      </c>
    </row>
    <row r="96" spans="1:29" ht="17" x14ac:dyDescent="0.2">
      <c r="A96" s="4">
        <v>45214</v>
      </c>
      <c r="B96" s="4" t="str">
        <f t="shared" si="0"/>
        <v>422023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26.5</v>
      </c>
      <c r="O96" s="5">
        <v>2.5</v>
      </c>
      <c r="P96" s="5">
        <v>2.5</v>
      </c>
      <c r="Q96" s="5">
        <v>0</v>
      </c>
      <c r="R96" s="5">
        <v>1.522144874913635</v>
      </c>
      <c r="S96" s="5">
        <v>1.5053325260239554</v>
      </c>
      <c r="T96" s="6">
        <v>50.277662665367423</v>
      </c>
      <c r="U96" s="5">
        <v>26.274999999999999</v>
      </c>
      <c r="V96" s="5">
        <v>5.6157702054126108</v>
      </c>
      <c r="W96" s="5">
        <v>37.506540410825224</v>
      </c>
      <c r="X96" s="5">
        <v>15.043459589174777</v>
      </c>
      <c r="Y96" s="5">
        <v>25.898918214329246</v>
      </c>
      <c r="Z96" s="5">
        <v>26.23372173006733</v>
      </c>
      <c r="AA96" s="5">
        <v>-0.3348035157380842</v>
      </c>
      <c r="AB96" s="5">
        <v>2.6202147397471412E-2</v>
      </c>
      <c r="AC96" s="5">
        <v>-0.3610056631355556</v>
      </c>
    </row>
    <row r="97" spans="1:29" ht="17" x14ac:dyDescent="0.2">
      <c r="A97" s="4">
        <v>45221</v>
      </c>
      <c r="B97" s="4" t="str">
        <f t="shared" si="0"/>
        <v>432023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26</v>
      </c>
      <c r="O97" s="5">
        <v>-0.5</v>
      </c>
      <c r="P97" s="5">
        <v>0</v>
      </c>
      <c r="Q97" s="5">
        <v>0.5</v>
      </c>
      <c r="R97" s="5">
        <v>1.4134202409912326</v>
      </c>
      <c r="S97" s="5">
        <v>1.4335230598793873</v>
      </c>
      <c r="T97" s="6">
        <v>49.646940301164285</v>
      </c>
      <c r="U97" s="5">
        <v>26.5</v>
      </c>
      <c r="V97" s="5">
        <v>5.5090834083357283</v>
      </c>
      <c r="W97" s="5">
        <v>37.518166816671453</v>
      </c>
      <c r="X97" s="5">
        <v>15.481833183328543</v>
      </c>
      <c r="Y97" s="5">
        <v>25.914469258278594</v>
      </c>
      <c r="Z97" s="5">
        <v>26.216409009321605</v>
      </c>
      <c r="AA97" s="5">
        <v>-0.30193975104301174</v>
      </c>
      <c r="AB97" s="5">
        <v>-3.9426232290625224E-2</v>
      </c>
      <c r="AC97" s="5">
        <v>-0.26251351875238649</v>
      </c>
    </row>
    <row r="98" spans="1:29" ht="17" x14ac:dyDescent="0.2">
      <c r="A98" s="4">
        <v>45228</v>
      </c>
      <c r="B98" s="4" t="str">
        <f t="shared" si="0"/>
        <v>442023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25.5</v>
      </c>
      <c r="O98" s="5">
        <v>-0.5</v>
      </c>
      <c r="P98" s="5">
        <v>0</v>
      </c>
      <c r="Q98" s="5">
        <v>0.5</v>
      </c>
      <c r="R98" s="5">
        <v>1.3124616523490018</v>
      </c>
      <c r="S98" s="5">
        <v>1.3668428413165739</v>
      </c>
      <c r="T98" s="6">
        <v>48.985162211011477</v>
      </c>
      <c r="U98" s="5">
        <v>26.65</v>
      </c>
      <c r="V98" s="5">
        <v>5.4385200192699488</v>
      </c>
      <c r="W98" s="5">
        <v>37.527040038539894</v>
      </c>
      <c r="X98" s="5">
        <v>15.772959961460101</v>
      </c>
      <c r="Y98" s="5">
        <v>25.850704757004962</v>
      </c>
      <c r="Z98" s="5">
        <v>26.163341675297783</v>
      </c>
      <c r="AA98" s="5">
        <v>-0.31263691829282081</v>
      </c>
      <c r="AB98" s="5">
        <v>-9.4068369491064341E-2</v>
      </c>
      <c r="AC98" s="5">
        <v>-0.21856854880175647</v>
      </c>
    </row>
    <row r="99" spans="1:29" ht="17" x14ac:dyDescent="0.2">
      <c r="A99" s="4">
        <v>45235</v>
      </c>
      <c r="B99" s="4" t="str">
        <f t="shared" si="0"/>
        <v>452023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22.5</v>
      </c>
      <c r="O99" s="5">
        <v>-3</v>
      </c>
      <c r="P99" s="5">
        <v>0</v>
      </c>
      <c r="Q99" s="5">
        <v>3</v>
      </c>
      <c r="R99" s="5">
        <v>1.2187143914669303</v>
      </c>
      <c r="S99" s="5">
        <v>1.4834969240796758</v>
      </c>
      <c r="T99" s="6">
        <v>45.100632376724668</v>
      </c>
      <c r="U99" s="5">
        <v>26.55</v>
      </c>
      <c r="V99" s="5">
        <v>5.4952252001169164</v>
      </c>
      <c r="W99" s="5">
        <v>37.540450400233837</v>
      </c>
      <c r="X99" s="5">
        <v>15.559549599766168</v>
      </c>
      <c r="Y99" s="5">
        <v>25.335211717465739</v>
      </c>
      <c r="Z99" s="5">
        <v>25.891983032683132</v>
      </c>
      <c r="AA99" s="5">
        <v>-0.55677131521739298</v>
      </c>
      <c r="AB99" s="5">
        <v>-0.18660895863633009</v>
      </c>
      <c r="AC99" s="5">
        <v>-0.37016235658106289</v>
      </c>
    </row>
    <row r="100" spans="1:29" ht="17" x14ac:dyDescent="0.2">
      <c r="A100" s="4">
        <v>45242</v>
      </c>
      <c r="B100" s="4" t="str">
        <f t="shared" si="0"/>
        <v>462023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23</v>
      </c>
      <c r="O100" s="5">
        <v>0.5</v>
      </c>
      <c r="P100" s="5">
        <v>0.5</v>
      </c>
      <c r="Q100" s="5">
        <v>0</v>
      </c>
      <c r="R100" s="5">
        <v>1.1673776492192924</v>
      </c>
      <c r="S100" s="5">
        <v>1.3775328580739845</v>
      </c>
      <c r="T100" s="6">
        <v>45.871068781153141</v>
      </c>
      <c r="U100" s="5">
        <v>26.574999999999999</v>
      </c>
      <c r="V100" s="5">
        <v>5.4778531378634092</v>
      </c>
      <c r="W100" s="5">
        <v>37.530706275726814</v>
      </c>
      <c r="X100" s="5">
        <v>15.619293724273181</v>
      </c>
      <c r="Y100" s="5">
        <v>24.975948376317167</v>
      </c>
      <c r="Z100" s="5">
        <v>25.677762067299195</v>
      </c>
      <c r="AA100" s="5">
        <v>-0.7018136909820285</v>
      </c>
      <c r="AB100" s="5">
        <v>-0.28964990510546978</v>
      </c>
      <c r="AC100" s="5">
        <v>-0.41216378587655872</v>
      </c>
    </row>
    <row r="101" spans="1:29" ht="17" x14ac:dyDescent="0.2">
      <c r="A101" s="4">
        <v>45249</v>
      </c>
      <c r="B101" s="4" t="str">
        <f t="shared" si="0"/>
        <v>472023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23.5</v>
      </c>
      <c r="O101" s="5">
        <v>0.5</v>
      </c>
      <c r="P101" s="5">
        <v>0.5</v>
      </c>
      <c r="Q101" s="5">
        <v>0</v>
      </c>
      <c r="R101" s="5">
        <v>1.1197078171322001</v>
      </c>
      <c r="S101" s="5">
        <v>1.2791376539258426</v>
      </c>
      <c r="T101" s="6">
        <v>46.676946499531631</v>
      </c>
      <c r="U101" s="5">
        <v>26.65</v>
      </c>
      <c r="V101" s="5">
        <v>5.4247119739208269</v>
      </c>
      <c r="W101" s="5">
        <v>37.499423947841649</v>
      </c>
      <c r="X101" s="5">
        <v>15.800576052158345</v>
      </c>
      <c r="Y101" s="5">
        <v>24.748879395345295</v>
      </c>
      <c r="Z101" s="5">
        <v>25.516446358610366</v>
      </c>
      <c r="AA101" s="5">
        <v>-0.76756696326507168</v>
      </c>
      <c r="AB101" s="5">
        <v>-0.38523331673739014</v>
      </c>
      <c r="AC101" s="5">
        <v>-0.38233364652768154</v>
      </c>
    </row>
    <row r="102" spans="1:29" ht="17" x14ac:dyDescent="0.2">
      <c r="A102" s="4">
        <v>45256</v>
      </c>
      <c r="B102" s="4" t="str">
        <f t="shared" si="0"/>
        <v>482023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23.5</v>
      </c>
      <c r="O102" s="5">
        <v>0</v>
      </c>
      <c r="P102" s="5">
        <v>0</v>
      </c>
      <c r="Q102" s="5">
        <v>0</v>
      </c>
      <c r="R102" s="5">
        <v>1.039728687337043</v>
      </c>
      <c r="S102" s="5">
        <v>1.1877706786454252</v>
      </c>
      <c r="T102" s="6">
        <v>46.676946499531631</v>
      </c>
      <c r="U102" s="5">
        <v>26.75</v>
      </c>
      <c r="V102" s="5">
        <v>5.3467279713858638</v>
      </c>
      <c r="W102" s="5">
        <v>37.443455942771728</v>
      </c>
      <c r="X102" s="5">
        <v>16.056544057228272</v>
      </c>
      <c r="Y102" s="5">
        <v>24.556744103753712</v>
      </c>
      <c r="Z102" s="5">
        <v>25.367079961676264</v>
      </c>
      <c r="AA102" s="5">
        <v>-0.8103358579225528</v>
      </c>
      <c r="AB102" s="5">
        <v>-0.4702538249744227</v>
      </c>
      <c r="AC102" s="5">
        <v>-0.34008203294813011</v>
      </c>
    </row>
    <row r="103" spans="1:29" ht="17" x14ac:dyDescent="0.2">
      <c r="A103" s="4">
        <v>45263</v>
      </c>
      <c r="B103" s="4" t="str">
        <f t="shared" si="0"/>
        <v>492023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21.5</v>
      </c>
      <c r="O103" s="5">
        <v>-2</v>
      </c>
      <c r="P103" s="5">
        <v>0</v>
      </c>
      <c r="Q103" s="5">
        <v>2</v>
      </c>
      <c r="R103" s="5">
        <v>0.96546235252725421</v>
      </c>
      <c r="S103" s="5">
        <v>1.2457870587421804</v>
      </c>
      <c r="T103" s="6">
        <v>43.661395571519968</v>
      </c>
      <c r="U103" s="5">
        <v>26.875</v>
      </c>
      <c r="V103" s="5">
        <v>5.1910379501598714</v>
      </c>
      <c r="W103" s="5">
        <v>37.257075900319741</v>
      </c>
      <c r="X103" s="5">
        <v>16.492924099680259</v>
      </c>
      <c r="Y103" s="5">
        <v>24.086475780099292</v>
      </c>
      <c r="Z103" s="5">
        <v>25.080629594144689</v>
      </c>
      <c r="AA103" s="5">
        <v>-0.99415381404539716</v>
      </c>
      <c r="AB103" s="5">
        <v>-0.57503382278861759</v>
      </c>
      <c r="AC103" s="5">
        <v>-0.41911999125677957</v>
      </c>
    </row>
    <row r="104" spans="1:29" ht="17" x14ac:dyDescent="0.2">
      <c r="A104" s="4">
        <v>45270</v>
      </c>
      <c r="B104" s="4" t="str">
        <f t="shared" si="0"/>
        <v>502023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26</v>
      </c>
      <c r="O104" s="5">
        <v>4.5</v>
      </c>
      <c r="P104" s="5">
        <v>4.5</v>
      </c>
      <c r="Q104" s="5">
        <v>0</v>
      </c>
      <c r="R104" s="5">
        <v>1.217929327346736</v>
      </c>
      <c r="S104" s="5">
        <v>1.1568022688320245</v>
      </c>
      <c r="T104" s="6">
        <v>51.287030892524292</v>
      </c>
      <c r="U104" s="5">
        <v>26.05</v>
      </c>
      <c r="V104" s="5">
        <v>3.7546637665708498</v>
      </c>
      <c r="W104" s="5">
        <v>33.559327533141698</v>
      </c>
      <c r="X104" s="5">
        <v>18.5406724668583</v>
      </c>
      <c r="Y104" s="5">
        <v>24.380864121622476</v>
      </c>
      <c r="Z104" s="5">
        <v>25.148731105689528</v>
      </c>
      <c r="AA104" s="5">
        <v>-0.76786698406705156</v>
      </c>
      <c r="AB104" s="5">
        <v>-0.61360045504430438</v>
      </c>
      <c r="AC104" s="5">
        <v>-0.15426652902274718</v>
      </c>
    </row>
    <row r="105" spans="1:29" ht="17" x14ac:dyDescent="0.2">
      <c r="A105" s="4">
        <v>45277</v>
      </c>
      <c r="B105" s="4" t="str">
        <f t="shared" si="0"/>
        <v>512023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25</v>
      </c>
      <c r="O105" s="5">
        <v>-1</v>
      </c>
      <c r="P105" s="5">
        <v>0</v>
      </c>
      <c r="Q105" s="5">
        <v>1</v>
      </c>
      <c r="R105" s="5">
        <v>1.1309343753933976</v>
      </c>
      <c r="S105" s="5">
        <v>1.1456021067725943</v>
      </c>
      <c r="T105" s="6">
        <v>49.677849850109993</v>
      </c>
      <c r="U105" s="5">
        <v>25.475000000000001</v>
      </c>
      <c r="V105" s="5">
        <v>2.89169068193678</v>
      </c>
      <c r="W105" s="5">
        <v>31.258381363873561</v>
      </c>
      <c r="X105" s="5">
        <v>19.691618636126442</v>
      </c>
      <c r="Y105" s="5">
        <v>24.47611579521902</v>
      </c>
      <c r="Z105" s="5">
        <v>25.137713986749564</v>
      </c>
      <c r="AA105" s="5">
        <v>-0.661598191530544</v>
      </c>
      <c r="AB105" s="5">
        <v>-0.62320000234155237</v>
      </c>
      <c r="AC105" s="5">
        <v>-3.8398189188991627E-2</v>
      </c>
    </row>
    <row r="106" spans="1:29" ht="17" x14ac:dyDescent="0.2">
      <c r="A106" s="4">
        <v>45284</v>
      </c>
      <c r="B106" s="4" t="str">
        <f t="shared" si="0"/>
        <v>522023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24.5</v>
      </c>
      <c r="O106" s="5">
        <v>-0.5</v>
      </c>
      <c r="P106" s="5">
        <v>0</v>
      </c>
      <c r="Q106" s="5">
        <v>0.5</v>
      </c>
      <c r="R106" s="5">
        <v>1.0501533485795835</v>
      </c>
      <c r="S106" s="5">
        <v>1.0994876705745518</v>
      </c>
      <c r="T106" s="6">
        <v>48.85249859033717</v>
      </c>
      <c r="U106" s="5">
        <v>25.175000000000001</v>
      </c>
      <c r="V106" s="5">
        <v>2.6564779313971347</v>
      </c>
      <c r="W106" s="5">
        <v>30.487955862794269</v>
      </c>
      <c r="X106" s="5">
        <v>19.862044137205732</v>
      </c>
      <c r="Y106" s="5">
        <v>24.479790288262247</v>
      </c>
      <c r="Z106" s="5">
        <v>25.090475913657002</v>
      </c>
      <c r="AA106" s="5">
        <v>-0.61068562539475479</v>
      </c>
      <c r="AB106" s="5">
        <v>-0.62069712695219281</v>
      </c>
      <c r="AC106" s="5">
        <v>1.0011501557438018E-2</v>
      </c>
    </row>
    <row r="107" spans="1:29" ht="17" x14ac:dyDescent="0.2">
      <c r="A107" s="4">
        <v>45291</v>
      </c>
      <c r="B107" s="4" t="str">
        <f t="shared" si="0"/>
        <v>532023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25</v>
      </c>
      <c r="O107" s="5">
        <v>0.5</v>
      </c>
      <c r="P107" s="5">
        <v>0.5</v>
      </c>
      <c r="Q107" s="5">
        <v>0</v>
      </c>
      <c r="R107" s="5">
        <v>1.010856680823899</v>
      </c>
      <c r="S107" s="5">
        <v>1.0209528369620837</v>
      </c>
      <c r="T107" s="6">
        <v>49.751547670935551</v>
      </c>
      <c r="U107" s="5">
        <v>24.725000000000001</v>
      </c>
      <c r="V107" s="5">
        <v>1.7210098779495724</v>
      </c>
      <c r="W107" s="5">
        <v>28.167019755899148</v>
      </c>
      <c r="X107" s="5">
        <v>21.282980244100855</v>
      </c>
      <c r="Y107" s="5">
        <v>24.559822551606516</v>
      </c>
      <c r="Z107" s="5">
        <v>25.083773994126854</v>
      </c>
      <c r="AA107" s="5">
        <v>-0.52395144252033887</v>
      </c>
      <c r="AB107" s="5">
        <v>-0.60134799006582207</v>
      </c>
      <c r="AC107" s="5">
        <v>7.7396547545483196E-2</v>
      </c>
    </row>
    <row r="108" spans="1:29" ht="17" x14ac:dyDescent="0.2">
      <c r="A108" s="4">
        <v>45298</v>
      </c>
      <c r="B108" s="4" t="str">
        <f t="shared" si="0"/>
        <v>22024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22.5</v>
      </c>
      <c r="O108" s="5">
        <v>-2.5</v>
      </c>
      <c r="P108" s="5">
        <v>0</v>
      </c>
      <c r="Q108" s="5">
        <v>2.5</v>
      </c>
      <c r="R108" s="5">
        <v>0.9386526321936205</v>
      </c>
      <c r="S108" s="5">
        <v>1.1265990628933635</v>
      </c>
      <c r="T108" s="6">
        <v>45.449793573663499</v>
      </c>
      <c r="U108" s="5">
        <v>24.4</v>
      </c>
      <c r="V108" s="5">
        <v>1.4798648586948742</v>
      </c>
      <c r="W108" s="5">
        <v>27.359729717389747</v>
      </c>
      <c r="X108" s="5">
        <v>21.44027028261025</v>
      </c>
      <c r="Y108" s="5">
        <v>24.242926774436285</v>
      </c>
      <c r="Z108" s="5">
        <v>24.892383327895239</v>
      </c>
      <c r="AA108" s="5">
        <v>-0.64945655345895403</v>
      </c>
      <c r="AB108" s="5">
        <v>-0.61096970274444851</v>
      </c>
      <c r="AC108" s="5">
        <v>-3.8486850714505527E-2</v>
      </c>
    </row>
    <row r="109" spans="1:29" ht="17" x14ac:dyDescent="0.2">
      <c r="A109" s="4">
        <v>45305</v>
      </c>
      <c r="B109" s="4" t="str">
        <f t="shared" si="0"/>
        <v>32024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23</v>
      </c>
      <c r="O109" s="5">
        <v>0.5</v>
      </c>
      <c r="P109" s="5">
        <v>0.5</v>
      </c>
      <c r="Q109" s="5">
        <v>0</v>
      </c>
      <c r="R109" s="5">
        <v>0.90732030132264752</v>
      </c>
      <c r="S109" s="5">
        <v>1.0461277012581234</v>
      </c>
      <c r="T109" s="6">
        <v>46.447118127738946</v>
      </c>
      <c r="U109" s="5">
        <v>24.225000000000001</v>
      </c>
      <c r="V109" s="5">
        <v>1.4271912976192087</v>
      </c>
      <c r="W109" s="5">
        <v>27.079382595238418</v>
      </c>
      <c r="X109" s="5">
        <v>21.370617404761585</v>
      </c>
      <c r="Y109" s="5">
        <v>24.051707270676857</v>
      </c>
      <c r="Z109" s="5">
        <v>24.752206785088184</v>
      </c>
      <c r="AA109" s="5">
        <v>-0.70049951441132663</v>
      </c>
      <c r="AB109" s="5">
        <v>-0.62887566507782422</v>
      </c>
      <c r="AC109" s="5">
        <v>-7.162384933350241E-2</v>
      </c>
    </row>
    <row r="110" spans="1:29" ht="17" x14ac:dyDescent="0.2">
      <c r="A110" s="4">
        <v>45312</v>
      </c>
      <c r="B110" s="4" t="str">
        <f t="shared" si="0"/>
        <v>42024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20.5</v>
      </c>
      <c r="O110" s="5">
        <v>-2.5</v>
      </c>
      <c r="P110" s="5">
        <v>0</v>
      </c>
      <c r="Q110" s="5">
        <v>2.5</v>
      </c>
      <c r="R110" s="5">
        <v>0.84251170837102973</v>
      </c>
      <c r="S110" s="5">
        <v>1.1499757225968288</v>
      </c>
      <c r="T110" s="6">
        <v>42.284417722112131</v>
      </c>
      <c r="U110" s="5">
        <v>24.05</v>
      </c>
      <c r="V110" s="5">
        <v>1.6424067705656842</v>
      </c>
      <c r="W110" s="5">
        <v>27.334813541131368</v>
      </c>
      <c r="X110" s="5">
        <v>20.765186458868634</v>
      </c>
      <c r="Y110" s="5">
        <v>23.505290767495801</v>
      </c>
      <c r="Z110" s="5">
        <v>24.437228504711282</v>
      </c>
      <c r="AA110" s="5">
        <v>-0.93193773721548112</v>
      </c>
      <c r="AB110" s="5">
        <v>-0.68948807950535562</v>
      </c>
      <c r="AC110" s="5">
        <v>-0.2424496577101255</v>
      </c>
    </row>
    <row r="111" spans="1:29" ht="17" x14ac:dyDescent="0.2">
      <c r="A111" s="4">
        <v>45319</v>
      </c>
      <c r="B111" s="4" t="str">
        <f t="shared" si="0"/>
        <v>52024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19.5</v>
      </c>
      <c r="O111" s="5">
        <v>-1</v>
      </c>
      <c r="P111" s="5">
        <v>0</v>
      </c>
      <c r="Q111" s="5">
        <v>1</v>
      </c>
      <c r="R111" s="5">
        <v>0.78233230063024184</v>
      </c>
      <c r="S111" s="5">
        <v>1.1392631709827696</v>
      </c>
      <c r="T111" s="6">
        <v>40.71264281100445</v>
      </c>
      <c r="U111" s="5">
        <v>23.7</v>
      </c>
      <c r="V111" s="5">
        <v>1.8193405398660252</v>
      </c>
      <c r="W111" s="5">
        <v>27.338681079732048</v>
      </c>
      <c r="X111" s="5">
        <v>20.061318920267951</v>
      </c>
      <c r="Y111" s="5">
        <v>22.889092187881062</v>
      </c>
      <c r="Z111" s="5">
        <v>24.071507874732667</v>
      </c>
      <c r="AA111" s="5">
        <v>-1.1824156868516056</v>
      </c>
      <c r="AB111" s="5">
        <v>-0.78807360097460566</v>
      </c>
      <c r="AC111" s="5">
        <v>-0.39434208587699993</v>
      </c>
    </row>
    <row r="112" spans="1:29" ht="17" x14ac:dyDescent="0.2">
      <c r="A112" s="4">
        <v>45326</v>
      </c>
      <c r="B112" s="4" t="str">
        <f t="shared" si="0"/>
        <v>62024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17.5</v>
      </c>
      <c r="O112" s="5">
        <v>-2</v>
      </c>
      <c r="P112" s="5">
        <v>0</v>
      </c>
      <c r="Q112" s="5">
        <v>2</v>
      </c>
      <c r="R112" s="5">
        <v>0.72645142201379598</v>
      </c>
      <c r="S112" s="5">
        <v>1.200744373055429</v>
      </c>
      <c r="T112" s="6">
        <v>37.694738846589367</v>
      </c>
      <c r="U112" s="5">
        <v>23.35</v>
      </c>
      <c r="V112" s="5">
        <v>2.2533308678487498</v>
      </c>
      <c r="W112" s="5">
        <v>27.8566617356975</v>
      </c>
      <c r="X112" s="5">
        <v>18.843338264302503</v>
      </c>
      <c r="Y112" s="5">
        <v>22.060001082053208</v>
      </c>
      <c r="Z112" s="5">
        <v>23.58472951364136</v>
      </c>
      <c r="AA112" s="5">
        <v>-1.5247284315881515</v>
      </c>
      <c r="AB112" s="5">
        <v>-0.9354045670973149</v>
      </c>
      <c r="AC112" s="5">
        <v>-0.58932386449083662</v>
      </c>
    </row>
    <row r="113" spans="1:29" ht="17" x14ac:dyDescent="0.2">
      <c r="A113" s="4">
        <v>45333</v>
      </c>
      <c r="B113" s="4" t="str">
        <f t="shared" si="0"/>
        <v>72024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16.5</v>
      </c>
      <c r="O113" s="5">
        <v>-1</v>
      </c>
      <c r="P113" s="5">
        <v>0</v>
      </c>
      <c r="Q113" s="5">
        <v>1</v>
      </c>
      <c r="R113" s="5">
        <v>0.6745620347270963</v>
      </c>
      <c r="S113" s="5">
        <v>1.1864054892657556</v>
      </c>
      <c r="T113" s="6">
        <v>36.2479208277515</v>
      </c>
      <c r="U113" s="5">
        <v>22.925000000000001</v>
      </c>
      <c r="V113" s="5">
        <v>2.6658722775106836</v>
      </c>
      <c r="W113" s="5">
        <v>28.256744555021367</v>
      </c>
      <c r="X113" s="5">
        <v>17.593255444978634</v>
      </c>
      <c r="Y113" s="5">
        <v>21.204616300198872</v>
      </c>
      <c r="Z113" s="5">
        <v>23.059934734853112</v>
      </c>
      <c r="AA113" s="5">
        <v>-1.8553184346542402</v>
      </c>
      <c r="AB113" s="5">
        <v>-1.1193873406087</v>
      </c>
      <c r="AC113" s="5">
        <v>-0.73593109404554014</v>
      </c>
    </row>
    <row r="114" spans="1:29" ht="17" x14ac:dyDescent="0.2">
      <c r="A114" s="4">
        <v>45340</v>
      </c>
      <c r="B114" s="4" t="str">
        <f t="shared" si="0"/>
        <v>82024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15.5</v>
      </c>
      <c r="O114" s="5">
        <v>-1</v>
      </c>
      <c r="P114" s="5">
        <v>0</v>
      </c>
      <c r="Q114" s="5">
        <v>1</v>
      </c>
      <c r="R114" s="5">
        <v>0.62637903224658942</v>
      </c>
      <c r="S114" s="5">
        <v>1.1730908114610588</v>
      </c>
      <c r="T114" s="6">
        <v>34.809087489679229</v>
      </c>
      <c r="U114" s="5">
        <v>22.574999999999999</v>
      </c>
      <c r="V114" s="5">
        <v>3.1195953263203866</v>
      </c>
      <c r="W114" s="5">
        <v>28.814190652640772</v>
      </c>
      <c r="X114" s="5">
        <v>16.335809347359227</v>
      </c>
      <c r="Y114" s="5">
        <v>20.326983023245198</v>
      </c>
      <c r="Z114" s="5">
        <v>22.499939569308438</v>
      </c>
      <c r="AA114" s="5">
        <v>-2.1729565460632401</v>
      </c>
      <c r="AB114" s="5">
        <v>-1.3301011816996082</v>
      </c>
      <c r="AC114" s="5">
        <v>-0.84285536436363184</v>
      </c>
    </row>
    <row r="115" spans="1:29" ht="17" x14ac:dyDescent="0.2">
      <c r="A115" s="4">
        <v>45347</v>
      </c>
      <c r="B115" s="4" t="str">
        <f t="shared" si="0"/>
        <v>92024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15</v>
      </c>
      <c r="O115" s="5">
        <v>-0.5</v>
      </c>
      <c r="P115" s="5">
        <v>0</v>
      </c>
      <c r="Q115" s="5">
        <v>0.5</v>
      </c>
      <c r="R115" s="5">
        <v>0.58163767280040446</v>
      </c>
      <c r="S115" s="5">
        <v>1.1250128963566974</v>
      </c>
      <c r="T115" s="6">
        <v>34.080653843959965</v>
      </c>
      <c r="U115" s="5">
        <v>22.125</v>
      </c>
      <c r="V115" s="5">
        <v>3.5066900347763843</v>
      </c>
      <c r="W115" s="5">
        <v>29.138380069552767</v>
      </c>
      <c r="X115" s="5">
        <v>15.111619930447231</v>
      </c>
      <c r="Y115" s="5">
        <v>19.507447173515168</v>
      </c>
      <c r="Z115" s="5">
        <v>21.944388490100405</v>
      </c>
      <c r="AA115" s="5">
        <v>-2.4369413165852372</v>
      </c>
      <c r="AB115" s="5">
        <v>-1.5514692086767341</v>
      </c>
      <c r="AC115" s="5">
        <v>-0.88547210790850306</v>
      </c>
    </row>
    <row r="116" spans="1:29" ht="17" x14ac:dyDescent="0.2">
      <c r="A116" s="4">
        <v>45354</v>
      </c>
      <c r="B116" s="4" t="str">
        <f t="shared" si="0"/>
        <v>102024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16</v>
      </c>
      <c r="O116" s="5">
        <v>1</v>
      </c>
      <c r="P116" s="5">
        <v>1</v>
      </c>
      <c r="Q116" s="5">
        <v>0</v>
      </c>
      <c r="R116" s="5">
        <v>0.61152069617180416</v>
      </c>
      <c r="S116" s="5">
        <v>1.044654832331219</v>
      </c>
      <c r="T116" s="6">
        <v>36.923664529963368</v>
      </c>
      <c r="U116" s="5">
        <v>21.6</v>
      </c>
      <c r="V116" s="5">
        <v>3.5972211497209896</v>
      </c>
      <c r="W116" s="5">
        <v>28.794442299441982</v>
      </c>
      <c r="X116" s="5">
        <v>14.405557700558022</v>
      </c>
      <c r="Y116" s="5">
        <v>18.967839916051297</v>
      </c>
      <c r="Z116" s="5">
        <v>21.504063416759635</v>
      </c>
      <c r="AA116" s="5">
        <v>-2.5362235007083385</v>
      </c>
      <c r="AB116" s="5">
        <v>-1.748420067083055</v>
      </c>
      <c r="AC116" s="5">
        <v>-0.78780343362528349</v>
      </c>
    </row>
    <row r="117" spans="1:29" ht="17" x14ac:dyDescent="0.2">
      <c r="A117" s="4">
        <v>45361</v>
      </c>
      <c r="B117" s="4" t="str">
        <f t="shared" si="0"/>
        <v>112024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17</v>
      </c>
      <c r="O117" s="5">
        <v>1</v>
      </c>
      <c r="P117" s="5">
        <v>1</v>
      </c>
      <c r="Q117" s="5">
        <v>0</v>
      </c>
      <c r="R117" s="5">
        <v>0.63926921787381807</v>
      </c>
      <c r="S117" s="5">
        <v>0.97003663002184626</v>
      </c>
      <c r="T117" s="6">
        <v>39.723289311955803</v>
      </c>
      <c r="U117" s="5">
        <v>21.15</v>
      </c>
      <c r="V117" s="5">
        <v>3.5815499438092444</v>
      </c>
      <c r="W117" s="5">
        <v>28.313099887618488</v>
      </c>
      <c r="X117" s="5">
        <v>13.986900112381509</v>
      </c>
      <c r="Y117" s="5">
        <v>18.665095313581869</v>
      </c>
      <c r="Z117" s="5">
        <v>21.170429089592254</v>
      </c>
      <c r="AA117" s="5">
        <v>-2.5053337760103851</v>
      </c>
      <c r="AB117" s="5">
        <v>-1.8998028088685213</v>
      </c>
      <c r="AC117" s="5">
        <v>-0.60553096714186383</v>
      </c>
    </row>
    <row r="118" spans="1:29" ht="17" x14ac:dyDescent="0.2">
      <c r="A118" s="4">
        <v>45368</v>
      </c>
      <c r="B118" s="4" t="str">
        <f t="shared" si="0"/>
        <v>122024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17.5</v>
      </c>
      <c r="O118" s="5">
        <v>0.5</v>
      </c>
      <c r="P118" s="5">
        <v>0.5</v>
      </c>
      <c r="Q118" s="5">
        <v>0</v>
      </c>
      <c r="R118" s="5">
        <v>0.62932141659711682</v>
      </c>
      <c r="S118" s="5">
        <v>0.9007482993060002</v>
      </c>
      <c r="T118" s="6">
        <v>41.130244593179377</v>
      </c>
      <c r="U118" s="5">
        <v>20.75</v>
      </c>
      <c r="V118" s="5">
        <v>3.5195880440756131</v>
      </c>
      <c r="W118" s="5">
        <v>27.789176088151226</v>
      </c>
      <c r="X118" s="5">
        <v>13.710823911848774</v>
      </c>
      <c r="Y118" s="5">
        <v>18.485849880723119</v>
      </c>
      <c r="Z118" s="5">
        <v>20.898545453326161</v>
      </c>
      <c r="AA118" s="5">
        <v>-2.4126955726030417</v>
      </c>
      <c r="AB118" s="5">
        <v>-2.0023813616154253</v>
      </c>
      <c r="AC118" s="5">
        <v>-0.41031421098761633</v>
      </c>
    </row>
    <row r="119" spans="1:29" ht="17" x14ac:dyDescent="0.2">
      <c r="A119" s="4">
        <v>45375</v>
      </c>
      <c r="B119" s="4" t="str">
        <f t="shared" si="0"/>
        <v>132024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17</v>
      </c>
      <c r="O119" s="5">
        <v>-0.5</v>
      </c>
      <c r="P119" s="5">
        <v>0</v>
      </c>
      <c r="Q119" s="5">
        <v>0.5</v>
      </c>
      <c r="R119" s="5">
        <v>0.58436988684017988</v>
      </c>
      <c r="S119" s="5">
        <v>0.87212342078414307</v>
      </c>
      <c r="T119" s="6">
        <v>40.121700785109816</v>
      </c>
      <c r="U119" s="5">
        <v>20.475000000000001</v>
      </c>
      <c r="V119" s="5">
        <v>3.5863456330922707</v>
      </c>
      <c r="W119" s="5">
        <v>27.647691266184545</v>
      </c>
      <c r="X119" s="5">
        <v>13.30230873381546</v>
      </c>
      <c r="Y119" s="5">
        <v>18.257257591381101</v>
      </c>
      <c r="Z119" s="5">
        <v>20.609764308635334</v>
      </c>
      <c r="AA119" s="5">
        <v>-2.3525067172542329</v>
      </c>
      <c r="AB119" s="5">
        <v>-2.072406432743187</v>
      </c>
      <c r="AC119" s="5">
        <v>-0.28010028451104585</v>
      </c>
    </row>
    <row r="120" spans="1:29" ht="17" x14ac:dyDescent="0.2">
      <c r="A120" s="4">
        <v>45382</v>
      </c>
      <c r="B120" s="4" t="str">
        <f t="shared" si="0"/>
        <v>142024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16.5</v>
      </c>
      <c r="O120" s="5">
        <v>-0.5</v>
      </c>
      <c r="P120" s="5">
        <v>0</v>
      </c>
      <c r="Q120" s="5">
        <v>0.5</v>
      </c>
      <c r="R120" s="5">
        <v>0.54262918063730992</v>
      </c>
      <c r="S120" s="5">
        <v>0.8455431764424185</v>
      </c>
      <c r="T120" s="6">
        <v>39.089467375566286</v>
      </c>
      <c r="U120" s="5">
        <v>20.149999999999999</v>
      </c>
      <c r="V120" s="5">
        <v>3.6369630187836663</v>
      </c>
      <c r="W120" s="5">
        <v>27.42392603756733</v>
      </c>
      <c r="X120" s="5">
        <v>12.876073962432667</v>
      </c>
      <c r="Y120" s="5">
        <v>17.986910269630162</v>
      </c>
      <c r="Z120" s="5">
        <v>20.305337322810495</v>
      </c>
      <c r="AA120" s="5">
        <v>-2.3184270531803328</v>
      </c>
      <c r="AB120" s="5">
        <v>-2.1216105568306163</v>
      </c>
      <c r="AC120" s="5">
        <v>-0.19681649634971654</v>
      </c>
    </row>
    <row r="121" spans="1:29" ht="17" x14ac:dyDescent="0.2">
      <c r="A121" s="4">
        <v>45389</v>
      </c>
      <c r="B121" s="4" t="str">
        <f t="shared" si="0"/>
        <v>152024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18</v>
      </c>
      <c r="O121" s="5">
        <v>1.5</v>
      </c>
      <c r="P121" s="5">
        <v>1.5</v>
      </c>
      <c r="Q121" s="5">
        <v>0</v>
      </c>
      <c r="R121" s="5">
        <v>0.6110128105917878</v>
      </c>
      <c r="S121" s="5">
        <v>0.78514723526796004</v>
      </c>
      <c r="T121" s="6">
        <v>43.763808626648483</v>
      </c>
      <c r="U121" s="5">
        <v>19.875</v>
      </c>
      <c r="V121" s="5">
        <v>3.5807645831581838</v>
      </c>
      <c r="W121" s="5">
        <v>27.036529166316367</v>
      </c>
      <c r="X121" s="5">
        <v>12.713470833683633</v>
      </c>
      <c r="Y121" s="5">
        <v>17.988924074302446</v>
      </c>
      <c r="Z121" s="5">
        <v>20.134571595194902</v>
      </c>
      <c r="AA121" s="5">
        <v>-2.1456475208924566</v>
      </c>
      <c r="AB121" s="5">
        <v>-2.1264179496429847</v>
      </c>
      <c r="AC121" s="5">
        <v>-1.9229571249471888E-2</v>
      </c>
    </row>
    <row r="122" spans="1:29" ht="17" x14ac:dyDescent="0.2">
      <c r="A122" s="4">
        <v>45396</v>
      </c>
      <c r="B122" s="4" t="str">
        <f t="shared" si="0"/>
        <v>162024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17.5</v>
      </c>
      <c r="O122" s="5">
        <v>-0.5</v>
      </c>
      <c r="P122" s="5">
        <v>0</v>
      </c>
      <c r="Q122" s="5">
        <v>0.5</v>
      </c>
      <c r="R122" s="5">
        <v>0.56736903840666009</v>
      </c>
      <c r="S122" s="5">
        <v>0.76477957560596288</v>
      </c>
      <c r="T122" s="6">
        <v>42.590521240544106</v>
      </c>
      <c r="U122" s="5">
        <v>19.574999999999999</v>
      </c>
      <c r="V122" s="5">
        <v>3.5152347005569915</v>
      </c>
      <c r="W122" s="5">
        <v>26.605469401113982</v>
      </c>
      <c r="X122" s="5">
        <v>12.544530598886016</v>
      </c>
      <c r="Y122" s="5">
        <v>17.913704985948222</v>
      </c>
      <c r="Z122" s="5">
        <v>19.939418143698987</v>
      </c>
      <c r="AA122" s="5">
        <v>-2.025713157750765</v>
      </c>
      <c r="AB122" s="5">
        <v>-2.1062769912645409</v>
      </c>
      <c r="AC122" s="5">
        <v>8.056383351377594E-2</v>
      </c>
    </row>
    <row r="123" spans="1:29" ht="17" x14ac:dyDescent="0.2">
      <c r="A123" s="4">
        <v>45403</v>
      </c>
      <c r="B123" s="4" t="str">
        <f t="shared" si="0"/>
        <v>172024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15</v>
      </c>
      <c r="O123" s="5">
        <v>-2.5</v>
      </c>
      <c r="P123" s="5">
        <v>0</v>
      </c>
      <c r="Q123" s="5">
        <v>2.5</v>
      </c>
      <c r="R123" s="5">
        <v>0.52684267852047006</v>
      </c>
      <c r="S123" s="5">
        <v>0.88872389163410836</v>
      </c>
      <c r="T123" s="6">
        <v>37.217796013856088</v>
      </c>
      <c r="U123" s="5">
        <v>19.25</v>
      </c>
      <c r="V123" s="5">
        <v>3.6211186116999814</v>
      </c>
      <c r="W123" s="5">
        <v>26.492237223399961</v>
      </c>
      <c r="X123" s="5">
        <v>12.007762776600037</v>
      </c>
      <c r="Y123" s="5">
        <v>17.465442680417727</v>
      </c>
      <c r="Z123" s="5">
        <v>19.573535318239802</v>
      </c>
      <c r="AA123" s="5">
        <v>-2.1080926378220752</v>
      </c>
      <c r="AB123" s="5">
        <v>-2.1066401205760479</v>
      </c>
      <c r="AC123" s="5">
        <v>-1.4525172460273517E-3</v>
      </c>
    </row>
    <row r="124" spans="1:29" ht="17" x14ac:dyDescent="0.2">
      <c r="A124" s="4">
        <v>45410</v>
      </c>
      <c r="B124" s="4" t="str">
        <f t="shared" si="0"/>
        <v>182024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14.5</v>
      </c>
      <c r="O124" s="5">
        <v>-0.5</v>
      </c>
      <c r="P124" s="5">
        <v>0</v>
      </c>
      <c r="Q124" s="5">
        <v>0.5</v>
      </c>
      <c r="R124" s="5">
        <v>0.48921105862615077</v>
      </c>
      <c r="S124" s="5">
        <v>0.86095789937452927</v>
      </c>
      <c r="T124" s="6">
        <v>36.233321446715145</v>
      </c>
      <c r="U124" s="5">
        <v>18.675000000000001</v>
      </c>
      <c r="V124" s="5">
        <v>3.4105534741446295</v>
      </c>
      <c r="W124" s="5">
        <v>25.49610694828926</v>
      </c>
      <c r="X124" s="5">
        <v>11.853893051710742</v>
      </c>
      <c r="Y124" s="5">
        <v>17.009220729584232</v>
      </c>
      <c r="Z124" s="5">
        <v>19.197717887259074</v>
      </c>
      <c r="AA124" s="5">
        <v>-2.188497157674842</v>
      </c>
      <c r="AB124" s="5">
        <v>-2.1230115279958066</v>
      </c>
      <c r="AC124" s="5">
        <v>-6.5485629679035373E-2</v>
      </c>
    </row>
    <row r="125" spans="1:29" ht="17" x14ac:dyDescent="0.2">
      <c r="A125" s="4">
        <v>45417</v>
      </c>
      <c r="B125" s="4" t="str">
        <f t="shared" si="0"/>
        <v>192024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14.5</v>
      </c>
      <c r="O125" s="5">
        <v>0</v>
      </c>
      <c r="P125" s="5">
        <v>0</v>
      </c>
      <c r="Q125" s="5">
        <v>0</v>
      </c>
      <c r="R125" s="5">
        <v>0.4542674115814257</v>
      </c>
      <c r="S125" s="5">
        <v>0.79946090656206281</v>
      </c>
      <c r="T125" s="6">
        <v>36.233321446715145</v>
      </c>
      <c r="U125" s="5">
        <v>18.149999999999999</v>
      </c>
      <c r="V125" s="5">
        <v>3.1980462785894765</v>
      </c>
      <c r="W125" s="5">
        <v>24.546092557178952</v>
      </c>
      <c r="X125" s="5">
        <v>11.753907442821045</v>
      </c>
      <c r="Y125" s="5">
        <v>16.623186771186656</v>
      </c>
      <c r="Z125" s="5">
        <v>18.849738784499142</v>
      </c>
      <c r="AA125" s="5">
        <v>-2.2265520133124852</v>
      </c>
      <c r="AB125" s="5">
        <v>-2.1437196250591426</v>
      </c>
      <c r="AC125" s="5">
        <v>-8.2832388253342604E-2</v>
      </c>
    </row>
    <row r="126" spans="1:29" ht="17" x14ac:dyDescent="0.2">
      <c r="A126" s="4">
        <v>45424</v>
      </c>
      <c r="B126" s="4" t="str">
        <f t="shared" si="0"/>
        <v>202024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15</v>
      </c>
      <c r="O126" s="5">
        <v>0.5</v>
      </c>
      <c r="P126" s="5">
        <v>0.5</v>
      </c>
      <c r="Q126" s="5">
        <v>0</v>
      </c>
      <c r="R126" s="5">
        <v>0.45753402503989532</v>
      </c>
      <c r="S126" s="5">
        <v>0.74235655609334406</v>
      </c>
      <c r="T126" s="6">
        <v>38.131312324143444</v>
      </c>
      <c r="U126" s="5">
        <v>17.675000000000001</v>
      </c>
      <c r="V126" s="5">
        <v>2.9123658767400777</v>
      </c>
      <c r="W126" s="5">
        <v>23.499731753480155</v>
      </c>
      <c r="X126" s="5">
        <v>11.850268246519846</v>
      </c>
      <c r="Y126" s="5">
        <v>16.373465729465632</v>
      </c>
      <c r="Z126" s="5">
        <v>18.564572948610316</v>
      </c>
      <c r="AA126" s="5">
        <v>-2.1911072191446834</v>
      </c>
      <c r="AB126" s="5">
        <v>-2.1531971438762509</v>
      </c>
      <c r="AC126" s="5">
        <v>-3.7910075268432486E-2</v>
      </c>
    </row>
    <row r="127" spans="1:29" ht="17" x14ac:dyDescent="0.2">
      <c r="A127" s="4">
        <v>45431</v>
      </c>
      <c r="B127" s="4" t="str">
        <f t="shared" si="0"/>
        <v>212024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16</v>
      </c>
      <c r="O127" s="5">
        <v>1</v>
      </c>
      <c r="P127" s="5">
        <v>1</v>
      </c>
      <c r="Q127" s="5">
        <v>0</v>
      </c>
      <c r="R127" s="5">
        <v>0.49628159467990279</v>
      </c>
      <c r="S127" s="5">
        <v>0.68933108780096231</v>
      </c>
      <c r="T127" s="6">
        <v>41.858661096762724</v>
      </c>
      <c r="U127" s="5">
        <v>17.225000000000001</v>
      </c>
      <c r="V127" s="5">
        <v>2.3951774464536024</v>
      </c>
      <c r="W127" s="5">
        <v>22.015354892907204</v>
      </c>
      <c r="X127" s="5">
        <v>12.434645107092797</v>
      </c>
      <c r="Y127" s="5">
        <v>16.316009463393996</v>
      </c>
      <c r="Z127" s="5">
        <v>18.374604582046587</v>
      </c>
      <c r="AA127" s="5">
        <v>-2.0585951186525904</v>
      </c>
      <c r="AB127" s="5">
        <v>-2.1342767388315189</v>
      </c>
      <c r="AC127" s="5">
        <v>7.5681620178928544E-2</v>
      </c>
    </row>
    <row r="128" spans="1:29" ht="17" x14ac:dyDescent="0.2">
      <c r="A128" s="4">
        <v>45438</v>
      </c>
      <c r="B128" s="4" t="str">
        <f t="shared" si="0"/>
        <v>222024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15</v>
      </c>
      <c r="O128" s="5">
        <v>-1</v>
      </c>
      <c r="P128" s="5">
        <v>0</v>
      </c>
      <c r="Q128" s="5">
        <v>1</v>
      </c>
      <c r="R128" s="5">
        <v>0.46083290934562404</v>
      </c>
      <c r="S128" s="5">
        <v>0.71152172438660788</v>
      </c>
      <c r="T128" s="6">
        <v>39.308319862100639</v>
      </c>
      <c r="U128" s="5">
        <v>16.850000000000001</v>
      </c>
      <c r="V128" s="5">
        <v>2.110094784600919</v>
      </c>
      <c r="W128" s="5">
        <v>21.07018956920184</v>
      </c>
      <c r="X128" s="5">
        <v>12.629810430798162</v>
      </c>
      <c r="Y128" s="5">
        <v>16.113546469025689</v>
      </c>
      <c r="Z128" s="5">
        <v>18.124633872265356</v>
      </c>
      <c r="AA128" s="5">
        <v>-2.0110874032396673</v>
      </c>
      <c r="AB128" s="5">
        <v>-2.1096388717131487</v>
      </c>
      <c r="AC128" s="5">
        <v>9.8551468473481396E-2</v>
      </c>
    </row>
    <row r="129" spans="1:29" ht="17" x14ac:dyDescent="0.2">
      <c r="A129" s="4">
        <v>45445</v>
      </c>
      <c r="B129" s="4" t="str">
        <f t="shared" si="0"/>
        <v>232024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14.5</v>
      </c>
      <c r="O129" s="5">
        <v>-0.5</v>
      </c>
      <c r="P129" s="5">
        <v>0</v>
      </c>
      <c r="Q129" s="5">
        <v>0.5</v>
      </c>
      <c r="R129" s="5">
        <v>0.42791627296379381</v>
      </c>
      <c r="S129" s="5">
        <v>0.69641302978756436</v>
      </c>
      <c r="T129" s="6">
        <v>38.059692290918264</v>
      </c>
      <c r="U129" s="5">
        <v>16.425000000000001</v>
      </c>
      <c r="V129" s="5">
        <v>1.6299923312703037</v>
      </c>
      <c r="W129" s="5">
        <v>19.684984662540607</v>
      </c>
      <c r="X129" s="5">
        <v>13.165015337459394</v>
      </c>
      <c r="Y129" s="5">
        <v>15.865308550714044</v>
      </c>
      <c r="Z129" s="5">
        <v>17.856142474319771</v>
      </c>
      <c r="AA129" s="5">
        <v>-1.9908339236057273</v>
      </c>
      <c r="AB129" s="5">
        <v>-2.0858778820916646</v>
      </c>
      <c r="AC129" s="5">
        <v>9.5043958485937274E-2</v>
      </c>
    </row>
    <row r="130" spans="1:29" ht="17" x14ac:dyDescent="0.2">
      <c r="A130" s="4">
        <v>45452</v>
      </c>
      <c r="B130" s="4" t="str">
        <f t="shared" si="0"/>
        <v>242024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16.5</v>
      </c>
      <c r="O130" s="5">
        <v>2</v>
      </c>
      <c r="P130" s="5">
        <v>2</v>
      </c>
      <c r="Q130" s="5">
        <v>0</v>
      </c>
      <c r="R130" s="5">
        <v>0.54020796775209423</v>
      </c>
      <c r="S130" s="5">
        <v>0.6466692419455955</v>
      </c>
      <c r="T130" s="6">
        <v>45.515067888926012</v>
      </c>
      <c r="U130" s="5">
        <v>16.225000000000001</v>
      </c>
      <c r="V130" s="5">
        <v>1.336740438529485</v>
      </c>
      <c r="W130" s="5">
        <v>18.898480877058972</v>
      </c>
      <c r="X130" s="5">
        <v>13.551519122941031</v>
      </c>
      <c r="Y130" s="5">
        <v>15.96295338906573</v>
      </c>
      <c r="Z130" s="5">
        <v>17.755687476222011</v>
      </c>
      <c r="AA130" s="5">
        <v>-1.7927340871562816</v>
      </c>
      <c r="AB130" s="5">
        <v>-2.0272491231045882</v>
      </c>
      <c r="AC130" s="5">
        <v>0.23451503594830658</v>
      </c>
    </row>
    <row r="131" spans="1:29" ht="17" x14ac:dyDescent="0.2">
      <c r="A131" s="4">
        <v>45459</v>
      </c>
      <c r="B131" s="4" t="str">
        <f t="shared" si="0"/>
        <v>252024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16.5</v>
      </c>
      <c r="O131" s="5">
        <v>0</v>
      </c>
      <c r="P131" s="5">
        <v>0</v>
      </c>
      <c r="Q131" s="5">
        <v>0</v>
      </c>
      <c r="R131" s="5">
        <v>0.50162168434123033</v>
      </c>
      <c r="S131" s="5">
        <v>0.60047858180662439</v>
      </c>
      <c r="T131" s="6">
        <v>45.515067888926012</v>
      </c>
      <c r="U131" s="5">
        <v>16.074999999999999</v>
      </c>
      <c r="V131" s="5">
        <v>1.1098986440211553</v>
      </c>
      <c r="W131" s="5">
        <v>18.294797288042311</v>
      </c>
      <c r="X131" s="5">
        <v>13.855202711957688</v>
      </c>
      <c r="Y131" s="5">
        <v>16.045575944594081</v>
      </c>
      <c r="Z131" s="5">
        <v>17.662673589094453</v>
      </c>
      <c r="AA131" s="5">
        <v>-1.6170976445003724</v>
      </c>
      <c r="AB131" s="5">
        <v>-1.9452188273837452</v>
      </c>
      <c r="AC131" s="5">
        <v>0.32812118288337278</v>
      </c>
    </row>
    <row r="132" spans="1:29" ht="17" x14ac:dyDescent="0.2">
      <c r="A132" s="4">
        <v>45466</v>
      </c>
      <c r="B132" s="4" t="str">
        <f t="shared" si="0"/>
        <v>262024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16.5</v>
      </c>
      <c r="O132" s="5">
        <v>0</v>
      </c>
      <c r="P132" s="5">
        <v>0</v>
      </c>
      <c r="Q132" s="5">
        <v>0</v>
      </c>
      <c r="R132" s="5">
        <v>0.46579156403114247</v>
      </c>
      <c r="S132" s="5">
        <v>0.55758725453472269</v>
      </c>
      <c r="T132" s="6">
        <v>45.515067888926005</v>
      </c>
      <c r="U132" s="5">
        <v>16.024999999999999</v>
      </c>
      <c r="V132" s="5">
        <v>1.066243405606806</v>
      </c>
      <c r="W132" s="5">
        <v>18.157486811213609</v>
      </c>
      <c r="X132" s="5">
        <v>13.892513188786387</v>
      </c>
      <c r="Y132" s="5">
        <v>16.115487337733452</v>
      </c>
      <c r="Z132" s="5">
        <v>17.5765496195319</v>
      </c>
      <c r="AA132" s="5">
        <v>-1.4610622817984478</v>
      </c>
      <c r="AB132" s="5">
        <v>-1.8483875182666858</v>
      </c>
      <c r="AC132" s="5">
        <v>0.38732523646823802</v>
      </c>
    </row>
    <row r="133" spans="1:29" ht="17" x14ac:dyDescent="0.2">
      <c r="A133" s="4">
        <v>45473</v>
      </c>
      <c r="B133" s="4" t="str">
        <f t="shared" si="0"/>
        <v>272024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16</v>
      </c>
      <c r="O133" s="5">
        <v>-0.5</v>
      </c>
      <c r="P133" s="5">
        <v>0</v>
      </c>
      <c r="Q133" s="5">
        <v>0.5</v>
      </c>
      <c r="R133" s="5">
        <v>0.43252073802891805</v>
      </c>
      <c r="S133" s="5">
        <v>0.55347387921081392</v>
      </c>
      <c r="T133" s="6">
        <v>43.866440086635507</v>
      </c>
      <c r="U133" s="5">
        <v>16</v>
      </c>
      <c r="V133" s="5">
        <v>1.0606601717798212</v>
      </c>
      <c r="W133" s="5">
        <v>18.121320343559642</v>
      </c>
      <c r="X133" s="5">
        <v>13.878679656440358</v>
      </c>
      <c r="Y133" s="5">
        <v>16.097720055005226</v>
      </c>
      <c r="Z133" s="5">
        <v>17.459768166233239</v>
      </c>
      <c r="AA133" s="5">
        <v>-1.3620481112280132</v>
      </c>
      <c r="AB133" s="5">
        <v>-1.7511196368589514</v>
      </c>
      <c r="AC133" s="5">
        <v>0.38907152563093828</v>
      </c>
    </row>
    <row r="134" spans="1:29" ht="17" x14ac:dyDescent="0.2">
      <c r="A134" s="4">
        <v>45480</v>
      </c>
      <c r="B134" s="4" t="str">
        <f t="shared" si="0"/>
        <v>282024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880687</v>
      </c>
      <c r="N134" s="1">
        <v>32.5</v>
      </c>
      <c r="O134" s="5">
        <v>16.5</v>
      </c>
      <c r="P134" s="5">
        <v>16.5</v>
      </c>
      <c r="Q134" s="5">
        <v>0</v>
      </c>
      <c r="R134" s="5">
        <v>1.5801978281697096</v>
      </c>
      <c r="S134" s="5">
        <v>0.51394003069575578</v>
      </c>
      <c r="T134" s="6">
        <v>75.458156753147492</v>
      </c>
      <c r="U134" s="5">
        <v>16.850000000000001</v>
      </c>
      <c r="V134" s="5">
        <v>3.7419914484135317</v>
      </c>
      <c r="W134" s="5">
        <v>24.333982896827067</v>
      </c>
      <c r="X134" s="5">
        <v>9.366017103172938</v>
      </c>
      <c r="Y134" s="5">
        <v>18.621147738850574</v>
      </c>
      <c r="Z134" s="5">
        <v>18.573859413178926</v>
      </c>
      <c r="AA134" s="5">
        <v>4.7288325671647868E-2</v>
      </c>
      <c r="AB134" s="5">
        <v>-1.3914380443528316</v>
      </c>
      <c r="AC134" s="5">
        <v>1.4387263700244795</v>
      </c>
    </row>
    <row r="135" spans="1:29" ht="17" x14ac:dyDescent="0.2">
      <c r="A135" s="4">
        <v>45487</v>
      </c>
      <c r="B135" s="4" t="str">
        <f t="shared" si="0"/>
        <v>292024</v>
      </c>
      <c r="C135" s="1">
        <v>45.33</v>
      </c>
      <c r="D135" s="1">
        <v>6.89</v>
      </c>
      <c r="E135" s="1">
        <v>14.7</v>
      </c>
      <c r="F135" s="1">
        <v>9.68</v>
      </c>
      <c r="G135" s="1">
        <v>11.44</v>
      </c>
      <c r="H135" s="1">
        <v>6.62</v>
      </c>
      <c r="I135" s="1">
        <v>12.8</v>
      </c>
      <c r="J135" s="1">
        <v>13.41</v>
      </c>
      <c r="K135" s="1">
        <v>8.1</v>
      </c>
      <c r="L135" s="1">
        <v>0</v>
      </c>
      <c r="M135" s="1">
        <v>968091</v>
      </c>
      <c r="N135" s="1">
        <v>32</v>
      </c>
      <c r="O135" s="5">
        <v>-0.5</v>
      </c>
      <c r="P135" s="5">
        <v>0</v>
      </c>
      <c r="Q135" s="5">
        <v>0.5</v>
      </c>
      <c r="R135" s="5">
        <v>1.467326554729016</v>
      </c>
      <c r="S135" s="5">
        <v>0.51294431421748754</v>
      </c>
      <c r="T135" s="6">
        <v>74.097265063017772</v>
      </c>
      <c r="U135" s="5">
        <v>17.7</v>
      </c>
      <c r="V135" s="5">
        <v>4.9583263305272682</v>
      </c>
      <c r="W135" s="5">
        <v>27.616652661054538</v>
      </c>
      <c r="X135" s="5">
        <v>7.7833473389454628</v>
      </c>
      <c r="Y135" s="5">
        <v>20.679432702104332</v>
      </c>
      <c r="Z135" s="5">
        <v>19.568388345536043</v>
      </c>
      <c r="AA135" s="5">
        <v>1.1110443565682893</v>
      </c>
      <c r="AB135" s="5">
        <v>-0.89094156416860737</v>
      </c>
      <c r="AC135" s="5">
        <v>2.0019859207368969</v>
      </c>
    </row>
    <row r="136" spans="1:29" ht="17" x14ac:dyDescent="0.2">
      <c r="A136" s="4">
        <v>45494</v>
      </c>
      <c r="B136" s="4" t="str">
        <f t="shared" si="0"/>
        <v>302024</v>
      </c>
      <c r="C136" s="1">
        <v>28.85</v>
      </c>
      <c r="D136" s="1">
        <v>20.74</v>
      </c>
      <c r="E136" s="1">
        <v>6.74</v>
      </c>
      <c r="F136" s="1">
        <v>17.989999999999998</v>
      </c>
      <c r="G136" s="1">
        <v>7.52</v>
      </c>
      <c r="H136" s="1">
        <v>3.81</v>
      </c>
      <c r="I136" s="1">
        <v>3.49</v>
      </c>
      <c r="J136" s="1">
        <v>22.89</v>
      </c>
      <c r="K136" s="1">
        <v>8.6999999999999993</v>
      </c>
      <c r="L136" s="1">
        <v>0</v>
      </c>
      <c r="M136" s="1">
        <v>0</v>
      </c>
      <c r="N136" s="1">
        <v>30.5</v>
      </c>
      <c r="O136" s="5">
        <v>-1.5</v>
      </c>
      <c r="P136" s="5">
        <v>0</v>
      </c>
      <c r="Q136" s="5">
        <v>1.5</v>
      </c>
      <c r="R136" s="5">
        <v>1.3625175151055147</v>
      </c>
      <c r="S136" s="5">
        <v>0.5834482917733812</v>
      </c>
      <c r="T136" s="6">
        <v>70.017546571942859</v>
      </c>
      <c r="U136" s="5">
        <v>18.425000000000001</v>
      </c>
      <c r="V136" s="5">
        <v>5.6662928798289274</v>
      </c>
      <c r="W136" s="5">
        <v>29.757585759657857</v>
      </c>
      <c r="X136" s="5">
        <v>7.092414240342146</v>
      </c>
      <c r="Y136" s="5">
        <v>22.190289209472898</v>
      </c>
      <c r="Z136" s="5">
        <v>20.378137356977817</v>
      </c>
      <c r="AA136" s="5">
        <v>1.8121518524950808</v>
      </c>
      <c r="AB136" s="5">
        <v>-0.35032288083586982</v>
      </c>
      <c r="AC136" s="5">
        <v>2.1624747333309506</v>
      </c>
    </row>
    <row r="137" spans="1:29" ht="17" x14ac:dyDescent="0.2">
      <c r="A137" s="4">
        <v>45501</v>
      </c>
      <c r="B137" s="4" t="str">
        <f t="shared" si="0"/>
        <v>312024</v>
      </c>
      <c r="C137" s="1">
        <v>161.87</v>
      </c>
      <c r="D137" s="1">
        <v>69.209999999999994</v>
      </c>
      <c r="E137" s="1">
        <v>28.15</v>
      </c>
      <c r="F137" s="1">
        <v>60.01</v>
      </c>
      <c r="G137" s="1">
        <v>41.48</v>
      </c>
      <c r="H137" s="1">
        <v>5.03</v>
      </c>
      <c r="I137" s="1">
        <v>28.23</v>
      </c>
      <c r="J137" s="1">
        <v>49.95</v>
      </c>
      <c r="K137" s="1">
        <v>7.15</v>
      </c>
      <c r="L137" s="1">
        <v>0</v>
      </c>
      <c r="M137" s="1">
        <v>0</v>
      </c>
      <c r="N137" s="1">
        <v>28.5</v>
      </c>
      <c r="O137" s="5">
        <v>-2</v>
      </c>
      <c r="P137" s="5">
        <v>0</v>
      </c>
      <c r="Q137" s="5">
        <v>2</v>
      </c>
      <c r="R137" s="5">
        <v>1.2651948354551208</v>
      </c>
      <c r="S137" s="5">
        <v>0.68463055664671113</v>
      </c>
      <c r="T137" s="6">
        <v>64.887596631988288</v>
      </c>
      <c r="U137" s="5">
        <v>19</v>
      </c>
      <c r="V137" s="5">
        <v>6.0621778264910704</v>
      </c>
      <c r="W137" s="5">
        <v>31.124355652982139</v>
      </c>
      <c r="X137" s="5">
        <v>6.8756443470178592</v>
      </c>
      <c r="Y137" s="5">
        <v>23.16101394647707</v>
      </c>
      <c r="Z137" s="5">
        <v>20.979756812016497</v>
      </c>
      <c r="AA137" s="5">
        <v>2.1812571344605729</v>
      </c>
      <c r="AB137" s="5">
        <v>0.15599312222341871</v>
      </c>
      <c r="AC137" s="5">
        <v>2.0252640122371544</v>
      </c>
    </row>
    <row r="138" spans="1:29" ht="17" x14ac:dyDescent="0.2">
      <c r="A138" s="4">
        <v>45508</v>
      </c>
      <c r="B138" s="4" t="str">
        <f t="shared" si="0"/>
        <v>322024</v>
      </c>
      <c r="C138" s="1">
        <v>117.74</v>
      </c>
      <c r="D138" s="1">
        <v>44.2</v>
      </c>
      <c r="E138" s="1">
        <v>41.9</v>
      </c>
      <c r="F138" s="1">
        <v>44.49</v>
      </c>
      <c r="G138" s="1">
        <v>31.62</v>
      </c>
      <c r="H138" s="1">
        <v>0</v>
      </c>
      <c r="I138" s="1">
        <v>20.2</v>
      </c>
      <c r="J138" s="1">
        <v>62.56</v>
      </c>
      <c r="K138" s="1">
        <v>14.18</v>
      </c>
      <c r="L138" s="1">
        <v>0</v>
      </c>
      <c r="M138" s="1">
        <v>612389</v>
      </c>
      <c r="N138" s="1">
        <v>23</v>
      </c>
      <c r="O138" s="5">
        <v>-5.5</v>
      </c>
      <c r="P138" s="5">
        <v>0</v>
      </c>
      <c r="Q138" s="5">
        <v>5.5</v>
      </c>
      <c r="R138" s="5">
        <v>1.1748237757797551</v>
      </c>
      <c r="S138" s="5">
        <v>1.0285855168862317</v>
      </c>
      <c r="T138" s="6">
        <v>53.318454255872368</v>
      </c>
      <c r="U138" s="5">
        <v>19.274999999999999</v>
      </c>
      <c r="V138" s="5">
        <v>6.1124360937354592</v>
      </c>
      <c r="W138" s="5">
        <v>31.499872187470917</v>
      </c>
      <c r="X138" s="5">
        <v>7.0501278125290803</v>
      </c>
      <c r="Y138" s="5">
        <v>23.136242570095984</v>
      </c>
      <c r="Z138" s="5">
        <v>21.129404455570828</v>
      </c>
      <c r="AA138" s="5">
        <v>2.0068381145251557</v>
      </c>
      <c r="AB138" s="5">
        <v>0.52616212068376611</v>
      </c>
      <c r="AC138" s="5">
        <v>1.4806759938413896</v>
      </c>
    </row>
    <row r="139" spans="1:29" ht="17" x14ac:dyDescent="0.2">
      <c r="A139" s="4">
        <v>45515</v>
      </c>
      <c r="B139" s="4" t="str">
        <f t="shared" si="0"/>
        <v>332024</v>
      </c>
      <c r="C139" s="1">
        <v>24.26</v>
      </c>
      <c r="D139" s="1">
        <v>9.42</v>
      </c>
      <c r="E139" s="1">
        <v>0.86</v>
      </c>
      <c r="F139" s="1">
        <v>1.35</v>
      </c>
      <c r="G139" s="1">
        <v>2.48</v>
      </c>
      <c r="H139" s="1">
        <v>0</v>
      </c>
      <c r="I139" s="1">
        <v>2.52</v>
      </c>
      <c r="J139" s="1">
        <v>9.91</v>
      </c>
      <c r="K139" s="1">
        <v>4.75</v>
      </c>
      <c r="L139" s="1">
        <v>0</v>
      </c>
      <c r="M139" s="1">
        <v>676065</v>
      </c>
      <c r="N139" s="1">
        <v>22.5</v>
      </c>
      <c r="O139" s="5">
        <v>-0.5</v>
      </c>
      <c r="P139" s="5">
        <v>0</v>
      </c>
      <c r="Q139" s="5">
        <v>0.5</v>
      </c>
      <c r="R139" s="5">
        <v>1.0909077917954868</v>
      </c>
      <c r="S139" s="5">
        <v>0.99082940853721513</v>
      </c>
      <c r="T139" s="6">
        <v>52.403722795612175</v>
      </c>
      <c r="U139" s="5">
        <v>19.55</v>
      </c>
      <c r="V139" s="5">
        <v>6.1276014883476222</v>
      </c>
      <c r="W139" s="5">
        <v>31.805202976695245</v>
      </c>
      <c r="X139" s="5">
        <v>7.2947970233047563</v>
      </c>
      <c r="Y139" s="5">
        <v>23.038359097773522</v>
      </c>
      <c r="Z139" s="5">
        <v>21.230930051454472</v>
      </c>
      <c r="AA139" s="5">
        <v>1.8074290463190508</v>
      </c>
      <c r="AB139" s="5">
        <v>0.78241550581082309</v>
      </c>
      <c r="AC139" s="5">
        <v>1.0250135405082277</v>
      </c>
    </row>
    <row r="140" spans="1:29" ht="17" x14ac:dyDescent="0.2">
      <c r="A140" s="4">
        <v>45522</v>
      </c>
      <c r="B140" s="4" t="str">
        <f t="shared" si="0"/>
        <v>342024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23</v>
      </c>
      <c r="O140" s="5">
        <v>0.5</v>
      </c>
      <c r="P140" s="5">
        <v>0.5</v>
      </c>
      <c r="Q140" s="5">
        <v>0</v>
      </c>
      <c r="R140" s="5">
        <v>1.0487000923815235</v>
      </c>
      <c r="S140" s="5">
        <v>0.92005587935598554</v>
      </c>
      <c r="T140" s="6">
        <v>53.267144706410825</v>
      </c>
      <c r="U140" s="5">
        <v>19.875</v>
      </c>
      <c r="V140" s="5">
        <v>6.1295901168022642</v>
      </c>
      <c r="W140" s="5">
        <v>32.134180233604525</v>
      </c>
      <c r="X140" s="5">
        <v>7.6158197663954716</v>
      </c>
      <c r="Y140" s="5">
        <v>23.032457698116058</v>
      </c>
      <c r="Z140" s="5">
        <v>21.361972269865252</v>
      </c>
      <c r="AA140" s="5">
        <v>1.6704854282508066</v>
      </c>
      <c r="AB140" s="5">
        <v>0.96002949029881979</v>
      </c>
      <c r="AC140" s="5">
        <v>0.7104559379519868</v>
      </c>
    </row>
    <row r="141" spans="1:29" ht="17" x14ac:dyDescent="0.2">
      <c r="A141" s="4">
        <v>45529</v>
      </c>
      <c r="B141" s="4" t="str">
        <f t="shared" si="0"/>
        <v>352024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21</v>
      </c>
      <c r="O141" s="5">
        <v>-2</v>
      </c>
      <c r="P141" s="5">
        <v>0</v>
      </c>
      <c r="Q141" s="5">
        <v>2</v>
      </c>
      <c r="R141" s="5">
        <v>0.9737929429257004</v>
      </c>
      <c r="S141" s="5">
        <v>0.99719474511627226</v>
      </c>
      <c r="T141" s="6">
        <v>49.406343268084548</v>
      </c>
      <c r="U141" s="5">
        <v>20.024999999999999</v>
      </c>
      <c r="V141" s="5">
        <v>6.1185680514316418</v>
      </c>
      <c r="W141" s="5">
        <v>32.26213610286328</v>
      </c>
      <c r="X141" s="5">
        <v>7.7878638971367149</v>
      </c>
      <c r="Y141" s="5">
        <v>22.719771898405895</v>
      </c>
      <c r="Z141" s="5">
        <v>21.335159509134492</v>
      </c>
      <c r="AA141" s="5">
        <v>1.3846123892714033</v>
      </c>
      <c r="AB141" s="5">
        <v>1.0449460700933366</v>
      </c>
      <c r="AC141" s="5">
        <v>0.33966631917806667</v>
      </c>
    </row>
    <row r="142" spans="1:29" ht="17" x14ac:dyDescent="0.2">
      <c r="A142" s="4">
        <v>45536</v>
      </c>
      <c r="B142" s="4" t="str">
        <f t="shared" si="0"/>
        <v>362024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20</v>
      </c>
      <c r="O142" s="5">
        <v>-1</v>
      </c>
      <c r="P142" s="5">
        <v>0</v>
      </c>
      <c r="Q142" s="5">
        <v>1</v>
      </c>
      <c r="R142" s="5">
        <v>0.90423630414529321</v>
      </c>
      <c r="S142" s="5">
        <v>0.99739512046510992</v>
      </c>
      <c r="T142" s="6">
        <v>47.550555404318096</v>
      </c>
      <c r="U142" s="5">
        <v>20.149999999999999</v>
      </c>
      <c r="V142" s="5">
        <v>6.0911821512740856</v>
      </c>
      <c r="W142" s="5">
        <v>32.332364302548172</v>
      </c>
      <c r="X142" s="5">
        <v>7.9676356974518274</v>
      </c>
      <c r="Y142" s="5">
        <v>22.301345452497294</v>
      </c>
      <c r="Z142" s="5">
        <v>21.236258804754158</v>
      </c>
      <c r="AA142" s="5">
        <v>1.0650866477431364</v>
      </c>
      <c r="AB142" s="5">
        <v>1.0489741856232966</v>
      </c>
      <c r="AC142" s="5">
        <v>1.6112462119839854E-2</v>
      </c>
    </row>
    <row r="143" spans="1:29" ht="17" x14ac:dyDescent="0.2">
      <c r="A143" s="4">
        <v>45543</v>
      </c>
      <c r="B143" s="4" t="str">
        <f t="shared" si="0"/>
        <v>372024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20.5</v>
      </c>
      <c r="O143" s="5">
        <v>0.5</v>
      </c>
      <c r="P143" s="5">
        <v>0.5</v>
      </c>
      <c r="Q143" s="5">
        <v>0</v>
      </c>
      <c r="R143" s="5">
        <v>0.87536228242062941</v>
      </c>
      <c r="S143" s="5">
        <v>0.92615261186045927</v>
      </c>
      <c r="T143" s="6">
        <v>48.590343893323784</v>
      </c>
      <c r="U143" s="5">
        <v>20.425000000000001</v>
      </c>
      <c r="V143" s="5">
        <v>5.9755229896637498</v>
      </c>
      <c r="W143" s="5">
        <v>32.3760459793275</v>
      </c>
      <c r="X143" s="5">
        <v>8.473954020672501</v>
      </c>
      <c r="Y143" s="5">
        <v>22.024215382882325</v>
      </c>
      <c r="Z143" s="5">
        <v>21.18172111551311</v>
      </c>
      <c r="AA143" s="5">
        <v>0.84249426736921507</v>
      </c>
      <c r="AB143" s="5">
        <v>1.0076782019724804</v>
      </c>
      <c r="AC143" s="5">
        <v>-0.1651839346032653</v>
      </c>
    </row>
    <row r="144" spans="1:29" ht="17" x14ac:dyDescent="0.2">
      <c r="A144" s="4">
        <v>45550</v>
      </c>
      <c r="B144" s="4" t="str">
        <f t="shared" si="0"/>
        <v>382024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19.5</v>
      </c>
      <c r="O144" s="5">
        <v>-1</v>
      </c>
      <c r="P144" s="5">
        <v>0</v>
      </c>
      <c r="Q144" s="5">
        <v>1</v>
      </c>
      <c r="R144" s="5">
        <v>0.81283640510487021</v>
      </c>
      <c r="S144" s="5">
        <v>0.93142742529899791</v>
      </c>
      <c r="T144" s="6">
        <v>46.60054235698194</v>
      </c>
      <c r="U144" s="5">
        <v>20.675000000000001</v>
      </c>
      <c r="V144" s="5">
        <v>5.8251072951491629</v>
      </c>
      <c r="W144" s="5">
        <v>32.32521459029833</v>
      </c>
      <c r="X144" s="5">
        <v>9.0247854097016749</v>
      </c>
      <c r="Y144" s="5">
        <v>21.635874554746582</v>
      </c>
      <c r="Z144" s="5">
        <v>21.057149181030656</v>
      </c>
      <c r="AA144" s="5">
        <v>0.57872537371592614</v>
      </c>
      <c r="AB144" s="5">
        <v>0.92188763632116966</v>
      </c>
      <c r="AC144" s="5">
        <v>-0.34316226260524352</v>
      </c>
    </row>
    <row r="145" spans="1:29" ht="17" x14ac:dyDescent="0.2">
      <c r="A145" s="4">
        <v>45557</v>
      </c>
      <c r="B145" s="4" t="str">
        <f t="shared" si="0"/>
        <v>392024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20</v>
      </c>
      <c r="O145" s="5">
        <v>0.5</v>
      </c>
      <c r="P145" s="5">
        <v>0.5</v>
      </c>
      <c r="Q145" s="5">
        <v>0</v>
      </c>
      <c r="R145" s="5">
        <v>0.79049094759737948</v>
      </c>
      <c r="S145" s="5">
        <v>0.86489689492049815</v>
      </c>
      <c r="T145" s="6">
        <v>47.75261284962847</v>
      </c>
      <c r="U145" s="5">
        <v>20.95</v>
      </c>
      <c r="V145" s="5">
        <v>5.6544230474912291</v>
      </c>
      <c r="W145" s="5">
        <v>32.258846094982459</v>
      </c>
      <c r="X145" s="5">
        <v>9.641153905017541</v>
      </c>
      <c r="Y145" s="5">
        <v>21.384201546324032</v>
      </c>
      <c r="Z145" s="5">
        <v>20.978841834287643</v>
      </c>
      <c r="AA145" s="5">
        <v>0.40535971203638965</v>
      </c>
      <c r="AB145" s="5">
        <v>0.8185820514642137</v>
      </c>
      <c r="AC145" s="5">
        <v>-0.41322233942782405</v>
      </c>
    </row>
    <row r="146" spans="1:29" ht="17" x14ac:dyDescent="0.2">
      <c r="A146" s="4">
        <v>45564</v>
      </c>
      <c r="B146" s="4" t="str">
        <f t="shared" si="0"/>
        <v>402024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19.5</v>
      </c>
      <c r="O146" s="5">
        <v>-0.5</v>
      </c>
      <c r="P146" s="5">
        <v>0</v>
      </c>
      <c r="Q146" s="5">
        <v>0.5</v>
      </c>
      <c r="R146" s="5">
        <v>0.7340273084832809</v>
      </c>
      <c r="S146" s="5">
        <v>0.83883283099760553</v>
      </c>
      <c r="T146" s="6">
        <v>46.668313987888489</v>
      </c>
      <c r="U146" s="5">
        <v>21.175000000000001</v>
      </c>
      <c r="V146" s="5">
        <v>5.5006249644926717</v>
      </c>
      <c r="W146" s="5">
        <v>32.176249928985342</v>
      </c>
      <c r="X146" s="5">
        <v>10.173750071014657</v>
      </c>
      <c r="Y146" s="5">
        <v>21.094324385351104</v>
      </c>
      <c r="Z146" s="5">
        <v>20.869297994710777</v>
      </c>
      <c r="AA146" s="5">
        <v>0.22502639064032692</v>
      </c>
      <c r="AB146" s="5">
        <v>0.69987091929943646</v>
      </c>
      <c r="AC146" s="5">
        <v>-0.47484452865910953</v>
      </c>
    </row>
    <row r="147" spans="1:29" x14ac:dyDescent="0.2">
      <c r="A147" s="4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29" x14ac:dyDescent="0.2">
      <c r="A148" s="4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29" x14ac:dyDescent="0.2">
      <c r="A149" s="4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29" x14ac:dyDescent="0.2">
      <c r="A150" s="4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29" x14ac:dyDescent="0.2">
      <c r="A151" s="4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29" x14ac:dyDescent="0.2">
      <c r="A152" s="4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29" x14ac:dyDescent="0.2">
      <c r="A153" s="4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29" x14ac:dyDescent="0.2">
      <c r="A154" s="4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29" x14ac:dyDescent="0.2">
      <c r="A155" s="4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29" x14ac:dyDescent="0.2">
      <c r="A156" s="4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29" x14ac:dyDescent="0.2">
      <c r="A157" s="4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29" x14ac:dyDescent="0.2">
      <c r="A158" s="4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29" x14ac:dyDescent="0.2">
      <c r="A159" s="4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1093-1B9D-8B4C-81C9-48C6D7360D7F}">
  <dimension ref="B3:V57"/>
  <sheetViews>
    <sheetView topLeftCell="F1" workbookViewId="0">
      <selection activeCell="U21" sqref="U21"/>
    </sheetView>
  </sheetViews>
  <sheetFormatPr baseColWidth="10" defaultRowHeight="16" x14ac:dyDescent="0.2"/>
  <cols>
    <col min="2" max="2" width="10.1640625" bestFit="1" customWidth="1"/>
    <col min="3" max="3" width="7" bestFit="1" customWidth="1"/>
    <col min="4" max="4" width="6.1640625" bestFit="1" customWidth="1"/>
    <col min="5" max="5" width="7.5" bestFit="1" customWidth="1"/>
    <col min="6" max="6" width="23.1640625" bestFit="1" customWidth="1"/>
    <col min="7" max="7" width="25" bestFit="1" customWidth="1"/>
    <col min="8" max="8" width="11.1640625" bestFit="1" customWidth="1"/>
    <col min="9" max="9" width="14.33203125" bestFit="1" customWidth="1"/>
  </cols>
  <sheetData>
    <row r="3" spans="2:22" x14ac:dyDescent="0.2">
      <c r="B3">
        <v>2022</v>
      </c>
    </row>
    <row r="4" spans="2:22" x14ac:dyDescent="0.2">
      <c r="B4" s="14" t="s">
        <v>99</v>
      </c>
      <c r="C4" s="14" t="s">
        <v>111</v>
      </c>
      <c r="D4" s="14" t="s">
        <v>128</v>
      </c>
      <c r="E4" s="14" t="s">
        <v>129</v>
      </c>
      <c r="F4" s="14" t="s">
        <v>108</v>
      </c>
      <c r="G4" s="14" t="s">
        <v>114</v>
      </c>
      <c r="H4" s="14" t="s">
        <v>115</v>
      </c>
      <c r="I4" s="14" t="s">
        <v>130</v>
      </c>
      <c r="J4" s="14" t="s">
        <v>131</v>
      </c>
      <c r="N4" s="14" t="s">
        <v>99</v>
      </c>
      <c r="O4" s="14" t="s">
        <v>108</v>
      </c>
      <c r="P4" s="14" t="s">
        <v>114</v>
      </c>
      <c r="Q4" s="14" t="s">
        <v>115</v>
      </c>
      <c r="T4" s="14" t="s">
        <v>237</v>
      </c>
      <c r="U4" s="14" t="s">
        <v>238</v>
      </c>
      <c r="V4" s="14" t="s">
        <v>239</v>
      </c>
    </row>
    <row r="5" spans="2:22" x14ac:dyDescent="0.2">
      <c r="B5" s="14" t="s">
        <v>102</v>
      </c>
      <c r="C5" t="s">
        <v>116</v>
      </c>
      <c r="D5">
        <v>61.9</v>
      </c>
      <c r="E5" t="s">
        <v>117</v>
      </c>
      <c r="F5" s="16">
        <v>0.28799999999999998</v>
      </c>
      <c r="G5" s="15">
        <v>0.158</v>
      </c>
      <c r="H5" s="15">
        <v>0.22</v>
      </c>
      <c r="I5" s="14" t="s">
        <v>132</v>
      </c>
      <c r="J5" t="s">
        <v>133</v>
      </c>
      <c r="N5" s="14" t="s">
        <v>102</v>
      </c>
      <c r="O5" s="16">
        <v>0.28799999999999998</v>
      </c>
      <c r="P5" s="15">
        <v>0.158</v>
      </c>
      <c r="Q5" s="15">
        <v>0.22</v>
      </c>
      <c r="T5" s="14" t="s">
        <v>240</v>
      </c>
      <c r="U5" t="s">
        <v>241</v>
      </c>
      <c r="V5" t="s">
        <v>242</v>
      </c>
    </row>
    <row r="6" spans="2:22" x14ac:dyDescent="0.2">
      <c r="B6" s="14" t="s">
        <v>103</v>
      </c>
      <c r="C6">
        <v>537.9</v>
      </c>
      <c r="D6">
        <v>63.8</v>
      </c>
      <c r="E6" t="s">
        <v>118</v>
      </c>
      <c r="F6" s="15">
        <v>0.14399999999999999</v>
      </c>
      <c r="G6" s="15">
        <v>0.16300000000000001</v>
      </c>
      <c r="H6" s="16">
        <v>0.224</v>
      </c>
      <c r="I6" s="14" t="s">
        <v>134</v>
      </c>
      <c r="J6" s="14" t="s">
        <v>135</v>
      </c>
      <c r="N6" s="14" t="s">
        <v>103</v>
      </c>
      <c r="O6" s="15">
        <v>0.14399999999999999</v>
      </c>
      <c r="P6" s="15">
        <v>0.16300000000000001</v>
      </c>
      <c r="Q6" s="16">
        <v>0.224</v>
      </c>
      <c r="T6" s="14" t="s">
        <v>243</v>
      </c>
      <c r="U6" t="s">
        <v>244</v>
      </c>
      <c r="V6" t="s">
        <v>245</v>
      </c>
    </row>
    <row r="7" spans="2:22" x14ac:dyDescent="0.2">
      <c r="B7" s="14" t="s">
        <v>100</v>
      </c>
      <c r="C7">
        <v>436.9</v>
      </c>
      <c r="D7">
        <v>59.5</v>
      </c>
      <c r="E7" t="s">
        <v>119</v>
      </c>
      <c r="F7" s="15">
        <v>0.11700000000000001</v>
      </c>
      <c r="G7" s="15">
        <v>0.152</v>
      </c>
      <c r="H7" s="15">
        <v>0.17899999999999999</v>
      </c>
      <c r="I7" t="s">
        <v>136</v>
      </c>
      <c r="J7" t="s">
        <v>137</v>
      </c>
      <c r="N7" s="14" t="s">
        <v>100</v>
      </c>
      <c r="O7" s="15">
        <v>0.11700000000000001</v>
      </c>
      <c r="P7" s="15">
        <v>0.152</v>
      </c>
      <c r="Q7" s="15">
        <v>0.17899999999999999</v>
      </c>
      <c r="T7" s="14" t="s">
        <v>246</v>
      </c>
      <c r="U7" t="s">
        <v>247</v>
      </c>
      <c r="V7" t="s">
        <v>248</v>
      </c>
    </row>
    <row r="8" spans="2:22" x14ac:dyDescent="0.2">
      <c r="B8" s="14" t="s">
        <v>104</v>
      </c>
      <c r="C8">
        <v>390.7</v>
      </c>
      <c r="D8">
        <v>21.6</v>
      </c>
      <c r="E8" t="s">
        <v>120</v>
      </c>
      <c r="F8" s="15">
        <v>0.105</v>
      </c>
      <c r="G8" s="16">
        <v>5.5E-2</v>
      </c>
      <c r="H8" s="15">
        <v>4.8000000000000001E-2</v>
      </c>
      <c r="I8" t="s">
        <v>138</v>
      </c>
      <c r="J8" t="s">
        <v>139</v>
      </c>
      <c r="N8" s="14" t="s">
        <v>104</v>
      </c>
      <c r="O8" s="15">
        <v>0.105</v>
      </c>
      <c r="P8" s="16">
        <v>5.5E-2</v>
      </c>
      <c r="Q8" s="15">
        <v>4.8000000000000001E-2</v>
      </c>
      <c r="T8" s="14" t="s">
        <v>249</v>
      </c>
      <c r="U8" t="s">
        <v>250</v>
      </c>
      <c r="V8" t="s">
        <v>251</v>
      </c>
    </row>
    <row r="9" spans="2:22" x14ac:dyDescent="0.2">
      <c r="B9" s="14" t="s">
        <v>109</v>
      </c>
      <c r="C9">
        <v>377.5</v>
      </c>
      <c r="D9" s="14">
        <v>5.5</v>
      </c>
      <c r="E9" t="s">
        <v>121</v>
      </c>
      <c r="F9" s="15">
        <v>0.10100000000000001</v>
      </c>
      <c r="G9" s="16">
        <v>1.4E-2</v>
      </c>
      <c r="H9" s="15">
        <v>1.4E-2</v>
      </c>
      <c r="I9" s="14" t="s">
        <v>140</v>
      </c>
      <c r="J9" t="s">
        <v>141</v>
      </c>
      <c r="N9" s="14" t="s">
        <v>109</v>
      </c>
      <c r="O9" s="15">
        <v>0.10100000000000001</v>
      </c>
      <c r="P9" s="16">
        <v>1.4E-2</v>
      </c>
      <c r="Q9" s="15">
        <v>1.4E-2</v>
      </c>
      <c r="T9" s="14" t="s">
        <v>252</v>
      </c>
      <c r="U9" t="s">
        <v>253</v>
      </c>
      <c r="V9" t="s">
        <v>254</v>
      </c>
    </row>
    <row r="10" spans="2:22" x14ac:dyDescent="0.2">
      <c r="B10" s="14" t="s">
        <v>122</v>
      </c>
      <c r="C10">
        <v>306.60000000000002</v>
      </c>
      <c r="D10" s="14">
        <v>73.3</v>
      </c>
      <c r="E10" t="s">
        <v>123</v>
      </c>
      <c r="F10" s="15">
        <v>8.2000000000000003E-2</v>
      </c>
      <c r="G10" s="16">
        <v>0.187</v>
      </c>
      <c r="H10" s="15">
        <v>0.14599999999999999</v>
      </c>
      <c r="I10" t="s">
        <v>142</v>
      </c>
      <c r="J10" t="s">
        <v>143</v>
      </c>
      <c r="N10" s="14" t="s">
        <v>122</v>
      </c>
      <c r="O10" s="15">
        <v>8.2000000000000003E-2</v>
      </c>
      <c r="P10" s="16">
        <v>0.187</v>
      </c>
      <c r="Q10" s="15">
        <v>0.14599999999999999</v>
      </c>
      <c r="T10" s="14" t="s">
        <v>255</v>
      </c>
      <c r="U10" t="s">
        <v>256</v>
      </c>
      <c r="V10" t="s">
        <v>257</v>
      </c>
    </row>
    <row r="11" spans="2:22" x14ac:dyDescent="0.2">
      <c r="B11" s="14" t="s">
        <v>101</v>
      </c>
      <c r="C11">
        <v>188.2</v>
      </c>
      <c r="D11">
        <v>36.299999999999997</v>
      </c>
      <c r="E11" t="s">
        <v>124</v>
      </c>
      <c r="F11" s="15">
        <v>0.05</v>
      </c>
      <c r="G11" s="15">
        <v>9.2999999999999999E-2</v>
      </c>
      <c r="H11" s="15">
        <v>6.6000000000000003E-2</v>
      </c>
      <c r="I11" t="s">
        <v>144</v>
      </c>
      <c r="J11" t="s">
        <v>145</v>
      </c>
      <c r="N11" s="14" t="s">
        <v>101</v>
      </c>
      <c r="O11" s="15">
        <v>0.05</v>
      </c>
      <c r="P11" s="15">
        <v>9.2999999999999999E-2</v>
      </c>
      <c r="Q11" s="15">
        <v>6.6000000000000003E-2</v>
      </c>
      <c r="T11" s="14" t="s">
        <v>258</v>
      </c>
      <c r="U11" t="s">
        <v>259</v>
      </c>
      <c r="V11" t="s">
        <v>260</v>
      </c>
    </row>
    <row r="12" spans="2:22" x14ac:dyDescent="0.2">
      <c r="B12" s="14" t="s">
        <v>106</v>
      </c>
      <c r="C12">
        <v>172.2</v>
      </c>
      <c r="D12">
        <v>18.8</v>
      </c>
      <c r="E12" t="s">
        <v>125</v>
      </c>
      <c r="F12" s="15">
        <v>4.5999999999999999E-2</v>
      </c>
      <c r="G12" s="15">
        <v>4.8000000000000001E-2</v>
      </c>
      <c r="H12" s="15">
        <v>5.3999999999999999E-2</v>
      </c>
      <c r="I12" t="s">
        <v>146</v>
      </c>
      <c r="J12" s="14" t="s">
        <v>136</v>
      </c>
      <c r="N12" s="14" t="s">
        <v>106</v>
      </c>
      <c r="O12" s="15">
        <v>4.5999999999999999E-2</v>
      </c>
      <c r="P12" s="15">
        <v>4.8000000000000001E-2</v>
      </c>
      <c r="Q12" s="15">
        <v>5.3999999999999999E-2</v>
      </c>
    </row>
    <row r="13" spans="2:22" x14ac:dyDescent="0.2">
      <c r="B13" s="14" t="s">
        <v>105</v>
      </c>
      <c r="C13">
        <v>127.9</v>
      </c>
      <c r="D13">
        <v>26.5</v>
      </c>
      <c r="E13" t="s">
        <v>126</v>
      </c>
      <c r="F13" s="15">
        <v>3.4000000000000002E-2</v>
      </c>
      <c r="G13" s="15">
        <v>6.8000000000000005E-2</v>
      </c>
      <c r="H13" s="15">
        <v>3.5000000000000003E-2</v>
      </c>
      <c r="I13" t="s">
        <v>147</v>
      </c>
      <c r="J13" t="s">
        <v>148</v>
      </c>
      <c r="N13" s="14" t="s">
        <v>105</v>
      </c>
      <c r="O13" s="15">
        <v>3.4000000000000002E-2</v>
      </c>
      <c r="P13" s="15">
        <v>6.8000000000000005E-2</v>
      </c>
      <c r="Q13" s="15">
        <v>3.5000000000000003E-2</v>
      </c>
    </row>
    <row r="14" spans="2:22" x14ac:dyDescent="0.2">
      <c r="B14" s="14" t="s">
        <v>107</v>
      </c>
      <c r="C14">
        <v>123.9</v>
      </c>
      <c r="D14">
        <v>23.9</v>
      </c>
      <c r="E14" t="s">
        <v>127</v>
      </c>
      <c r="F14" s="15">
        <v>3.3000000000000002E-2</v>
      </c>
      <c r="G14" s="15">
        <v>6.0999999999999999E-2</v>
      </c>
      <c r="H14" s="15">
        <v>1.2999999999999999E-2</v>
      </c>
      <c r="I14" t="s">
        <v>149</v>
      </c>
      <c r="J14" t="s">
        <v>150</v>
      </c>
      <c r="N14" s="14" t="s">
        <v>107</v>
      </c>
      <c r="O14" s="15">
        <v>3.3000000000000002E-2</v>
      </c>
      <c r="P14" s="15">
        <v>6.0999999999999999E-2</v>
      </c>
      <c r="Q14" s="15">
        <v>1.2999999999999999E-2</v>
      </c>
    </row>
    <row r="15" spans="2:22" x14ac:dyDescent="0.2">
      <c r="B15" s="14"/>
      <c r="H15" s="17"/>
      <c r="I15" s="17"/>
    </row>
    <row r="16" spans="2:22" x14ac:dyDescent="0.2">
      <c r="B16">
        <v>2023</v>
      </c>
    </row>
    <row r="17" spans="2:17" x14ac:dyDescent="0.2">
      <c r="B17" s="14" t="s">
        <v>99</v>
      </c>
      <c r="C17" s="14" t="s">
        <v>111</v>
      </c>
      <c r="D17" s="14" t="s">
        <v>112</v>
      </c>
      <c r="E17" s="14" t="s">
        <v>113</v>
      </c>
      <c r="F17" s="14" t="s">
        <v>108</v>
      </c>
      <c r="G17" s="14" t="s">
        <v>114</v>
      </c>
      <c r="H17" s="14" t="s">
        <v>115</v>
      </c>
      <c r="I17" s="14" t="s">
        <v>151</v>
      </c>
      <c r="J17" s="14" t="s">
        <v>152</v>
      </c>
      <c r="N17" s="14" t="s">
        <v>99</v>
      </c>
      <c r="O17" s="14" t="s">
        <v>108</v>
      </c>
      <c r="P17" s="14" t="s">
        <v>114</v>
      </c>
      <c r="Q17" s="14" t="s">
        <v>115</v>
      </c>
    </row>
    <row r="18" spans="2:17" x14ac:dyDescent="0.2">
      <c r="B18" s="14" t="s">
        <v>102</v>
      </c>
      <c r="C18">
        <v>378.3</v>
      </c>
      <c r="D18">
        <v>55.27</v>
      </c>
      <c r="E18" t="s">
        <v>153</v>
      </c>
      <c r="F18" s="16">
        <v>0.218</v>
      </c>
      <c r="G18" s="16">
        <v>0.18099999999999999</v>
      </c>
      <c r="H18" s="16">
        <v>0.20599999999999999</v>
      </c>
      <c r="I18" s="14" t="s">
        <v>154</v>
      </c>
      <c r="J18" t="s">
        <v>155</v>
      </c>
      <c r="N18" s="14" t="s">
        <v>102</v>
      </c>
      <c r="O18" s="16">
        <v>0.218</v>
      </c>
      <c r="P18" s="16">
        <v>0.18099999999999999</v>
      </c>
      <c r="Q18" s="16">
        <v>0.20599999999999999</v>
      </c>
    </row>
    <row r="19" spans="2:17" x14ac:dyDescent="0.2">
      <c r="B19" s="14" t="s">
        <v>103</v>
      </c>
      <c r="C19">
        <v>283.2</v>
      </c>
      <c r="D19">
        <v>41.14</v>
      </c>
      <c r="E19" t="s">
        <v>156</v>
      </c>
      <c r="F19" s="15">
        <v>0.16300000000000001</v>
      </c>
      <c r="G19" s="15">
        <v>0.13500000000000001</v>
      </c>
      <c r="H19" s="15">
        <v>0.17799999999999999</v>
      </c>
      <c r="I19" t="s">
        <v>157</v>
      </c>
      <c r="J19" s="14" t="s">
        <v>158</v>
      </c>
      <c r="N19" s="14" t="s">
        <v>103</v>
      </c>
      <c r="O19" s="15">
        <v>0.16300000000000001</v>
      </c>
      <c r="P19" s="15">
        <v>0.13500000000000001</v>
      </c>
      <c r="Q19" s="15">
        <v>0.17799999999999999</v>
      </c>
    </row>
    <row r="20" spans="2:17" x14ac:dyDescent="0.2">
      <c r="B20" s="14" t="s">
        <v>100</v>
      </c>
      <c r="C20">
        <v>355.1</v>
      </c>
      <c r="D20">
        <v>52.7</v>
      </c>
      <c r="E20" t="s">
        <v>159</v>
      </c>
      <c r="F20" s="15">
        <v>0.20399999999999999</v>
      </c>
      <c r="G20" s="15">
        <v>0.17299999999999999</v>
      </c>
      <c r="H20" s="15">
        <v>0.191</v>
      </c>
      <c r="I20" t="s">
        <v>160</v>
      </c>
      <c r="J20" t="s">
        <v>161</v>
      </c>
      <c r="N20" s="14" t="s">
        <v>100</v>
      </c>
      <c r="O20" s="15">
        <v>0.20399999999999999</v>
      </c>
      <c r="P20" s="15">
        <v>0.17299999999999999</v>
      </c>
      <c r="Q20" s="15">
        <v>0.191</v>
      </c>
    </row>
    <row r="21" spans="2:17" x14ac:dyDescent="0.2">
      <c r="B21" s="14" t="s">
        <v>122</v>
      </c>
      <c r="C21">
        <v>104.6</v>
      </c>
      <c r="D21">
        <v>49.98</v>
      </c>
      <c r="E21" t="s">
        <v>162</v>
      </c>
      <c r="F21" s="15">
        <v>0.06</v>
      </c>
      <c r="G21" s="15">
        <v>0.16400000000000001</v>
      </c>
      <c r="H21" s="15">
        <v>0.159</v>
      </c>
      <c r="I21" t="s">
        <v>163</v>
      </c>
      <c r="J21" s="14" t="s">
        <v>164</v>
      </c>
      <c r="N21" s="14" t="s">
        <v>122</v>
      </c>
      <c r="O21" s="15">
        <v>0.06</v>
      </c>
      <c r="P21" s="15">
        <v>0.16400000000000001</v>
      </c>
      <c r="Q21" s="15">
        <v>0.159</v>
      </c>
    </row>
    <row r="22" spans="2:17" x14ac:dyDescent="0.2">
      <c r="B22" s="14" t="s">
        <v>101</v>
      </c>
      <c r="C22">
        <v>115.9</v>
      </c>
      <c r="D22">
        <v>34.479999999999997</v>
      </c>
      <c r="E22" t="s">
        <v>165</v>
      </c>
      <c r="F22" s="15">
        <v>6.7000000000000004E-2</v>
      </c>
      <c r="G22" s="15">
        <v>0.113</v>
      </c>
      <c r="H22" s="15">
        <v>9.0999999999999998E-2</v>
      </c>
      <c r="I22" t="s">
        <v>166</v>
      </c>
      <c r="J22" t="s">
        <v>167</v>
      </c>
      <c r="N22" s="14" t="s">
        <v>101</v>
      </c>
      <c r="O22" s="15">
        <v>6.7000000000000004E-2</v>
      </c>
      <c r="P22" s="15">
        <v>0.113</v>
      </c>
      <c r="Q22" s="15">
        <v>9.0999999999999998E-2</v>
      </c>
    </row>
    <row r="23" spans="2:17" x14ac:dyDescent="0.2">
      <c r="B23" s="14" t="s">
        <v>105</v>
      </c>
      <c r="C23">
        <v>185.2</v>
      </c>
      <c r="D23">
        <v>26.95</v>
      </c>
      <c r="E23" t="s">
        <v>168</v>
      </c>
      <c r="F23" s="15">
        <v>0.107</v>
      </c>
      <c r="G23" s="15">
        <v>8.8999999999999996E-2</v>
      </c>
      <c r="H23" s="15">
        <v>5.8999999999999997E-2</v>
      </c>
      <c r="I23" t="s">
        <v>169</v>
      </c>
      <c r="J23" t="s">
        <v>170</v>
      </c>
      <c r="N23" s="14" t="s">
        <v>105</v>
      </c>
      <c r="O23" s="15">
        <v>0.107</v>
      </c>
      <c r="P23" s="15">
        <v>8.8999999999999996E-2</v>
      </c>
      <c r="Q23" s="15">
        <v>5.8999999999999997E-2</v>
      </c>
    </row>
    <row r="24" spans="2:17" x14ac:dyDescent="0.2">
      <c r="B24" s="14" t="s">
        <v>109</v>
      </c>
      <c r="C24">
        <v>122.4</v>
      </c>
      <c r="D24">
        <v>9.34</v>
      </c>
      <c r="E24" t="s">
        <v>171</v>
      </c>
      <c r="F24" s="15">
        <v>7.0999999999999994E-2</v>
      </c>
      <c r="G24" s="15">
        <v>3.1E-2</v>
      </c>
      <c r="H24" s="15">
        <v>3.2000000000000001E-2</v>
      </c>
      <c r="I24" t="s">
        <v>172</v>
      </c>
      <c r="J24" t="s">
        <v>173</v>
      </c>
      <c r="N24" s="14" t="s">
        <v>109</v>
      </c>
      <c r="O24" s="15">
        <v>7.0999999999999994E-2</v>
      </c>
      <c r="P24" s="15">
        <v>3.1E-2</v>
      </c>
      <c r="Q24" s="15">
        <v>3.2000000000000001E-2</v>
      </c>
    </row>
    <row r="25" spans="2:17" x14ac:dyDescent="0.2">
      <c r="B25" s="14" t="s">
        <v>104</v>
      </c>
      <c r="C25">
        <v>55.4</v>
      </c>
      <c r="D25">
        <v>5.96</v>
      </c>
      <c r="E25" t="s">
        <v>174</v>
      </c>
      <c r="F25" s="15">
        <v>3.2000000000000001E-2</v>
      </c>
      <c r="G25" s="15">
        <v>0.02</v>
      </c>
      <c r="H25" s="15">
        <v>2.1000000000000001E-2</v>
      </c>
      <c r="I25" t="s">
        <v>175</v>
      </c>
      <c r="J25" t="s">
        <v>169</v>
      </c>
      <c r="N25" s="14" t="s">
        <v>104</v>
      </c>
      <c r="O25" s="15">
        <v>3.2000000000000001E-2</v>
      </c>
      <c r="P25" s="15">
        <v>0.02</v>
      </c>
      <c r="Q25" s="15">
        <v>2.1000000000000001E-2</v>
      </c>
    </row>
    <row r="26" spans="2:17" x14ac:dyDescent="0.2">
      <c r="B26" s="14" t="s">
        <v>106</v>
      </c>
      <c r="C26">
        <v>52.6</v>
      </c>
      <c r="D26">
        <v>10.33</v>
      </c>
      <c r="E26" t="s">
        <v>176</v>
      </c>
      <c r="F26" s="15">
        <v>0.03</v>
      </c>
      <c r="G26" s="15">
        <v>3.4000000000000002E-2</v>
      </c>
      <c r="H26" s="15">
        <v>4.7E-2</v>
      </c>
      <c r="I26" s="14" t="s">
        <v>177</v>
      </c>
      <c r="J26" t="s">
        <v>178</v>
      </c>
      <c r="N26" s="14" t="s">
        <v>106</v>
      </c>
      <c r="O26" s="15">
        <v>0.03</v>
      </c>
      <c r="P26" s="15">
        <v>3.4000000000000002E-2</v>
      </c>
      <c r="Q26" s="15">
        <v>4.7E-2</v>
      </c>
    </row>
    <row r="27" spans="2:17" x14ac:dyDescent="0.2">
      <c r="B27" s="14" t="s">
        <v>107</v>
      </c>
      <c r="C27">
        <v>82.1</v>
      </c>
      <c r="D27">
        <v>18.559999999999999</v>
      </c>
      <c r="E27" t="s">
        <v>179</v>
      </c>
      <c r="F27" s="15">
        <v>4.7E-2</v>
      </c>
      <c r="G27" s="15">
        <v>6.0999999999999999E-2</v>
      </c>
      <c r="H27" s="15">
        <v>1.7999999999999999E-2</v>
      </c>
      <c r="I27" t="s">
        <v>180</v>
      </c>
      <c r="J27" t="s">
        <v>181</v>
      </c>
      <c r="N27" s="14" t="s">
        <v>107</v>
      </c>
      <c r="O27" s="15">
        <v>4.7E-2</v>
      </c>
      <c r="P27" s="15">
        <v>6.0999999999999999E-2</v>
      </c>
      <c r="Q27" s="15">
        <v>1.7999999999999999E-2</v>
      </c>
    </row>
    <row r="31" spans="2:17" x14ac:dyDescent="0.2">
      <c r="B31">
        <v>2024</v>
      </c>
    </row>
    <row r="32" spans="2:17" x14ac:dyDescent="0.2">
      <c r="B32" s="14" t="s">
        <v>99</v>
      </c>
      <c r="C32" s="14" t="s">
        <v>111</v>
      </c>
      <c r="D32" s="14" t="s">
        <v>112</v>
      </c>
      <c r="E32" s="14" t="s">
        <v>113</v>
      </c>
      <c r="F32" s="14" t="s">
        <v>108</v>
      </c>
      <c r="G32" s="14" t="s">
        <v>114</v>
      </c>
      <c r="H32" s="14" t="s">
        <v>115</v>
      </c>
      <c r="I32" s="14" t="s">
        <v>182</v>
      </c>
      <c r="J32" s="14" t="s">
        <v>183</v>
      </c>
      <c r="N32" s="14" t="s">
        <v>99</v>
      </c>
      <c r="O32" s="14" t="s">
        <v>108</v>
      </c>
      <c r="P32" s="14" t="s">
        <v>114</v>
      </c>
      <c r="Q32" s="14" t="s">
        <v>115</v>
      </c>
    </row>
    <row r="33" spans="2:17" x14ac:dyDescent="0.2">
      <c r="B33" s="14" t="s">
        <v>102</v>
      </c>
      <c r="C33">
        <v>342.9</v>
      </c>
      <c r="D33">
        <v>13.77</v>
      </c>
      <c r="E33" t="s">
        <v>184</v>
      </c>
      <c r="F33" s="16">
        <v>0.28899999999999998</v>
      </c>
      <c r="G33" s="15">
        <v>0.121</v>
      </c>
      <c r="H33" s="15">
        <v>0.16</v>
      </c>
      <c r="I33" s="14" t="s">
        <v>157</v>
      </c>
      <c r="J33" t="s">
        <v>170</v>
      </c>
      <c r="N33" s="14" t="s">
        <v>102</v>
      </c>
      <c r="O33" s="16">
        <v>0.28899999999999998</v>
      </c>
      <c r="P33" s="15">
        <v>0.121</v>
      </c>
      <c r="Q33" s="15">
        <v>0.16</v>
      </c>
    </row>
    <row r="34" spans="2:17" x14ac:dyDescent="0.2">
      <c r="B34" s="14" t="s">
        <v>122</v>
      </c>
      <c r="C34">
        <v>98.2</v>
      </c>
      <c r="D34" s="14">
        <v>34.35</v>
      </c>
      <c r="E34" s="14" t="s">
        <v>185</v>
      </c>
      <c r="F34" s="15">
        <v>8.3000000000000004E-2</v>
      </c>
      <c r="G34" s="16">
        <v>0.30099999999999999</v>
      </c>
      <c r="H34" s="16">
        <v>0.251</v>
      </c>
      <c r="I34" t="s">
        <v>186</v>
      </c>
      <c r="J34" s="14" t="s">
        <v>187</v>
      </c>
      <c r="N34" s="14" t="s">
        <v>122</v>
      </c>
      <c r="O34" s="15">
        <v>8.3000000000000004E-2</v>
      </c>
      <c r="P34" s="16">
        <v>0.30099999999999999</v>
      </c>
      <c r="Q34" s="16">
        <v>0.251</v>
      </c>
    </row>
    <row r="35" spans="2:17" x14ac:dyDescent="0.2">
      <c r="B35" s="14" t="s">
        <v>109</v>
      </c>
      <c r="C35">
        <v>139.69999999999999</v>
      </c>
      <c r="D35">
        <v>17.760000000000002</v>
      </c>
      <c r="E35" t="s">
        <v>188</v>
      </c>
      <c r="F35" s="15">
        <v>0.11799999999999999</v>
      </c>
      <c r="G35" s="15">
        <v>0.156</v>
      </c>
      <c r="H35" s="15">
        <v>0.20899999999999999</v>
      </c>
      <c r="I35" t="s">
        <v>189</v>
      </c>
      <c r="J35" t="s">
        <v>190</v>
      </c>
      <c r="N35" s="14" t="s">
        <v>109</v>
      </c>
      <c r="O35" s="15">
        <v>0.11799999999999999</v>
      </c>
      <c r="P35" s="15">
        <v>0.156</v>
      </c>
      <c r="Q35" s="15">
        <v>0.20899999999999999</v>
      </c>
    </row>
    <row r="36" spans="2:17" x14ac:dyDescent="0.2">
      <c r="B36" s="14" t="s">
        <v>103</v>
      </c>
      <c r="C36">
        <v>62.2</v>
      </c>
      <c r="D36">
        <v>5.32</v>
      </c>
      <c r="E36" t="s">
        <v>191</v>
      </c>
      <c r="F36" s="15">
        <v>5.1999999999999998E-2</v>
      </c>
      <c r="G36" s="15">
        <v>4.7E-2</v>
      </c>
      <c r="H36" s="15">
        <v>6.7000000000000004E-2</v>
      </c>
      <c r="I36" s="14" t="s">
        <v>192</v>
      </c>
      <c r="J36" t="s">
        <v>193</v>
      </c>
      <c r="N36" s="14" t="s">
        <v>103</v>
      </c>
      <c r="O36" s="15">
        <v>5.1999999999999998E-2</v>
      </c>
      <c r="P36" s="15">
        <v>4.7E-2</v>
      </c>
      <c r="Q36" s="15">
        <v>6.7000000000000004E-2</v>
      </c>
    </row>
    <row r="37" spans="2:17" x14ac:dyDescent="0.2">
      <c r="B37" s="14" t="s">
        <v>100</v>
      </c>
      <c r="C37">
        <v>92.5</v>
      </c>
      <c r="D37">
        <v>7.13</v>
      </c>
      <c r="E37" t="s">
        <v>194</v>
      </c>
      <c r="F37" s="15">
        <v>7.8E-2</v>
      </c>
      <c r="G37" s="15">
        <v>6.3E-2</v>
      </c>
      <c r="H37" s="15">
        <v>6.7000000000000004E-2</v>
      </c>
      <c r="I37" t="s">
        <v>195</v>
      </c>
      <c r="J37" t="s">
        <v>196</v>
      </c>
      <c r="N37" s="14" t="s">
        <v>100</v>
      </c>
      <c r="O37" s="15">
        <v>7.8E-2</v>
      </c>
      <c r="P37" s="15">
        <v>6.3E-2</v>
      </c>
      <c r="Q37" s="15">
        <v>6.7000000000000004E-2</v>
      </c>
    </row>
    <row r="38" spans="2:17" x14ac:dyDescent="0.2">
      <c r="B38" s="14" t="s">
        <v>110</v>
      </c>
      <c r="C38">
        <v>78.900000000000006</v>
      </c>
      <c r="D38">
        <v>9.34</v>
      </c>
      <c r="E38" t="s">
        <v>197</v>
      </c>
      <c r="F38" s="15">
        <v>6.7000000000000004E-2</v>
      </c>
      <c r="G38" s="15">
        <v>8.2000000000000003E-2</v>
      </c>
      <c r="H38" s="15">
        <v>0.111</v>
      </c>
      <c r="I38" s="14" t="s">
        <v>167</v>
      </c>
      <c r="J38" t="s">
        <v>198</v>
      </c>
      <c r="N38" s="14" t="s">
        <v>110</v>
      </c>
      <c r="O38" s="15">
        <v>6.7000000000000004E-2</v>
      </c>
      <c r="P38" s="15">
        <v>8.2000000000000003E-2</v>
      </c>
      <c r="Q38" s="15">
        <v>0.111</v>
      </c>
    </row>
    <row r="39" spans="2:17" x14ac:dyDescent="0.2">
      <c r="B39" s="14" t="s">
        <v>104</v>
      </c>
      <c r="C39">
        <v>86.3</v>
      </c>
      <c r="D39">
        <v>6.4</v>
      </c>
      <c r="E39" t="s">
        <v>199</v>
      </c>
      <c r="F39" s="15">
        <v>7.2999999999999995E-2</v>
      </c>
      <c r="G39" s="15">
        <v>5.6000000000000001E-2</v>
      </c>
      <c r="H39" s="15">
        <v>4.5999999999999999E-2</v>
      </c>
      <c r="I39" t="s">
        <v>200</v>
      </c>
      <c r="J39" t="s">
        <v>201</v>
      </c>
      <c r="N39" s="14" t="s">
        <v>104</v>
      </c>
      <c r="O39" s="15">
        <v>7.2999999999999995E-2</v>
      </c>
      <c r="P39" s="15">
        <v>5.6000000000000001E-2</v>
      </c>
      <c r="Q39" s="15">
        <v>4.5999999999999999E-2</v>
      </c>
    </row>
    <row r="40" spans="2:17" x14ac:dyDescent="0.2">
      <c r="B40" s="14" t="s">
        <v>105</v>
      </c>
      <c r="C40">
        <v>58.4</v>
      </c>
      <c r="D40">
        <v>13.87</v>
      </c>
      <c r="E40" t="s">
        <v>202</v>
      </c>
      <c r="F40" s="15">
        <v>4.9000000000000002E-2</v>
      </c>
      <c r="G40" s="15">
        <v>0.122</v>
      </c>
      <c r="H40" s="15">
        <v>6.8000000000000005E-2</v>
      </c>
      <c r="I40" t="s">
        <v>203</v>
      </c>
      <c r="J40" t="s">
        <v>177</v>
      </c>
      <c r="N40" s="14" t="s">
        <v>105</v>
      </c>
      <c r="O40" s="15">
        <v>4.9000000000000002E-2</v>
      </c>
      <c r="P40" s="15">
        <v>0.122</v>
      </c>
      <c r="Q40" s="15">
        <v>6.8000000000000005E-2</v>
      </c>
    </row>
    <row r="41" spans="2:17" x14ac:dyDescent="0.2">
      <c r="B41" s="14" t="s">
        <v>101</v>
      </c>
      <c r="C41">
        <v>7.6</v>
      </c>
      <c r="D41">
        <v>2.27</v>
      </c>
      <c r="E41" t="s">
        <v>204</v>
      </c>
      <c r="F41" s="15">
        <v>6.0000000000000001E-3</v>
      </c>
      <c r="G41" s="15">
        <v>0.02</v>
      </c>
      <c r="H41" s="15">
        <v>1.2E-2</v>
      </c>
      <c r="I41" t="s">
        <v>205</v>
      </c>
      <c r="J41" t="s">
        <v>206</v>
      </c>
      <c r="N41" s="14" t="s">
        <v>101</v>
      </c>
      <c r="O41" s="15">
        <v>6.0000000000000001E-3</v>
      </c>
      <c r="P41" s="15">
        <v>0.02</v>
      </c>
      <c r="Q41" s="15">
        <v>1.2E-2</v>
      </c>
    </row>
    <row r="42" spans="2:17" x14ac:dyDescent="0.2">
      <c r="B42" s="14" t="s">
        <v>107</v>
      </c>
      <c r="C42">
        <v>219.7</v>
      </c>
      <c r="D42">
        <v>3.86</v>
      </c>
      <c r="E42" t="s">
        <v>207</v>
      </c>
      <c r="F42" s="15">
        <v>0.185</v>
      </c>
      <c r="G42" s="15">
        <v>3.4000000000000002E-2</v>
      </c>
      <c r="H42" s="15">
        <v>8.9999999999999993E-3</v>
      </c>
      <c r="I42" t="s">
        <v>208</v>
      </c>
      <c r="J42" t="s">
        <v>209</v>
      </c>
      <c r="N42" s="14" t="s">
        <v>107</v>
      </c>
      <c r="O42" s="15">
        <v>0.185</v>
      </c>
      <c r="P42" s="15">
        <v>3.4000000000000002E-2</v>
      </c>
      <c r="Q42" s="15">
        <v>8.9999999999999993E-3</v>
      </c>
    </row>
    <row r="46" spans="2:17" x14ac:dyDescent="0.2">
      <c r="B46" t="s">
        <v>236</v>
      </c>
    </row>
    <row r="47" spans="2:17" x14ac:dyDescent="0.2">
      <c r="B47" s="14" t="s">
        <v>99</v>
      </c>
      <c r="C47" s="14" t="s">
        <v>111</v>
      </c>
      <c r="D47" s="14" t="s">
        <v>112</v>
      </c>
      <c r="E47" s="14" t="s">
        <v>113</v>
      </c>
      <c r="F47" s="14" t="s">
        <v>108</v>
      </c>
      <c r="G47" s="14" t="s">
        <v>114</v>
      </c>
      <c r="H47" s="14" t="s">
        <v>115</v>
      </c>
      <c r="I47" s="14" t="s">
        <v>182</v>
      </c>
      <c r="J47" s="14" t="s">
        <v>183</v>
      </c>
      <c r="M47" s="14" t="s">
        <v>99</v>
      </c>
      <c r="N47" s="14" t="s">
        <v>108</v>
      </c>
      <c r="O47" s="14" t="s">
        <v>114</v>
      </c>
      <c r="P47" s="14" t="s">
        <v>115</v>
      </c>
    </row>
    <row r="48" spans="2:17" x14ac:dyDescent="0.2">
      <c r="B48" s="14" t="s">
        <v>102</v>
      </c>
      <c r="C48" s="14" t="s">
        <v>210</v>
      </c>
      <c r="D48" s="14">
        <v>130.9</v>
      </c>
      <c r="E48" s="14" t="s">
        <v>211</v>
      </c>
      <c r="F48" s="16">
        <v>0.26900000000000002</v>
      </c>
      <c r="G48" s="16">
        <v>0.16200000000000001</v>
      </c>
      <c r="H48" s="16">
        <v>0.20699999999999999</v>
      </c>
      <c r="I48" s="14" t="s">
        <v>193</v>
      </c>
      <c r="J48" t="s">
        <v>212</v>
      </c>
      <c r="M48" s="14" t="s">
        <v>102</v>
      </c>
      <c r="N48" s="16">
        <v>0.26900000000000002</v>
      </c>
      <c r="O48" s="16">
        <v>0.16200000000000001</v>
      </c>
      <c r="P48" s="16">
        <v>0.20699999999999999</v>
      </c>
    </row>
    <row r="49" spans="2:16" x14ac:dyDescent="0.2">
      <c r="B49" s="14" t="s">
        <v>103</v>
      </c>
      <c r="C49">
        <v>883.3</v>
      </c>
      <c r="D49">
        <v>110.3</v>
      </c>
      <c r="E49" t="s">
        <v>213</v>
      </c>
      <c r="F49" s="15">
        <v>0.13300000000000001</v>
      </c>
      <c r="G49" s="15">
        <v>0.13600000000000001</v>
      </c>
      <c r="H49" s="15">
        <v>0.188</v>
      </c>
      <c r="I49" s="14" t="s">
        <v>177</v>
      </c>
      <c r="J49" s="14" t="s">
        <v>214</v>
      </c>
      <c r="M49" s="14" t="s">
        <v>103</v>
      </c>
      <c r="N49" s="15">
        <v>0.13300000000000001</v>
      </c>
      <c r="O49" s="15">
        <v>0.13600000000000001</v>
      </c>
      <c r="P49" s="15">
        <v>0.188</v>
      </c>
    </row>
    <row r="50" spans="2:16" x14ac:dyDescent="0.2">
      <c r="B50" s="14" t="s">
        <v>100</v>
      </c>
      <c r="C50">
        <v>884.5</v>
      </c>
      <c r="D50">
        <v>119.3</v>
      </c>
      <c r="E50" t="s">
        <v>215</v>
      </c>
      <c r="F50" s="15">
        <v>0.13300000000000001</v>
      </c>
      <c r="G50" s="15">
        <v>0.14699999999999999</v>
      </c>
      <c r="H50" s="15">
        <v>0.16800000000000001</v>
      </c>
      <c r="I50" t="s">
        <v>154</v>
      </c>
      <c r="J50" t="s">
        <v>216</v>
      </c>
      <c r="M50" s="14" t="s">
        <v>100</v>
      </c>
      <c r="N50" s="15">
        <v>0.13300000000000001</v>
      </c>
      <c r="O50" s="15">
        <v>0.14699999999999999</v>
      </c>
      <c r="P50" s="15">
        <v>0.16800000000000001</v>
      </c>
    </row>
    <row r="51" spans="2:16" x14ac:dyDescent="0.2">
      <c r="B51" s="14" t="s">
        <v>122</v>
      </c>
      <c r="C51">
        <v>509.5</v>
      </c>
      <c r="D51" s="14">
        <v>157.6</v>
      </c>
      <c r="E51" t="s">
        <v>217</v>
      </c>
      <c r="F51" s="15">
        <v>7.5999999999999998E-2</v>
      </c>
      <c r="G51" s="16">
        <v>0.19500000000000001</v>
      </c>
      <c r="H51" s="15">
        <v>0.16400000000000001</v>
      </c>
      <c r="I51" t="s">
        <v>218</v>
      </c>
      <c r="J51" s="14" t="s">
        <v>219</v>
      </c>
      <c r="M51" s="14" t="s">
        <v>122</v>
      </c>
      <c r="N51" s="15">
        <v>7.5999999999999998E-2</v>
      </c>
      <c r="O51" s="16">
        <v>0.19500000000000001</v>
      </c>
      <c r="P51" s="15">
        <v>0.16400000000000001</v>
      </c>
    </row>
    <row r="52" spans="2:16" x14ac:dyDescent="0.2">
      <c r="B52" s="14" t="s">
        <v>109</v>
      </c>
      <c r="C52">
        <v>639.6</v>
      </c>
      <c r="D52">
        <v>32.6</v>
      </c>
      <c r="E52" t="s">
        <v>220</v>
      </c>
      <c r="F52" s="15">
        <v>9.6000000000000002E-2</v>
      </c>
      <c r="G52" s="15">
        <v>0.04</v>
      </c>
      <c r="H52" s="15">
        <v>4.4999999999999998E-2</v>
      </c>
      <c r="I52" t="s">
        <v>221</v>
      </c>
      <c r="J52" t="s">
        <v>222</v>
      </c>
      <c r="M52" s="14" t="s">
        <v>109</v>
      </c>
      <c r="N52" s="15">
        <v>9.6000000000000002E-2</v>
      </c>
      <c r="O52" s="15">
        <v>0.04</v>
      </c>
      <c r="P52" s="15">
        <v>4.4999999999999998E-2</v>
      </c>
    </row>
    <row r="53" spans="2:16" x14ac:dyDescent="0.2">
      <c r="B53" s="14" t="s">
        <v>104</v>
      </c>
      <c r="C53">
        <v>532.4</v>
      </c>
      <c r="D53">
        <v>34</v>
      </c>
      <c r="E53" t="s">
        <v>223</v>
      </c>
      <c r="F53" s="15">
        <v>0.08</v>
      </c>
      <c r="G53" s="15">
        <v>4.2000000000000003E-2</v>
      </c>
      <c r="H53" s="15">
        <v>3.9E-2</v>
      </c>
      <c r="I53" t="s">
        <v>224</v>
      </c>
      <c r="J53" t="s">
        <v>225</v>
      </c>
      <c r="M53" s="14" t="s">
        <v>104</v>
      </c>
      <c r="N53" s="15">
        <v>0.08</v>
      </c>
      <c r="O53" s="15">
        <v>4.2000000000000003E-2</v>
      </c>
      <c r="P53" s="15">
        <v>3.9E-2</v>
      </c>
    </row>
    <row r="54" spans="2:16" x14ac:dyDescent="0.2">
      <c r="B54" s="14" t="s">
        <v>101</v>
      </c>
      <c r="C54">
        <v>311.7</v>
      </c>
      <c r="D54">
        <v>73.099999999999994</v>
      </c>
      <c r="E54" t="s">
        <v>226</v>
      </c>
      <c r="F54" s="15">
        <v>4.7E-2</v>
      </c>
      <c r="G54" s="15">
        <v>0.09</v>
      </c>
      <c r="H54" s="15">
        <v>6.7000000000000004E-2</v>
      </c>
      <c r="I54" t="s">
        <v>227</v>
      </c>
      <c r="J54" t="s">
        <v>192</v>
      </c>
      <c r="M54" s="14" t="s">
        <v>101</v>
      </c>
      <c r="N54" s="15">
        <v>4.7E-2</v>
      </c>
      <c r="O54" s="15">
        <v>0.09</v>
      </c>
      <c r="P54" s="15">
        <v>6.7000000000000004E-2</v>
      </c>
    </row>
    <row r="55" spans="2:16" x14ac:dyDescent="0.2">
      <c r="B55" s="14" t="s">
        <v>106</v>
      </c>
      <c r="C55">
        <v>303.7</v>
      </c>
      <c r="D55">
        <v>38.5</v>
      </c>
      <c r="E55" t="s">
        <v>228</v>
      </c>
      <c r="F55" s="15">
        <v>4.5999999999999999E-2</v>
      </c>
      <c r="G55" s="15">
        <v>4.8000000000000001E-2</v>
      </c>
      <c r="H55" s="15">
        <v>5.8999999999999997E-2</v>
      </c>
      <c r="I55" t="s">
        <v>229</v>
      </c>
      <c r="J55" t="s">
        <v>230</v>
      </c>
      <c r="M55" s="14" t="s">
        <v>106</v>
      </c>
      <c r="N55" s="15">
        <v>4.5999999999999999E-2</v>
      </c>
      <c r="O55" s="15">
        <v>4.8000000000000001E-2</v>
      </c>
      <c r="P55" s="15">
        <v>5.8999999999999997E-2</v>
      </c>
    </row>
    <row r="56" spans="2:16" x14ac:dyDescent="0.2">
      <c r="B56" s="14" t="s">
        <v>105</v>
      </c>
      <c r="C56">
        <v>371.6</v>
      </c>
      <c r="D56">
        <v>67.3</v>
      </c>
      <c r="E56" t="s">
        <v>231</v>
      </c>
      <c r="F56" s="15">
        <v>5.6000000000000001E-2</v>
      </c>
      <c r="G56" s="15">
        <v>8.3000000000000004E-2</v>
      </c>
      <c r="H56" s="15">
        <v>4.7E-2</v>
      </c>
      <c r="I56" t="s">
        <v>232</v>
      </c>
      <c r="J56" t="s">
        <v>218</v>
      </c>
      <c r="M56" s="14" t="s">
        <v>105</v>
      </c>
      <c r="N56" s="15">
        <v>5.6000000000000001E-2</v>
      </c>
      <c r="O56" s="15">
        <v>8.3000000000000004E-2</v>
      </c>
      <c r="P56" s="15">
        <v>4.7E-2</v>
      </c>
    </row>
    <row r="57" spans="2:16" x14ac:dyDescent="0.2">
      <c r="B57" s="14" t="s">
        <v>107</v>
      </c>
      <c r="C57">
        <v>425.7</v>
      </c>
      <c r="D57">
        <v>46.3</v>
      </c>
      <c r="E57" t="s">
        <v>233</v>
      </c>
      <c r="F57" s="15">
        <v>6.4000000000000001E-2</v>
      </c>
      <c r="G57" s="15">
        <v>5.7000000000000002E-2</v>
      </c>
      <c r="H57" s="15">
        <v>1.4E-2</v>
      </c>
      <c r="I57" t="s">
        <v>234</v>
      </c>
      <c r="J57" t="s">
        <v>235</v>
      </c>
      <c r="M57" s="14" t="s">
        <v>107</v>
      </c>
      <c r="N57" s="15">
        <v>6.4000000000000001E-2</v>
      </c>
      <c r="O57" s="15">
        <v>5.7000000000000002E-2</v>
      </c>
      <c r="P57" s="15">
        <v>1.4E-2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A4F4-1D71-B747-ADAB-7906791BAA20}">
  <dimension ref="B2:G56"/>
  <sheetViews>
    <sheetView showGridLines="0" topLeftCell="A6" workbookViewId="0">
      <selection sqref="A1:G1048576"/>
    </sheetView>
  </sheetViews>
  <sheetFormatPr baseColWidth="10" defaultRowHeight="16" x14ac:dyDescent="0.2"/>
  <sheetData>
    <row r="2" spans="2:7" x14ac:dyDescent="0.2">
      <c r="B2">
        <v>2022</v>
      </c>
    </row>
    <row r="4" spans="2:7" x14ac:dyDescent="0.2">
      <c r="B4" s="14" t="s">
        <v>99</v>
      </c>
      <c r="C4" s="14" t="s">
        <v>108</v>
      </c>
      <c r="D4" s="14" t="s">
        <v>114</v>
      </c>
      <c r="E4" s="14" t="s">
        <v>115</v>
      </c>
      <c r="F4" s="14" t="s">
        <v>182</v>
      </c>
      <c r="G4" s="14" t="s">
        <v>183</v>
      </c>
    </row>
    <row r="5" spans="2:7" x14ac:dyDescent="0.2">
      <c r="B5" s="14" t="s">
        <v>102</v>
      </c>
      <c r="C5">
        <v>32.04</v>
      </c>
      <c r="D5">
        <v>16.04</v>
      </c>
      <c r="E5">
        <v>22.34</v>
      </c>
      <c r="F5" s="14">
        <v>1.39</v>
      </c>
      <c r="G5">
        <v>0.7</v>
      </c>
    </row>
    <row r="6" spans="2:7" x14ac:dyDescent="0.2">
      <c r="B6" t="s">
        <v>104</v>
      </c>
      <c r="C6">
        <v>11.68</v>
      </c>
      <c r="D6">
        <v>5.58</v>
      </c>
      <c r="E6">
        <v>4.87</v>
      </c>
      <c r="F6">
        <v>0.87</v>
      </c>
      <c r="G6">
        <v>0.42</v>
      </c>
    </row>
    <row r="7" spans="2:7" x14ac:dyDescent="0.2">
      <c r="B7" t="s">
        <v>107</v>
      </c>
      <c r="C7">
        <v>3.67</v>
      </c>
      <c r="D7">
        <v>6.19</v>
      </c>
      <c r="E7">
        <v>1.32</v>
      </c>
      <c r="F7">
        <v>0.21</v>
      </c>
      <c r="G7">
        <v>0.36</v>
      </c>
    </row>
    <row r="8" spans="2:7" x14ac:dyDescent="0.2">
      <c r="B8" t="s">
        <v>100</v>
      </c>
      <c r="C8">
        <v>13.01</v>
      </c>
      <c r="D8">
        <v>15.43</v>
      </c>
      <c r="E8">
        <v>18.170000000000002</v>
      </c>
      <c r="F8">
        <v>1.18</v>
      </c>
      <c r="G8">
        <v>1.4</v>
      </c>
    </row>
    <row r="9" spans="2:7" x14ac:dyDescent="0.2">
      <c r="B9" t="s">
        <v>103</v>
      </c>
      <c r="C9">
        <v>16.02</v>
      </c>
      <c r="D9">
        <v>16.55</v>
      </c>
      <c r="E9">
        <v>22.74</v>
      </c>
      <c r="F9">
        <v>1.37</v>
      </c>
      <c r="G9" s="14">
        <v>1.42</v>
      </c>
    </row>
    <row r="10" spans="2:7" x14ac:dyDescent="0.2">
      <c r="B10" t="s">
        <v>101</v>
      </c>
      <c r="C10">
        <v>5.56</v>
      </c>
      <c r="D10">
        <v>9.44</v>
      </c>
      <c r="E10">
        <v>6.7</v>
      </c>
      <c r="F10">
        <v>0.71</v>
      </c>
      <c r="G10">
        <v>1.2</v>
      </c>
    </row>
    <row r="11" spans="2:7" x14ac:dyDescent="0.2">
      <c r="B11" t="s">
        <v>122</v>
      </c>
      <c r="C11">
        <v>9.1199999999999992</v>
      </c>
      <c r="D11">
        <v>18.98</v>
      </c>
      <c r="E11">
        <v>14.82</v>
      </c>
      <c r="F11">
        <v>0.78</v>
      </c>
      <c r="G11">
        <v>1.63</v>
      </c>
    </row>
    <row r="12" spans="2:7" x14ac:dyDescent="0.2">
      <c r="B12" t="s">
        <v>105</v>
      </c>
      <c r="C12">
        <v>3.78</v>
      </c>
      <c r="D12">
        <v>6.9</v>
      </c>
      <c r="E12">
        <v>3.55</v>
      </c>
      <c r="F12">
        <v>0.52</v>
      </c>
      <c r="G12">
        <v>0.94</v>
      </c>
    </row>
    <row r="13" spans="2:7" x14ac:dyDescent="0.2">
      <c r="B13" t="s">
        <v>106</v>
      </c>
      <c r="C13">
        <v>5.12</v>
      </c>
      <c r="D13">
        <v>4.87</v>
      </c>
      <c r="E13">
        <v>5.48</v>
      </c>
      <c r="F13" s="14">
        <v>1.1299999999999999</v>
      </c>
      <c r="G13">
        <v>1.07</v>
      </c>
    </row>
    <row r="14" spans="2:7" x14ac:dyDescent="0.2">
      <c r="B14" s="14" t="s">
        <v>109</v>
      </c>
      <c r="C14">
        <v>10.1</v>
      </c>
      <c r="D14">
        <v>1.4</v>
      </c>
      <c r="E14">
        <v>1.4</v>
      </c>
      <c r="F14" s="14">
        <v>1</v>
      </c>
      <c r="G14">
        <v>0.14000000000000001</v>
      </c>
    </row>
    <row r="17" spans="2:7" x14ac:dyDescent="0.2">
      <c r="B17">
        <v>2023</v>
      </c>
    </row>
    <row r="19" spans="2:7" x14ac:dyDescent="0.2">
      <c r="B19" s="14" t="s">
        <v>99</v>
      </c>
      <c r="C19" s="14" t="s">
        <v>108</v>
      </c>
      <c r="D19" s="14" t="s">
        <v>114</v>
      </c>
      <c r="E19" s="14" t="s">
        <v>115</v>
      </c>
      <c r="F19" s="14" t="s">
        <v>182</v>
      </c>
      <c r="G19" s="14" t="s">
        <v>183</v>
      </c>
    </row>
    <row r="20" spans="2:7" x14ac:dyDescent="0.2">
      <c r="B20" s="14" t="s">
        <v>102</v>
      </c>
      <c r="C20">
        <v>23.49</v>
      </c>
      <c r="D20">
        <v>18.66</v>
      </c>
      <c r="E20">
        <v>21.24</v>
      </c>
      <c r="F20">
        <v>1.1399999999999999</v>
      </c>
      <c r="G20">
        <v>0.9</v>
      </c>
    </row>
    <row r="21" spans="2:7" x14ac:dyDescent="0.2">
      <c r="B21" t="s">
        <v>104</v>
      </c>
      <c r="C21">
        <v>3.45</v>
      </c>
      <c r="D21">
        <v>2.06</v>
      </c>
      <c r="E21">
        <v>2.16</v>
      </c>
      <c r="F21" s="14">
        <v>1.05</v>
      </c>
      <c r="G21">
        <v>0.63</v>
      </c>
    </row>
    <row r="22" spans="2:7" x14ac:dyDescent="0.2">
      <c r="B22" t="s">
        <v>107</v>
      </c>
      <c r="C22">
        <v>5.0599999999999996</v>
      </c>
      <c r="D22">
        <v>6.29</v>
      </c>
      <c r="E22">
        <v>1.86</v>
      </c>
      <c r="F22">
        <v>0.3</v>
      </c>
      <c r="G22">
        <v>0.37</v>
      </c>
    </row>
    <row r="23" spans="2:7" x14ac:dyDescent="0.2">
      <c r="B23" t="s">
        <v>100</v>
      </c>
      <c r="C23">
        <v>21.98</v>
      </c>
      <c r="D23">
        <v>17.84</v>
      </c>
      <c r="E23">
        <v>19.690000000000001</v>
      </c>
      <c r="F23">
        <v>1.1000000000000001</v>
      </c>
      <c r="G23">
        <v>0.9</v>
      </c>
    </row>
    <row r="24" spans="2:7" x14ac:dyDescent="0.2">
      <c r="B24" t="s">
        <v>103</v>
      </c>
      <c r="C24">
        <v>17.559999999999999</v>
      </c>
      <c r="D24">
        <v>13.92</v>
      </c>
      <c r="E24">
        <v>18.350000000000001</v>
      </c>
      <c r="F24" s="14">
        <v>1.32</v>
      </c>
      <c r="G24" s="14">
        <v>1.04</v>
      </c>
    </row>
    <row r="25" spans="2:7" x14ac:dyDescent="0.2">
      <c r="B25" t="s">
        <v>101</v>
      </c>
      <c r="C25">
        <v>7.22</v>
      </c>
      <c r="D25">
        <v>11.65</v>
      </c>
      <c r="E25">
        <v>9.3800000000000008</v>
      </c>
      <c r="F25">
        <v>0.81</v>
      </c>
      <c r="G25">
        <v>1.3</v>
      </c>
    </row>
    <row r="26" spans="2:7" x14ac:dyDescent="0.2">
      <c r="B26" t="s">
        <v>122</v>
      </c>
      <c r="C26">
        <v>6.47</v>
      </c>
      <c r="D26">
        <v>16.91</v>
      </c>
      <c r="E26">
        <v>16.39</v>
      </c>
      <c r="F26">
        <v>0.97</v>
      </c>
      <c r="G26" s="14">
        <v>2.5299999999999998</v>
      </c>
    </row>
    <row r="27" spans="2:7" x14ac:dyDescent="0.2">
      <c r="B27" t="s">
        <v>105</v>
      </c>
      <c r="C27">
        <v>11.53</v>
      </c>
      <c r="D27">
        <v>9.18</v>
      </c>
      <c r="E27">
        <v>6.08</v>
      </c>
      <c r="F27">
        <v>0.66</v>
      </c>
      <c r="G27">
        <v>0.53</v>
      </c>
    </row>
    <row r="28" spans="2:7" x14ac:dyDescent="0.2">
      <c r="B28" t="s">
        <v>106</v>
      </c>
      <c r="C28">
        <v>3.23</v>
      </c>
      <c r="D28">
        <v>3.51</v>
      </c>
      <c r="E28">
        <v>4.8499999999999996</v>
      </c>
      <c r="F28" s="14">
        <v>1.38</v>
      </c>
      <c r="G28" s="14">
        <v>1.5</v>
      </c>
    </row>
    <row r="29" spans="2:7" x14ac:dyDescent="0.2">
      <c r="B29" s="14" t="s">
        <v>109</v>
      </c>
      <c r="C29">
        <v>7.1</v>
      </c>
      <c r="D29">
        <v>3.1</v>
      </c>
      <c r="E29">
        <v>3.2</v>
      </c>
      <c r="F29" s="14">
        <v>1.03</v>
      </c>
      <c r="G29">
        <v>0.45</v>
      </c>
    </row>
    <row r="31" spans="2:7" x14ac:dyDescent="0.2">
      <c r="B31">
        <v>2024</v>
      </c>
    </row>
    <row r="33" spans="2:7" x14ac:dyDescent="0.2">
      <c r="B33" s="14" t="s">
        <v>99</v>
      </c>
      <c r="C33" s="14" t="s">
        <v>108</v>
      </c>
      <c r="D33" s="14" t="s">
        <v>114</v>
      </c>
      <c r="E33" s="14" t="s">
        <v>115</v>
      </c>
      <c r="F33" s="14" t="s">
        <v>182</v>
      </c>
      <c r="G33" s="14" t="s">
        <v>183</v>
      </c>
    </row>
    <row r="34" spans="2:7" x14ac:dyDescent="0.2">
      <c r="B34" s="14" t="s">
        <v>102</v>
      </c>
      <c r="C34">
        <v>32.770000000000003</v>
      </c>
      <c r="D34">
        <v>14.3</v>
      </c>
      <c r="E34">
        <v>20.23</v>
      </c>
      <c r="F34" s="14">
        <v>1.41</v>
      </c>
      <c r="G34">
        <v>0.62</v>
      </c>
    </row>
    <row r="35" spans="2:7" x14ac:dyDescent="0.2">
      <c r="B35" t="s">
        <v>104</v>
      </c>
      <c r="C35">
        <v>8.2799999999999994</v>
      </c>
      <c r="D35">
        <v>6.62</v>
      </c>
      <c r="E35">
        <v>5.82</v>
      </c>
      <c r="F35">
        <v>0.88</v>
      </c>
      <c r="G35">
        <v>0.7</v>
      </c>
    </row>
    <row r="36" spans="2:7" x14ac:dyDescent="0.2">
      <c r="B36" t="s">
        <v>107</v>
      </c>
      <c r="C36">
        <v>20.98</v>
      </c>
      <c r="D36">
        <v>4.0199999999999996</v>
      </c>
      <c r="E36">
        <v>1.1399999999999999</v>
      </c>
      <c r="F36">
        <v>0.28000000000000003</v>
      </c>
      <c r="G36">
        <v>0.05</v>
      </c>
    </row>
    <row r="37" spans="2:7" x14ac:dyDescent="0.2">
      <c r="B37" t="s">
        <v>100</v>
      </c>
      <c r="C37">
        <v>8.84</v>
      </c>
      <c r="D37">
        <v>7.45</v>
      </c>
      <c r="E37">
        <v>8.4700000000000006</v>
      </c>
      <c r="F37">
        <v>1.1399999999999999</v>
      </c>
      <c r="G37">
        <v>0.96</v>
      </c>
    </row>
    <row r="38" spans="2:7" x14ac:dyDescent="0.2">
      <c r="B38" t="s">
        <v>103</v>
      </c>
      <c r="C38">
        <v>5.9</v>
      </c>
      <c r="D38">
        <v>5.56</v>
      </c>
      <c r="E38">
        <v>8.4700000000000006</v>
      </c>
      <c r="F38" s="14">
        <v>1.52</v>
      </c>
      <c r="G38" s="14">
        <v>1.44</v>
      </c>
    </row>
    <row r="39" spans="2:7" x14ac:dyDescent="0.2">
      <c r="B39" t="s">
        <v>101</v>
      </c>
      <c r="C39">
        <v>0.68</v>
      </c>
      <c r="D39">
        <v>2.36</v>
      </c>
      <c r="E39">
        <v>1.52</v>
      </c>
      <c r="F39">
        <v>0.64</v>
      </c>
      <c r="G39" s="14">
        <v>2.2400000000000002</v>
      </c>
    </row>
    <row r="40" spans="2:7" x14ac:dyDescent="0.2">
      <c r="B40" t="s">
        <v>122</v>
      </c>
      <c r="C40">
        <v>9.41</v>
      </c>
      <c r="D40">
        <v>35.58</v>
      </c>
      <c r="E40">
        <v>31.73</v>
      </c>
      <c r="F40">
        <v>0.89</v>
      </c>
      <c r="G40" s="14">
        <v>3.37</v>
      </c>
    </row>
    <row r="41" spans="2:7" x14ac:dyDescent="0.2">
      <c r="B41" t="s">
        <v>105</v>
      </c>
      <c r="C41">
        <v>5.56</v>
      </c>
      <c r="D41">
        <v>14.42</v>
      </c>
      <c r="E41">
        <v>8.6</v>
      </c>
      <c r="F41">
        <v>0.6</v>
      </c>
      <c r="G41">
        <v>1.55</v>
      </c>
    </row>
    <row r="42" spans="2:7" x14ac:dyDescent="0.2">
      <c r="B42" t="s">
        <v>106</v>
      </c>
      <c r="C42">
        <v>7.6</v>
      </c>
      <c r="D42">
        <v>9.69</v>
      </c>
      <c r="E42">
        <v>14.03</v>
      </c>
      <c r="F42" s="14">
        <v>1.45</v>
      </c>
      <c r="G42">
        <v>1.85</v>
      </c>
    </row>
    <row r="43" spans="2:7" x14ac:dyDescent="0.2">
      <c r="B43" s="14" t="s">
        <v>109</v>
      </c>
      <c r="C43">
        <v>11.8</v>
      </c>
      <c r="D43">
        <v>15.6</v>
      </c>
      <c r="E43">
        <v>20.9</v>
      </c>
      <c r="F43" s="14">
        <v>1.34</v>
      </c>
      <c r="G43">
        <v>1.77</v>
      </c>
    </row>
    <row r="45" spans="2:7" x14ac:dyDescent="0.2">
      <c r="B45" t="s">
        <v>261</v>
      </c>
    </row>
    <row r="46" spans="2:7" x14ac:dyDescent="0.2">
      <c r="B46" s="14" t="s">
        <v>99</v>
      </c>
      <c r="C46" s="14" t="s">
        <v>108</v>
      </c>
      <c r="D46" s="14" t="s">
        <v>114</v>
      </c>
      <c r="E46" s="14" t="s">
        <v>115</v>
      </c>
      <c r="F46" s="14" t="s">
        <v>182</v>
      </c>
      <c r="G46" s="14" t="s">
        <v>183</v>
      </c>
    </row>
    <row r="47" spans="2:7" x14ac:dyDescent="0.2">
      <c r="B47" s="14" t="s">
        <v>102</v>
      </c>
      <c r="C47">
        <v>26.9</v>
      </c>
      <c r="D47">
        <v>16.2</v>
      </c>
      <c r="E47">
        <v>20.7</v>
      </c>
      <c r="F47" s="14">
        <v>1.28</v>
      </c>
      <c r="G47">
        <v>0.77</v>
      </c>
    </row>
    <row r="48" spans="2:7" x14ac:dyDescent="0.2">
      <c r="B48" t="s">
        <v>104</v>
      </c>
      <c r="C48">
        <v>8</v>
      </c>
      <c r="D48">
        <v>4.2</v>
      </c>
      <c r="E48">
        <v>3.9</v>
      </c>
      <c r="F48">
        <v>0.93</v>
      </c>
      <c r="G48">
        <v>0.49</v>
      </c>
    </row>
    <row r="49" spans="2:7" x14ac:dyDescent="0.2">
      <c r="B49" t="s">
        <v>107</v>
      </c>
      <c r="C49">
        <v>6.4</v>
      </c>
      <c r="D49">
        <v>5.7</v>
      </c>
      <c r="E49">
        <v>1.4</v>
      </c>
      <c r="F49">
        <v>0.25</v>
      </c>
      <c r="G49">
        <v>0.22</v>
      </c>
    </row>
    <row r="50" spans="2:7" x14ac:dyDescent="0.2">
      <c r="B50" t="s">
        <v>100</v>
      </c>
      <c r="C50">
        <v>13.3</v>
      </c>
      <c r="D50">
        <v>14.7</v>
      </c>
      <c r="E50">
        <v>16.8</v>
      </c>
      <c r="F50">
        <v>1.1399999999999999</v>
      </c>
      <c r="G50" s="14">
        <v>1.26</v>
      </c>
    </row>
    <row r="51" spans="2:7" x14ac:dyDescent="0.2">
      <c r="B51" t="s">
        <v>103</v>
      </c>
      <c r="C51">
        <v>13.3</v>
      </c>
      <c r="D51">
        <v>13.6</v>
      </c>
      <c r="E51">
        <v>18.8</v>
      </c>
      <c r="F51" s="14">
        <v>1.38</v>
      </c>
      <c r="G51" s="14">
        <v>1.41</v>
      </c>
    </row>
    <row r="52" spans="2:7" x14ac:dyDescent="0.2">
      <c r="B52" t="s">
        <v>101</v>
      </c>
      <c r="C52">
        <v>4.7</v>
      </c>
      <c r="D52">
        <v>9</v>
      </c>
      <c r="E52">
        <v>6.7</v>
      </c>
      <c r="F52">
        <v>0.74</v>
      </c>
      <c r="G52">
        <v>1.43</v>
      </c>
    </row>
    <row r="53" spans="2:7" x14ac:dyDescent="0.2">
      <c r="B53" t="s">
        <v>122</v>
      </c>
      <c r="C53">
        <v>7.6</v>
      </c>
      <c r="D53">
        <v>19.5</v>
      </c>
      <c r="E53">
        <v>16.399999999999999</v>
      </c>
      <c r="F53">
        <v>0.84</v>
      </c>
      <c r="G53" s="14">
        <v>2.16</v>
      </c>
    </row>
    <row r="54" spans="2:7" x14ac:dyDescent="0.2">
      <c r="B54" t="s">
        <v>105</v>
      </c>
      <c r="C54">
        <v>5.6</v>
      </c>
      <c r="D54">
        <v>8.3000000000000007</v>
      </c>
      <c r="E54">
        <v>4.7</v>
      </c>
      <c r="F54">
        <v>0.56999999999999995</v>
      </c>
      <c r="G54">
        <v>0.84</v>
      </c>
    </row>
    <row r="55" spans="2:7" x14ac:dyDescent="0.2">
      <c r="B55" t="s">
        <v>106</v>
      </c>
      <c r="C55">
        <v>4.5999999999999996</v>
      </c>
      <c r="D55">
        <v>4.8</v>
      </c>
      <c r="E55">
        <v>5.9</v>
      </c>
      <c r="F55" s="14">
        <v>1.23</v>
      </c>
      <c r="G55" s="14">
        <v>1.28</v>
      </c>
    </row>
    <row r="56" spans="2:7" x14ac:dyDescent="0.2">
      <c r="B56" s="14" t="s">
        <v>109</v>
      </c>
      <c r="C56">
        <v>9.6</v>
      </c>
      <c r="D56">
        <v>4</v>
      </c>
      <c r="E56">
        <v>4.5</v>
      </c>
      <c r="F56" s="14">
        <v>1.1200000000000001</v>
      </c>
      <c r="G56">
        <v>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1863-B7D6-D343-A12C-22407693D9C2}">
  <dimension ref="B2:R56"/>
  <sheetViews>
    <sheetView tabSelected="1" zoomScale="88" workbookViewId="0">
      <selection activeCell="O1" sqref="O1"/>
    </sheetView>
  </sheetViews>
  <sheetFormatPr baseColWidth="10" defaultRowHeight="16" x14ac:dyDescent="0.2"/>
  <cols>
    <col min="16" max="16" width="13.83203125" style="8" bestFit="1" customWidth="1"/>
  </cols>
  <sheetData>
    <row r="2" spans="2:18" x14ac:dyDescent="0.2">
      <c r="B2">
        <v>2022</v>
      </c>
    </row>
    <row r="3" spans="2:18" x14ac:dyDescent="0.2">
      <c r="J3" s="14">
        <v>2022</v>
      </c>
    </row>
    <row r="4" spans="2:18" x14ac:dyDescent="0.2">
      <c r="B4" s="14" t="s">
        <v>99</v>
      </c>
      <c r="C4" s="14" t="s">
        <v>108</v>
      </c>
      <c r="D4" s="14" t="s">
        <v>114</v>
      </c>
      <c r="E4" s="14" t="s">
        <v>115</v>
      </c>
      <c r="F4" s="14" t="s">
        <v>182</v>
      </c>
      <c r="G4" s="14" t="s">
        <v>183</v>
      </c>
      <c r="J4" s="14" t="s">
        <v>99</v>
      </c>
      <c r="K4" s="14" t="s">
        <v>114</v>
      </c>
      <c r="L4" s="14" t="s">
        <v>182</v>
      </c>
      <c r="M4" s="14" t="s">
        <v>183</v>
      </c>
      <c r="O4" s="14" t="str">
        <f t="shared" ref="O4" si="0">J4</f>
        <v>Channel</v>
      </c>
      <c r="P4" s="20" t="str">
        <f t="shared" ref="P4:P14" si="1">K4</f>
        <v>% Spend</v>
      </c>
      <c r="Q4" s="14" t="s">
        <v>264</v>
      </c>
      <c r="R4" s="14" t="s">
        <v>265</v>
      </c>
    </row>
    <row r="5" spans="2:18" x14ac:dyDescent="0.2">
      <c r="B5" s="14" t="s">
        <v>102</v>
      </c>
      <c r="C5">
        <v>32.04</v>
      </c>
      <c r="D5">
        <v>16.04</v>
      </c>
      <c r="E5">
        <v>22.34</v>
      </c>
      <c r="F5" s="14">
        <v>1.39</v>
      </c>
      <c r="G5">
        <v>0.7</v>
      </c>
      <c r="J5" s="14" t="s">
        <v>102</v>
      </c>
      <c r="K5">
        <v>16.04</v>
      </c>
      <c r="L5" s="14">
        <v>1.39</v>
      </c>
      <c r="M5">
        <v>0.7</v>
      </c>
      <c r="O5" s="19" t="str">
        <f>J5</f>
        <v>TRANS 7</v>
      </c>
      <c r="P5" s="13">
        <f>K5/100</f>
        <v>0.16039999999999999</v>
      </c>
      <c r="Q5" s="13">
        <f>(K5/100)*L5</f>
        <v>0.22295599999999996</v>
      </c>
      <c r="R5" s="13">
        <f>Q5/M5</f>
        <v>0.31850857142857142</v>
      </c>
    </row>
    <row r="6" spans="2:18" x14ac:dyDescent="0.2">
      <c r="B6" t="s">
        <v>104</v>
      </c>
      <c r="C6">
        <v>11.68</v>
      </c>
      <c r="D6">
        <v>5.58</v>
      </c>
      <c r="E6">
        <v>4.87</v>
      </c>
      <c r="F6">
        <v>0.87</v>
      </c>
      <c r="G6">
        <v>0.42</v>
      </c>
      <c r="J6" t="s">
        <v>104</v>
      </c>
      <c r="K6">
        <v>5.58</v>
      </c>
      <c r="L6">
        <v>0.87</v>
      </c>
      <c r="M6">
        <v>0.42</v>
      </c>
      <c r="O6" s="19" t="str">
        <f t="shared" ref="O6:O14" si="2">J6</f>
        <v>SCTV</v>
      </c>
      <c r="P6" s="13">
        <f t="shared" ref="P6:P14" si="3">K6/100</f>
        <v>5.5800000000000002E-2</v>
      </c>
      <c r="Q6" s="13">
        <f>(K6/100)*L6</f>
        <v>4.8545999999999999E-2</v>
      </c>
      <c r="R6" s="13">
        <f>Q6/M6</f>
        <v>0.11558571428571429</v>
      </c>
    </row>
    <row r="7" spans="2:18" x14ac:dyDescent="0.2">
      <c r="B7" t="s">
        <v>107</v>
      </c>
      <c r="C7">
        <v>3.67</v>
      </c>
      <c r="D7">
        <v>6.19</v>
      </c>
      <c r="E7">
        <v>1.32</v>
      </c>
      <c r="F7">
        <v>0.21</v>
      </c>
      <c r="G7">
        <v>0.36</v>
      </c>
      <c r="J7" t="s">
        <v>107</v>
      </c>
      <c r="K7">
        <v>6.19</v>
      </c>
      <c r="L7">
        <v>0.21</v>
      </c>
      <c r="M7">
        <v>0.36</v>
      </c>
      <c r="O7" s="19" t="str">
        <f t="shared" si="2"/>
        <v>RTV</v>
      </c>
      <c r="P7" s="13">
        <f t="shared" si="3"/>
        <v>6.1900000000000004E-2</v>
      </c>
      <c r="Q7" s="13">
        <f>(K7/100)*L7</f>
        <v>1.2999E-2</v>
      </c>
      <c r="R7" s="13">
        <f>Q7/M7</f>
        <v>3.6108333333333333E-2</v>
      </c>
    </row>
    <row r="8" spans="2:18" x14ac:dyDescent="0.2">
      <c r="B8" t="s">
        <v>100</v>
      </c>
      <c r="C8">
        <v>13.01</v>
      </c>
      <c r="D8">
        <v>15.43</v>
      </c>
      <c r="E8">
        <v>18.170000000000002</v>
      </c>
      <c r="F8">
        <v>1.18</v>
      </c>
      <c r="G8">
        <v>1.4</v>
      </c>
      <c r="J8" t="s">
        <v>100</v>
      </c>
      <c r="K8">
        <v>12.43</v>
      </c>
      <c r="L8">
        <v>1.18</v>
      </c>
      <c r="M8">
        <v>1.4</v>
      </c>
      <c r="O8" s="19" t="str">
        <f t="shared" si="2"/>
        <v>RCTI</v>
      </c>
      <c r="P8" s="13">
        <f t="shared" si="3"/>
        <v>0.12429999999999999</v>
      </c>
      <c r="Q8" s="13">
        <f>(K8/100)*L8</f>
        <v>0.146674</v>
      </c>
      <c r="R8" s="13">
        <f>Q8/M8</f>
        <v>0.10476714285714286</v>
      </c>
    </row>
    <row r="9" spans="2:18" x14ac:dyDescent="0.2">
      <c r="B9" t="s">
        <v>103</v>
      </c>
      <c r="C9">
        <v>16.02</v>
      </c>
      <c r="D9">
        <v>16.55</v>
      </c>
      <c r="E9">
        <v>22.74</v>
      </c>
      <c r="F9">
        <v>1.37</v>
      </c>
      <c r="G9" s="14">
        <v>1.42</v>
      </c>
      <c r="J9" t="s">
        <v>103</v>
      </c>
      <c r="K9">
        <v>16.55</v>
      </c>
      <c r="L9">
        <v>1.37</v>
      </c>
      <c r="M9" s="14">
        <v>1.42</v>
      </c>
      <c r="O9" s="19" t="str">
        <f t="shared" si="2"/>
        <v>NET</v>
      </c>
      <c r="P9" s="13">
        <f t="shared" si="3"/>
        <v>0.16550000000000001</v>
      </c>
      <c r="Q9" s="13">
        <f>(K9/100)*L9</f>
        <v>0.22673500000000002</v>
      </c>
      <c r="R9" s="13">
        <f>Q9/M9</f>
        <v>0.15967253521126762</v>
      </c>
    </row>
    <row r="10" spans="2:18" x14ac:dyDescent="0.2">
      <c r="B10" t="s">
        <v>101</v>
      </c>
      <c r="C10">
        <v>5.56</v>
      </c>
      <c r="D10">
        <v>9.44</v>
      </c>
      <c r="E10">
        <v>6.7</v>
      </c>
      <c r="F10">
        <v>0.71</v>
      </c>
      <c r="G10">
        <v>1.2</v>
      </c>
      <c r="J10" t="s">
        <v>101</v>
      </c>
      <c r="K10">
        <v>9.44</v>
      </c>
      <c r="L10">
        <v>0.71</v>
      </c>
      <c r="M10">
        <v>1.2</v>
      </c>
      <c r="O10" s="19" t="str">
        <f t="shared" si="2"/>
        <v>MNCTV</v>
      </c>
      <c r="P10" s="13">
        <f t="shared" si="3"/>
        <v>9.4399999999999998E-2</v>
      </c>
      <c r="Q10" s="13">
        <f>(K10/100)*L10</f>
        <v>6.7024E-2</v>
      </c>
      <c r="R10" s="13">
        <f>Q10/M10</f>
        <v>5.5853333333333338E-2</v>
      </c>
    </row>
    <row r="11" spans="2:18" x14ac:dyDescent="0.2">
      <c r="B11" t="s">
        <v>122</v>
      </c>
      <c r="C11">
        <v>9.1199999999999992</v>
      </c>
      <c r="D11">
        <v>18.98</v>
      </c>
      <c r="E11">
        <v>14.82</v>
      </c>
      <c r="F11">
        <v>0.78</v>
      </c>
      <c r="G11">
        <v>1.63</v>
      </c>
      <c r="J11" t="s">
        <v>122</v>
      </c>
      <c r="K11">
        <v>15.98</v>
      </c>
      <c r="L11">
        <v>0.78</v>
      </c>
      <c r="M11">
        <v>1.63</v>
      </c>
      <c r="O11" s="19" t="str">
        <f t="shared" si="2"/>
        <v>KOMPAS TV</v>
      </c>
      <c r="P11" s="13">
        <f t="shared" si="3"/>
        <v>0.1598</v>
      </c>
      <c r="Q11" s="13">
        <f>(K11/100)*L11</f>
        <v>0.124644</v>
      </c>
      <c r="R11" s="13">
        <f>Q11/M11</f>
        <v>7.6468711656441729E-2</v>
      </c>
    </row>
    <row r="12" spans="2:18" x14ac:dyDescent="0.2">
      <c r="B12" t="s">
        <v>105</v>
      </c>
      <c r="C12">
        <v>3.78</v>
      </c>
      <c r="D12">
        <v>6.9</v>
      </c>
      <c r="E12">
        <v>3.55</v>
      </c>
      <c r="F12">
        <v>0.52</v>
      </c>
      <c r="G12">
        <v>0.94</v>
      </c>
      <c r="J12" t="s">
        <v>105</v>
      </c>
      <c r="K12">
        <v>6.9</v>
      </c>
      <c r="L12">
        <v>0.52</v>
      </c>
      <c r="M12">
        <v>0.94</v>
      </c>
      <c r="O12" s="19" t="str">
        <f t="shared" si="2"/>
        <v>IVM</v>
      </c>
      <c r="P12" s="13">
        <f t="shared" si="3"/>
        <v>6.9000000000000006E-2</v>
      </c>
      <c r="Q12" s="13">
        <f>(K12/100)*L12</f>
        <v>3.5880000000000002E-2</v>
      </c>
      <c r="R12" s="13">
        <f>Q12/M12</f>
        <v>3.8170212765957452E-2</v>
      </c>
    </row>
    <row r="13" spans="2:18" x14ac:dyDescent="0.2">
      <c r="B13" t="s">
        <v>106</v>
      </c>
      <c r="C13">
        <v>5.12</v>
      </c>
      <c r="D13">
        <v>4.87</v>
      </c>
      <c r="E13">
        <v>5.48</v>
      </c>
      <c r="F13" s="14">
        <v>1.1299999999999999</v>
      </c>
      <c r="G13">
        <v>1.07</v>
      </c>
      <c r="J13" t="s">
        <v>106</v>
      </c>
      <c r="K13">
        <v>4.87</v>
      </c>
      <c r="L13" s="14">
        <v>1.1299999999999999</v>
      </c>
      <c r="M13">
        <v>1.07</v>
      </c>
      <c r="O13" s="19" t="str">
        <f t="shared" si="2"/>
        <v>iNEWS</v>
      </c>
      <c r="P13" s="13">
        <f t="shared" si="3"/>
        <v>4.87E-2</v>
      </c>
      <c r="Q13" s="13">
        <f>(K13/100)*L13</f>
        <v>5.5030999999999997E-2</v>
      </c>
      <c r="R13" s="13">
        <f>Q13/M13</f>
        <v>5.1430841121495319E-2</v>
      </c>
    </row>
    <row r="14" spans="2:18" x14ac:dyDescent="0.2">
      <c r="B14" s="14" t="s">
        <v>262</v>
      </c>
      <c r="C14">
        <v>10.1</v>
      </c>
      <c r="D14">
        <v>1.4</v>
      </c>
      <c r="E14">
        <v>1.4</v>
      </c>
      <c r="F14" s="14">
        <v>0.54</v>
      </c>
      <c r="G14">
        <v>0.86</v>
      </c>
      <c r="J14" s="14" t="s">
        <v>262</v>
      </c>
      <c r="K14">
        <v>6.4</v>
      </c>
      <c r="L14" s="14">
        <v>0.54</v>
      </c>
      <c r="M14">
        <v>0.86</v>
      </c>
      <c r="O14" s="19" t="str">
        <f t="shared" si="2"/>
        <v>Tiktok</v>
      </c>
      <c r="P14" s="13">
        <f t="shared" si="3"/>
        <v>6.4000000000000001E-2</v>
      </c>
      <c r="Q14" s="13">
        <f>(K14/100)*L14</f>
        <v>3.456E-2</v>
      </c>
      <c r="R14" s="13">
        <f>Q14/M14</f>
        <v>4.018604651162791E-2</v>
      </c>
    </row>
    <row r="17" spans="2:18" x14ac:dyDescent="0.2">
      <c r="B17">
        <v>2023</v>
      </c>
    </row>
    <row r="18" spans="2:18" x14ac:dyDescent="0.2">
      <c r="J18" s="14">
        <v>2023</v>
      </c>
    </row>
    <row r="19" spans="2:18" x14ac:dyDescent="0.2">
      <c r="B19" s="14" t="s">
        <v>99</v>
      </c>
      <c r="C19" s="14" t="s">
        <v>108</v>
      </c>
      <c r="D19" s="14" t="s">
        <v>114</v>
      </c>
      <c r="E19" s="14" t="s">
        <v>115</v>
      </c>
      <c r="F19" s="14" t="s">
        <v>182</v>
      </c>
      <c r="G19" s="14" t="s">
        <v>183</v>
      </c>
      <c r="J19" s="14" t="s">
        <v>99</v>
      </c>
      <c r="K19" s="14" t="s">
        <v>114</v>
      </c>
      <c r="L19" s="14" t="s">
        <v>182</v>
      </c>
      <c r="M19" s="14" t="s">
        <v>183</v>
      </c>
      <c r="O19" s="14" t="str">
        <f t="shared" ref="O19:P19" si="4">J19</f>
        <v>Channel</v>
      </c>
      <c r="P19" s="20" t="str">
        <f t="shared" si="4"/>
        <v>% Spend</v>
      </c>
      <c r="Q19" s="14" t="s">
        <v>264</v>
      </c>
      <c r="R19" s="14" t="s">
        <v>265</v>
      </c>
    </row>
    <row r="20" spans="2:18" x14ac:dyDescent="0.2">
      <c r="B20" s="14" t="s">
        <v>102</v>
      </c>
      <c r="C20">
        <v>23.49</v>
      </c>
      <c r="D20">
        <v>18.66</v>
      </c>
      <c r="E20">
        <v>21.24</v>
      </c>
      <c r="F20">
        <v>1.1399999999999999</v>
      </c>
      <c r="G20">
        <v>0.9</v>
      </c>
      <c r="J20" s="14" t="s">
        <v>102</v>
      </c>
      <c r="K20">
        <v>15.66</v>
      </c>
      <c r="L20">
        <v>1.1399999999999999</v>
      </c>
      <c r="M20">
        <v>0.9</v>
      </c>
      <c r="O20" s="19" t="str">
        <f>J20</f>
        <v>TRANS 7</v>
      </c>
      <c r="P20" s="13">
        <f t="shared" ref="P20:P29" si="5">K20/100</f>
        <v>0.15659999999999999</v>
      </c>
      <c r="Q20" s="13">
        <f>(K20/100)*L20</f>
        <v>0.17852399999999996</v>
      </c>
      <c r="R20" s="13">
        <f>Q20/M20</f>
        <v>0.19835999999999995</v>
      </c>
    </row>
    <row r="21" spans="2:18" x14ac:dyDescent="0.2">
      <c r="B21" t="s">
        <v>104</v>
      </c>
      <c r="C21">
        <v>3.45</v>
      </c>
      <c r="D21">
        <v>2.06</v>
      </c>
      <c r="E21">
        <v>2.16</v>
      </c>
      <c r="F21" s="14">
        <v>1.05</v>
      </c>
      <c r="G21">
        <v>0.63</v>
      </c>
      <c r="J21" t="s">
        <v>104</v>
      </c>
      <c r="K21">
        <v>2.06</v>
      </c>
      <c r="L21" s="14">
        <v>1.05</v>
      </c>
      <c r="M21">
        <v>0.63</v>
      </c>
      <c r="O21" s="19" t="str">
        <f t="shared" ref="O21:O29" si="6">J21</f>
        <v>SCTV</v>
      </c>
      <c r="P21" s="13">
        <f t="shared" si="5"/>
        <v>2.06E-2</v>
      </c>
      <c r="Q21" s="13">
        <f>(K21/100)*L21</f>
        <v>2.163E-2</v>
      </c>
      <c r="R21" s="13">
        <f>Q21/M21</f>
        <v>3.4333333333333334E-2</v>
      </c>
    </row>
    <row r="22" spans="2:18" x14ac:dyDescent="0.2">
      <c r="B22" t="s">
        <v>107</v>
      </c>
      <c r="C22">
        <v>5.0599999999999996</v>
      </c>
      <c r="D22">
        <v>6.29</v>
      </c>
      <c r="E22">
        <v>1.86</v>
      </c>
      <c r="F22">
        <v>0.3</v>
      </c>
      <c r="G22">
        <v>0.37</v>
      </c>
      <c r="J22" t="s">
        <v>107</v>
      </c>
      <c r="K22">
        <v>6.29</v>
      </c>
      <c r="L22">
        <v>0.3</v>
      </c>
      <c r="M22">
        <v>0.37</v>
      </c>
      <c r="O22" s="19" t="str">
        <f t="shared" si="6"/>
        <v>RTV</v>
      </c>
      <c r="P22" s="13">
        <f t="shared" si="5"/>
        <v>6.2899999999999998E-2</v>
      </c>
      <c r="Q22" s="13">
        <f>(K22/100)*L22</f>
        <v>1.8869999999999998E-2</v>
      </c>
      <c r="R22" s="13">
        <f>Q22/M22</f>
        <v>5.0999999999999997E-2</v>
      </c>
    </row>
    <row r="23" spans="2:18" x14ac:dyDescent="0.2">
      <c r="B23" t="s">
        <v>100</v>
      </c>
      <c r="C23">
        <v>21.98</v>
      </c>
      <c r="D23">
        <v>17.84</v>
      </c>
      <c r="E23">
        <v>19.690000000000001</v>
      </c>
      <c r="F23">
        <v>1.1000000000000001</v>
      </c>
      <c r="G23">
        <v>0.9</v>
      </c>
      <c r="J23" t="s">
        <v>100</v>
      </c>
      <c r="K23">
        <v>17.84</v>
      </c>
      <c r="L23">
        <v>1.1000000000000001</v>
      </c>
      <c r="M23">
        <v>0.9</v>
      </c>
      <c r="O23" s="19" t="str">
        <f t="shared" si="6"/>
        <v>RCTI</v>
      </c>
      <c r="P23" s="13">
        <f t="shared" si="5"/>
        <v>0.1784</v>
      </c>
      <c r="Q23" s="13">
        <f>(K23/100)*L23</f>
        <v>0.19624000000000003</v>
      </c>
      <c r="R23" s="13">
        <f>Q23/M23</f>
        <v>0.21804444444444446</v>
      </c>
    </row>
    <row r="24" spans="2:18" x14ac:dyDescent="0.2">
      <c r="B24" t="s">
        <v>103</v>
      </c>
      <c r="C24">
        <v>17.559999999999999</v>
      </c>
      <c r="D24">
        <v>13.92</v>
      </c>
      <c r="E24">
        <v>18.350000000000001</v>
      </c>
      <c r="F24" s="14">
        <v>1.32</v>
      </c>
      <c r="G24" s="14">
        <v>1.04</v>
      </c>
      <c r="J24" t="s">
        <v>103</v>
      </c>
      <c r="K24">
        <v>13.92</v>
      </c>
      <c r="L24" s="14">
        <v>1.32</v>
      </c>
      <c r="M24" s="14">
        <v>1.04</v>
      </c>
      <c r="O24" s="19" t="str">
        <f t="shared" si="6"/>
        <v>NET</v>
      </c>
      <c r="P24" s="13">
        <f t="shared" si="5"/>
        <v>0.13919999999999999</v>
      </c>
      <c r="Q24" s="13">
        <f>(K24/100)*L24</f>
        <v>0.18374399999999999</v>
      </c>
      <c r="R24" s="13">
        <f>Q24/M24</f>
        <v>0.17667692307692306</v>
      </c>
    </row>
    <row r="25" spans="2:18" x14ac:dyDescent="0.2">
      <c r="B25" t="s">
        <v>101</v>
      </c>
      <c r="C25">
        <v>7.22</v>
      </c>
      <c r="D25">
        <v>11.65</v>
      </c>
      <c r="E25">
        <v>9.3800000000000008</v>
      </c>
      <c r="F25">
        <v>0.81</v>
      </c>
      <c r="G25">
        <v>1.3</v>
      </c>
      <c r="J25" t="s">
        <v>101</v>
      </c>
      <c r="K25">
        <v>9.65</v>
      </c>
      <c r="L25">
        <v>0.81</v>
      </c>
      <c r="M25">
        <v>1.3</v>
      </c>
      <c r="O25" s="19" t="str">
        <f t="shared" si="6"/>
        <v>MNCTV</v>
      </c>
      <c r="P25" s="13">
        <f t="shared" si="5"/>
        <v>9.6500000000000002E-2</v>
      </c>
      <c r="Q25" s="13">
        <f>(K25/100)*L25</f>
        <v>7.8165000000000012E-2</v>
      </c>
      <c r="R25" s="13">
        <f>Q25/M25</f>
        <v>6.0126923076923085E-2</v>
      </c>
    </row>
    <row r="26" spans="2:18" x14ac:dyDescent="0.2">
      <c r="B26" t="s">
        <v>122</v>
      </c>
      <c r="C26">
        <v>6.47</v>
      </c>
      <c r="D26">
        <v>16.91</v>
      </c>
      <c r="E26">
        <v>16.39</v>
      </c>
      <c r="F26">
        <v>0.97</v>
      </c>
      <c r="G26" s="14">
        <v>2.5299999999999998</v>
      </c>
      <c r="J26" t="s">
        <v>122</v>
      </c>
      <c r="K26">
        <v>16.91</v>
      </c>
      <c r="L26">
        <v>0.97</v>
      </c>
      <c r="M26" s="14">
        <v>1.89</v>
      </c>
      <c r="O26" s="19" t="str">
        <f t="shared" si="6"/>
        <v>KOMPAS TV</v>
      </c>
      <c r="P26" s="13">
        <f t="shared" si="5"/>
        <v>0.1691</v>
      </c>
      <c r="Q26" s="13">
        <f>(K26/100)*L26</f>
        <v>0.16402700000000001</v>
      </c>
      <c r="R26" s="13">
        <f>Q26/M26</f>
        <v>8.6786772486772495E-2</v>
      </c>
    </row>
    <row r="27" spans="2:18" x14ac:dyDescent="0.2">
      <c r="B27" t="s">
        <v>105</v>
      </c>
      <c r="C27">
        <v>11.53</v>
      </c>
      <c r="D27">
        <v>9.18</v>
      </c>
      <c r="E27">
        <v>6.08</v>
      </c>
      <c r="F27">
        <v>0.66</v>
      </c>
      <c r="G27">
        <v>0.53</v>
      </c>
      <c r="J27" t="s">
        <v>105</v>
      </c>
      <c r="K27">
        <v>9.18</v>
      </c>
      <c r="L27">
        <v>0.66</v>
      </c>
      <c r="M27">
        <v>0.53</v>
      </c>
      <c r="O27" s="19" t="str">
        <f t="shared" si="6"/>
        <v>IVM</v>
      </c>
      <c r="P27" s="13">
        <f t="shared" si="5"/>
        <v>9.1799999999999993E-2</v>
      </c>
      <c r="Q27" s="13">
        <f>(K27/100)*L27</f>
        <v>6.0587999999999996E-2</v>
      </c>
      <c r="R27" s="13">
        <f>Q27/M27</f>
        <v>0.11431698113207546</v>
      </c>
    </row>
    <row r="28" spans="2:18" x14ac:dyDescent="0.2">
      <c r="B28" t="s">
        <v>106</v>
      </c>
      <c r="C28">
        <v>3.23</v>
      </c>
      <c r="D28">
        <v>3.51</v>
      </c>
      <c r="E28">
        <v>4.8499999999999996</v>
      </c>
      <c r="F28" s="14">
        <v>1.38</v>
      </c>
      <c r="G28" s="14">
        <v>1.5</v>
      </c>
      <c r="J28" t="s">
        <v>106</v>
      </c>
      <c r="K28">
        <v>3.51</v>
      </c>
      <c r="L28" s="14">
        <v>1.38</v>
      </c>
      <c r="M28" s="14">
        <v>1.5</v>
      </c>
      <c r="O28" s="19" t="str">
        <f t="shared" si="6"/>
        <v>iNEWS</v>
      </c>
      <c r="P28" s="13">
        <f t="shared" si="5"/>
        <v>3.5099999999999999E-2</v>
      </c>
      <c r="Q28" s="13">
        <f>(K28/100)*L28</f>
        <v>4.8437999999999995E-2</v>
      </c>
      <c r="R28" s="13">
        <f>Q28/M28</f>
        <v>3.2291999999999994E-2</v>
      </c>
    </row>
    <row r="29" spans="2:18" x14ac:dyDescent="0.2">
      <c r="B29" s="14" t="s">
        <v>262</v>
      </c>
      <c r="C29">
        <v>7.1</v>
      </c>
      <c r="D29">
        <v>3.1</v>
      </c>
      <c r="E29">
        <v>3.2</v>
      </c>
      <c r="F29" s="14">
        <v>1.03</v>
      </c>
      <c r="G29">
        <v>1.1200000000000001</v>
      </c>
      <c r="J29" s="14" t="s">
        <v>262</v>
      </c>
      <c r="K29">
        <v>8.1</v>
      </c>
      <c r="L29" s="14">
        <v>1.03</v>
      </c>
      <c r="M29">
        <v>1.1200000000000001</v>
      </c>
      <c r="O29" s="19" t="str">
        <f t="shared" si="6"/>
        <v>Tiktok</v>
      </c>
      <c r="P29" s="13">
        <f t="shared" si="5"/>
        <v>8.1000000000000003E-2</v>
      </c>
      <c r="Q29" s="13">
        <f>(K29/100)*L29</f>
        <v>8.3430000000000004E-2</v>
      </c>
      <c r="R29" s="13">
        <f>Q29/M29</f>
        <v>7.449107142857142E-2</v>
      </c>
    </row>
    <row r="31" spans="2:18" x14ac:dyDescent="0.2">
      <c r="B31">
        <v>2024</v>
      </c>
    </row>
    <row r="32" spans="2:18" x14ac:dyDescent="0.2">
      <c r="J32" s="14">
        <v>2024</v>
      </c>
    </row>
    <row r="33" spans="2:18" x14ac:dyDescent="0.2">
      <c r="B33" s="14" t="s">
        <v>99</v>
      </c>
      <c r="C33" s="14" t="s">
        <v>108</v>
      </c>
      <c r="D33" s="14" t="s">
        <v>114</v>
      </c>
      <c r="E33" s="14" t="s">
        <v>115</v>
      </c>
      <c r="F33" s="14" t="s">
        <v>182</v>
      </c>
      <c r="G33" s="14" t="s">
        <v>183</v>
      </c>
      <c r="J33" s="14" t="s">
        <v>99</v>
      </c>
      <c r="K33" s="14" t="s">
        <v>114</v>
      </c>
      <c r="L33" s="14" t="s">
        <v>182</v>
      </c>
      <c r="M33" s="14" t="s">
        <v>183</v>
      </c>
      <c r="O33" s="14" t="str">
        <f t="shared" ref="O33" si="7">J33</f>
        <v>Channel</v>
      </c>
      <c r="P33" s="20" t="str">
        <f t="shared" ref="P33:P43" si="8">K33</f>
        <v>% Spend</v>
      </c>
      <c r="Q33" s="14" t="s">
        <v>264</v>
      </c>
      <c r="R33" s="14" t="s">
        <v>265</v>
      </c>
    </row>
    <row r="34" spans="2:18" x14ac:dyDescent="0.2">
      <c r="B34" s="14" t="s">
        <v>102</v>
      </c>
      <c r="C34">
        <v>32.770000000000003</v>
      </c>
      <c r="D34">
        <v>14.3</v>
      </c>
      <c r="E34">
        <v>20.23</v>
      </c>
      <c r="F34" s="14">
        <v>1.41</v>
      </c>
      <c r="G34">
        <v>0.62</v>
      </c>
      <c r="J34" s="14" t="s">
        <v>102</v>
      </c>
      <c r="K34">
        <v>14.3</v>
      </c>
      <c r="L34" s="14">
        <v>1.41</v>
      </c>
      <c r="M34">
        <v>0.62</v>
      </c>
      <c r="O34" s="19" t="str">
        <f>J34</f>
        <v>TRANS 7</v>
      </c>
      <c r="P34" s="13">
        <f t="shared" ref="P34:P43" si="9">K34/100</f>
        <v>0.14300000000000002</v>
      </c>
      <c r="Q34" s="13">
        <f>(K34/100)*L34</f>
        <v>0.20163</v>
      </c>
      <c r="R34" s="13">
        <f>Q34/M34</f>
        <v>0.32520967741935486</v>
      </c>
    </row>
    <row r="35" spans="2:18" x14ac:dyDescent="0.2">
      <c r="B35" t="s">
        <v>104</v>
      </c>
      <c r="C35">
        <v>8.2799999999999994</v>
      </c>
      <c r="D35">
        <v>6.62</v>
      </c>
      <c r="E35">
        <v>5.82</v>
      </c>
      <c r="F35">
        <v>0.88</v>
      </c>
      <c r="G35">
        <v>0.7</v>
      </c>
      <c r="J35" t="s">
        <v>104</v>
      </c>
      <c r="K35">
        <v>6.62</v>
      </c>
      <c r="L35">
        <v>0.88</v>
      </c>
      <c r="M35">
        <v>0.7</v>
      </c>
      <c r="O35" s="19" t="str">
        <f t="shared" ref="O35:O43" si="10">J35</f>
        <v>SCTV</v>
      </c>
      <c r="P35" s="13">
        <f t="shared" si="9"/>
        <v>6.6199999999999995E-2</v>
      </c>
      <c r="Q35" s="13">
        <f>(K35/100)*L35</f>
        <v>5.8255999999999995E-2</v>
      </c>
      <c r="R35" s="13">
        <f>Q35/M35</f>
        <v>8.322285714285714E-2</v>
      </c>
    </row>
    <row r="36" spans="2:18" x14ac:dyDescent="0.2">
      <c r="B36" t="s">
        <v>107</v>
      </c>
      <c r="C36">
        <v>20.98</v>
      </c>
      <c r="D36">
        <v>4.0199999999999996</v>
      </c>
      <c r="E36">
        <v>1.1399999999999999</v>
      </c>
      <c r="F36">
        <v>0.28000000000000003</v>
      </c>
      <c r="G36">
        <v>0.05</v>
      </c>
      <c r="J36" t="s">
        <v>107</v>
      </c>
      <c r="K36">
        <v>4.0199999999999996</v>
      </c>
      <c r="L36">
        <v>0.28000000000000003</v>
      </c>
      <c r="M36">
        <v>0.05</v>
      </c>
      <c r="O36" s="19" t="str">
        <f t="shared" si="10"/>
        <v>RTV</v>
      </c>
      <c r="P36" s="13">
        <f t="shared" si="9"/>
        <v>4.0199999999999993E-2</v>
      </c>
      <c r="Q36" s="13">
        <f>(K36/100)*L36</f>
        <v>1.1255999999999999E-2</v>
      </c>
      <c r="R36" s="13">
        <f>Q36/M36</f>
        <v>0.22511999999999996</v>
      </c>
    </row>
    <row r="37" spans="2:18" x14ac:dyDescent="0.2">
      <c r="B37" t="s">
        <v>100</v>
      </c>
      <c r="C37">
        <v>8.84</v>
      </c>
      <c r="D37">
        <v>7.45</v>
      </c>
      <c r="E37">
        <v>8.4700000000000006</v>
      </c>
      <c r="F37">
        <v>1.1399999999999999</v>
      </c>
      <c r="G37">
        <v>0.96</v>
      </c>
      <c r="J37" t="s">
        <v>100</v>
      </c>
      <c r="K37">
        <v>7.45</v>
      </c>
      <c r="L37">
        <v>1.1399999999999999</v>
      </c>
      <c r="M37">
        <v>0.96</v>
      </c>
      <c r="O37" s="19" t="str">
        <f t="shared" si="10"/>
        <v>RCTI</v>
      </c>
      <c r="P37" s="13">
        <f t="shared" si="9"/>
        <v>7.4499999999999997E-2</v>
      </c>
      <c r="Q37" s="13">
        <f>(K37/100)*L37</f>
        <v>8.4929999999999992E-2</v>
      </c>
      <c r="R37" s="13">
        <f>Q37/M37</f>
        <v>8.8468749999999999E-2</v>
      </c>
    </row>
    <row r="38" spans="2:18" x14ac:dyDescent="0.2">
      <c r="B38" t="s">
        <v>103</v>
      </c>
      <c r="C38">
        <v>5.9</v>
      </c>
      <c r="D38">
        <v>5.56</v>
      </c>
      <c r="E38">
        <v>8.4700000000000006</v>
      </c>
      <c r="F38" s="14">
        <v>1.52</v>
      </c>
      <c r="G38" s="14">
        <v>1.44</v>
      </c>
      <c r="J38" t="s">
        <v>103</v>
      </c>
      <c r="K38">
        <v>5.0599999999999996</v>
      </c>
      <c r="L38" s="14">
        <v>1.52</v>
      </c>
      <c r="M38" s="14">
        <v>1.44</v>
      </c>
      <c r="O38" s="19" t="str">
        <f t="shared" si="10"/>
        <v>NET</v>
      </c>
      <c r="P38" s="13">
        <f t="shared" si="9"/>
        <v>5.0599999999999999E-2</v>
      </c>
      <c r="Q38" s="13">
        <f>(K38/100)*L38</f>
        <v>7.6911999999999994E-2</v>
      </c>
      <c r="R38" s="13">
        <f>Q38/M38</f>
        <v>5.3411111111111111E-2</v>
      </c>
    </row>
    <row r="39" spans="2:18" x14ac:dyDescent="0.2">
      <c r="B39" t="s">
        <v>101</v>
      </c>
      <c r="C39">
        <v>0.68</v>
      </c>
      <c r="D39">
        <v>2.36</v>
      </c>
      <c r="E39">
        <v>1.52</v>
      </c>
      <c r="F39">
        <v>0.64</v>
      </c>
      <c r="G39" s="14">
        <v>2.2400000000000002</v>
      </c>
      <c r="J39" t="s">
        <v>101</v>
      </c>
      <c r="K39">
        <v>2.3199999999999998</v>
      </c>
      <c r="L39">
        <v>0.64</v>
      </c>
      <c r="M39" s="14">
        <v>1.91</v>
      </c>
      <c r="O39" s="19" t="str">
        <f t="shared" si="10"/>
        <v>MNCTV</v>
      </c>
      <c r="P39" s="13">
        <f t="shared" si="9"/>
        <v>2.3199999999999998E-2</v>
      </c>
      <c r="Q39" s="13">
        <f>(K39/100)*L39</f>
        <v>1.4848E-2</v>
      </c>
      <c r="R39" s="13">
        <f>Q39/M39</f>
        <v>7.7738219895287959E-3</v>
      </c>
    </row>
    <row r="40" spans="2:18" x14ac:dyDescent="0.2">
      <c r="B40" t="s">
        <v>122</v>
      </c>
      <c r="C40">
        <v>9.41</v>
      </c>
      <c r="D40">
        <v>35.58</v>
      </c>
      <c r="E40">
        <v>31.73</v>
      </c>
      <c r="F40">
        <v>0.89</v>
      </c>
      <c r="G40" s="14">
        <v>3.37</v>
      </c>
      <c r="J40" t="s">
        <v>122</v>
      </c>
      <c r="K40">
        <v>20.52</v>
      </c>
      <c r="L40">
        <v>0.89</v>
      </c>
      <c r="M40" s="14">
        <v>1.98</v>
      </c>
      <c r="O40" s="19" t="str">
        <f t="shared" si="10"/>
        <v>KOMPAS TV</v>
      </c>
      <c r="P40" s="13">
        <f t="shared" si="9"/>
        <v>0.20519999999999999</v>
      </c>
      <c r="Q40" s="13">
        <f>(K40/100)*L40</f>
        <v>0.18262799999999998</v>
      </c>
      <c r="R40" s="13">
        <f>Q40/M40</f>
        <v>9.223636363636363E-2</v>
      </c>
    </row>
    <row r="41" spans="2:18" x14ac:dyDescent="0.2">
      <c r="B41" t="s">
        <v>105</v>
      </c>
      <c r="C41">
        <v>5.56</v>
      </c>
      <c r="D41">
        <v>14.42</v>
      </c>
      <c r="E41">
        <v>8.6</v>
      </c>
      <c r="F41">
        <v>0.6</v>
      </c>
      <c r="G41">
        <v>1.55</v>
      </c>
      <c r="J41" t="s">
        <v>105</v>
      </c>
      <c r="K41">
        <v>14.42</v>
      </c>
      <c r="L41">
        <v>0.6</v>
      </c>
      <c r="M41">
        <v>1.55</v>
      </c>
      <c r="O41" s="19" t="str">
        <f t="shared" si="10"/>
        <v>IVM</v>
      </c>
      <c r="P41" s="13">
        <f t="shared" si="9"/>
        <v>0.14419999999999999</v>
      </c>
      <c r="Q41" s="13">
        <f>(K41/100)*L41</f>
        <v>8.652E-2</v>
      </c>
      <c r="R41" s="13">
        <f>Q41/M41</f>
        <v>5.5819354838709673E-2</v>
      </c>
    </row>
    <row r="42" spans="2:18" x14ac:dyDescent="0.2">
      <c r="B42" t="s">
        <v>106</v>
      </c>
      <c r="C42">
        <v>7.6</v>
      </c>
      <c r="D42">
        <v>9.69</v>
      </c>
      <c r="E42">
        <v>14.03</v>
      </c>
      <c r="F42" s="14">
        <v>1.45</v>
      </c>
      <c r="G42">
        <v>1.85</v>
      </c>
      <c r="J42" t="s">
        <v>106</v>
      </c>
      <c r="K42">
        <v>9.69</v>
      </c>
      <c r="L42" s="14">
        <v>1.45</v>
      </c>
      <c r="M42">
        <v>1.85</v>
      </c>
      <c r="O42" s="19" t="str">
        <f t="shared" si="10"/>
        <v>iNEWS</v>
      </c>
      <c r="P42" s="13">
        <f t="shared" si="9"/>
        <v>9.69E-2</v>
      </c>
      <c r="Q42" s="13">
        <f>(K42/100)*L42</f>
        <v>0.14050499999999999</v>
      </c>
      <c r="R42" s="13">
        <f>Q42/M42</f>
        <v>7.5948648648648642E-2</v>
      </c>
    </row>
    <row r="43" spans="2:18" x14ac:dyDescent="0.2">
      <c r="B43" s="14" t="s">
        <v>262</v>
      </c>
      <c r="C43">
        <v>11.8</v>
      </c>
      <c r="D43">
        <v>15.6</v>
      </c>
      <c r="E43">
        <v>20.9</v>
      </c>
      <c r="F43" s="14">
        <v>1.34</v>
      </c>
      <c r="G43">
        <v>1.77</v>
      </c>
      <c r="J43" s="14" t="s">
        <v>262</v>
      </c>
      <c r="K43">
        <v>15.6</v>
      </c>
      <c r="L43" s="14">
        <v>1.34</v>
      </c>
      <c r="M43">
        <v>1.77</v>
      </c>
      <c r="O43" s="19" t="str">
        <f t="shared" si="10"/>
        <v>Tiktok</v>
      </c>
      <c r="P43" s="13">
        <f t="shared" si="9"/>
        <v>0.156</v>
      </c>
      <c r="Q43" s="13">
        <f>(K43/100)*L43</f>
        <v>0.20904</v>
      </c>
      <c r="R43" s="13">
        <f>Q43/M43</f>
        <v>0.11810169491525424</v>
      </c>
    </row>
    <row r="45" spans="2:18" x14ac:dyDescent="0.2">
      <c r="B45" t="s">
        <v>261</v>
      </c>
      <c r="J45" s="14" t="s">
        <v>263</v>
      </c>
    </row>
    <row r="46" spans="2:18" x14ac:dyDescent="0.2">
      <c r="B46" s="14" t="s">
        <v>99</v>
      </c>
      <c r="C46" s="14" t="s">
        <v>108</v>
      </c>
      <c r="D46" s="14" t="s">
        <v>114</v>
      </c>
      <c r="E46" s="14" t="s">
        <v>115</v>
      </c>
      <c r="F46" s="14" t="s">
        <v>182</v>
      </c>
      <c r="G46" s="14" t="s">
        <v>183</v>
      </c>
      <c r="J46" s="14" t="s">
        <v>99</v>
      </c>
      <c r="K46" s="14" t="s">
        <v>114</v>
      </c>
      <c r="L46" s="14" t="s">
        <v>182</v>
      </c>
      <c r="M46" s="14" t="s">
        <v>183</v>
      </c>
      <c r="O46" s="14" t="str">
        <f t="shared" ref="O46" si="11">J46</f>
        <v>Channel</v>
      </c>
      <c r="P46" s="20" t="str">
        <f t="shared" ref="P46:P56" si="12">K46</f>
        <v>% Spend</v>
      </c>
      <c r="Q46" s="14" t="s">
        <v>264</v>
      </c>
      <c r="R46" s="14" t="s">
        <v>265</v>
      </c>
    </row>
    <row r="47" spans="2:18" x14ac:dyDescent="0.2">
      <c r="B47" s="14" t="s">
        <v>102</v>
      </c>
      <c r="C47">
        <v>26.9</v>
      </c>
      <c r="D47">
        <v>16.2</v>
      </c>
      <c r="E47">
        <v>20.7</v>
      </c>
      <c r="F47" s="14">
        <v>1.28</v>
      </c>
      <c r="G47">
        <v>0.77</v>
      </c>
      <c r="J47" s="14" t="s">
        <v>102</v>
      </c>
      <c r="K47" s="18">
        <f t="shared" ref="K47:K55" si="13">AVERAGE(K5,K20,K34)</f>
        <v>15.333333333333334</v>
      </c>
      <c r="L47" s="14">
        <v>1.28</v>
      </c>
      <c r="M47">
        <v>0.77</v>
      </c>
      <c r="O47" s="19" t="str">
        <f>J47</f>
        <v>TRANS 7</v>
      </c>
      <c r="P47" s="13">
        <f t="shared" ref="P47:P56" si="14">K47/100</f>
        <v>0.15333333333333335</v>
      </c>
      <c r="Q47" s="13">
        <f>(K47/100)*L47</f>
        <v>0.1962666666666667</v>
      </c>
      <c r="R47" s="13">
        <f>Q47/M47</f>
        <v>0.25489177489177495</v>
      </c>
    </row>
    <row r="48" spans="2:18" x14ac:dyDescent="0.2">
      <c r="B48" t="s">
        <v>104</v>
      </c>
      <c r="C48">
        <v>8</v>
      </c>
      <c r="D48">
        <v>4.2</v>
      </c>
      <c r="E48">
        <v>3.9</v>
      </c>
      <c r="F48">
        <v>0.93</v>
      </c>
      <c r="G48">
        <v>0.49</v>
      </c>
      <c r="J48" t="s">
        <v>104</v>
      </c>
      <c r="K48" s="18">
        <f t="shared" si="13"/>
        <v>4.7533333333333339</v>
      </c>
      <c r="L48">
        <v>0.93</v>
      </c>
      <c r="M48">
        <v>0.49</v>
      </c>
      <c r="O48" s="19" t="str">
        <f t="shared" ref="O48:O56" si="15">J48</f>
        <v>SCTV</v>
      </c>
      <c r="P48" s="13">
        <f t="shared" si="14"/>
        <v>4.7533333333333337E-2</v>
      </c>
      <c r="Q48" s="13">
        <f>(K48/100)*L48</f>
        <v>4.4206000000000009E-2</v>
      </c>
      <c r="R48" s="13">
        <f>Q48/M48</f>
        <v>9.0216326530612262E-2</v>
      </c>
    </row>
    <row r="49" spans="2:18" x14ac:dyDescent="0.2">
      <c r="B49" t="s">
        <v>107</v>
      </c>
      <c r="C49">
        <v>6.4</v>
      </c>
      <c r="D49">
        <v>5.7</v>
      </c>
      <c r="E49">
        <v>1.4</v>
      </c>
      <c r="F49">
        <v>0.25</v>
      </c>
      <c r="G49">
        <v>0.22</v>
      </c>
      <c r="J49" t="s">
        <v>107</v>
      </c>
      <c r="K49" s="18">
        <f t="shared" si="13"/>
        <v>5.5</v>
      </c>
      <c r="L49">
        <v>0.25</v>
      </c>
      <c r="M49">
        <v>0.22</v>
      </c>
      <c r="O49" s="19" t="str">
        <f t="shared" si="15"/>
        <v>RTV</v>
      </c>
      <c r="P49" s="13">
        <f t="shared" si="14"/>
        <v>5.5E-2</v>
      </c>
      <c r="Q49" s="13">
        <f>(K49/100)*L49</f>
        <v>1.375E-2</v>
      </c>
      <c r="R49" s="13">
        <f>Q49/M49</f>
        <v>6.25E-2</v>
      </c>
    </row>
    <row r="50" spans="2:18" x14ac:dyDescent="0.2">
      <c r="B50" t="s">
        <v>100</v>
      </c>
      <c r="C50">
        <v>13.3</v>
      </c>
      <c r="D50">
        <v>14.7</v>
      </c>
      <c r="E50">
        <v>16.8</v>
      </c>
      <c r="F50">
        <v>1.1399999999999999</v>
      </c>
      <c r="G50" s="14">
        <v>1.26</v>
      </c>
      <c r="J50" t="s">
        <v>100</v>
      </c>
      <c r="K50" s="18">
        <f t="shared" si="13"/>
        <v>12.573333333333332</v>
      </c>
      <c r="L50">
        <v>1.1399999999999999</v>
      </c>
      <c r="M50" s="14">
        <v>1.26</v>
      </c>
      <c r="O50" s="19" t="str">
        <f t="shared" si="15"/>
        <v>RCTI</v>
      </c>
      <c r="P50" s="13">
        <f t="shared" si="14"/>
        <v>0.12573333333333334</v>
      </c>
      <c r="Q50" s="13">
        <f>(K50/100)*L50</f>
        <v>0.14333599999999999</v>
      </c>
      <c r="R50" s="13">
        <f>Q50/M50</f>
        <v>0.11375873015873016</v>
      </c>
    </row>
    <row r="51" spans="2:18" x14ac:dyDescent="0.2">
      <c r="B51" t="s">
        <v>103</v>
      </c>
      <c r="C51">
        <v>13.3</v>
      </c>
      <c r="D51">
        <v>13.6</v>
      </c>
      <c r="E51">
        <v>18.8</v>
      </c>
      <c r="F51" s="14">
        <v>1.38</v>
      </c>
      <c r="G51" s="14">
        <v>1.41</v>
      </c>
      <c r="J51" t="s">
        <v>103</v>
      </c>
      <c r="K51" s="18">
        <f t="shared" si="13"/>
        <v>11.843333333333334</v>
      </c>
      <c r="L51" s="14">
        <v>1.38</v>
      </c>
      <c r="M51" s="14">
        <v>1.41</v>
      </c>
      <c r="O51" s="19" t="str">
        <f t="shared" si="15"/>
        <v>NET</v>
      </c>
      <c r="P51" s="13">
        <f t="shared" si="14"/>
        <v>0.11843333333333333</v>
      </c>
      <c r="Q51" s="13">
        <f>(K51/100)*L51</f>
        <v>0.163438</v>
      </c>
      <c r="R51" s="13">
        <f>Q51/M51</f>
        <v>0.11591347517730496</v>
      </c>
    </row>
    <row r="52" spans="2:18" x14ac:dyDescent="0.2">
      <c r="B52" t="s">
        <v>101</v>
      </c>
      <c r="C52">
        <v>4.7</v>
      </c>
      <c r="D52">
        <v>9</v>
      </c>
      <c r="E52">
        <v>6.7</v>
      </c>
      <c r="F52">
        <v>0.74</v>
      </c>
      <c r="G52">
        <v>1.43</v>
      </c>
      <c r="J52" t="s">
        <v>101</v>
      </c>
      <c r="K52" s="18">
        <f t="shared" si="13"/>
        <v>7.1366666666666667</v>
      </c>
      <c r="L52">
        <v>0.74</v>
      </c>
      <c r="M52">
        <v>1.43</v>
      </c>
      <c r="O52" s="19" t="str">
        <f t="shared" si="15"/>
        <v>MNCTV</v>
      </c>
      <c r="P52" s="13">
        <f t="shared" si="14"/>
        <v>7.1366666666666662E-2</v>
      </c>
      <c r="Q52" s="13">
        <f>(K52/100)*L52</f>
        <v>5.2811333333333328E-2</v>
      </c>
      <c r="R52" s="13">
        <f>Q52/M52</f>
        <v>3.6931002331002327E-2</v>
      </c>
    </row>
    <row r="53" spans="2:18" x14ac:dyDescent="0.2">
      <c r="B53" t="s">
        <v>122</v>
      </c>
      <c r="C53">
        <v>7.6</v>
      </c>
      <c r="D53">
        <v>19.5</v>
      </c>
      <c r="E53">
        <v>16.399999999999999</v>
      </c>
      <c r="F53">
        <v>0.84</v>
      </c>
      <c r="G53" s="14">
        <v>2.16</v>
      </c>
      <c r="J53" t="s">
        <v>122</v>
      </c>
      <c r="K53" s="18">
        <f t="shared" si="13"/>
        <v>17.803333333333331</v>
      </c>
      <c r="L53">
        <v>0.84</v>
      </c>
      <c r="M53" s="14">
        <v>2.16</v>
      </c>
      <c r="O53" s="19" t="str">
        <f t="shared" si="15"/>
        <v>KOMPAS TV</v>
      </c>
      <c r="P53" s="13">
        <f t="shared" si="14"/>
        <v>0.17803333333333332</v>
      </c>
      <c r="Q53" s="13">
        <f>(K53/100)*L53</f>
        <v>0.14954799999999999</v>
      </c>
      <c r="R53" s="13">
        <f>Q53/M53</f>
        <v>6.9235185185185177E-2</v>
      </c>
    </row>
    <row r="54" spans="2:18" x14ac:dyDescent="0.2">
      <c r="B54" t="s">
        <v>105</v>
      </c>
      <c r="C54">
        <v>5.6</v>
      </c>
      <c r="D54">
        <v>8.3000000000000007</v>
      </c>
      <c r="E54">
        <v>4.7</v>
      </c>
      <c r="F54">
        <v>0.56999999999999995</v>
      </c>
      <c r="G54">
        <v>0.84</v>
      </c>
      <c r="J54" t="s">
        <v>105</v>
      </c>
      <c r="K54" s="18">
        <f t="shared" si="13"/>
        <v>10.166666666666666</v>
      </c>
      <c r="L54">
        <v>0.56999999999999995</v>
      </c>
      <c r="M54">
        <v>0.84</v>
      </c>
      <c r="O54" s="19" t="str">
        <f t="shared" si="15"/>
        <v>IVM</v>
      </c>
      <c r="P54" s="13">
        <f t="shared" si="14"/>
        <v>0.10166666666666666</v>
      </c>
      <c r="Q54" s="13">
        <f>(K54/100)*L54</f>
        <v>5.7949999999999988E-2</v>
      </c>
      <c r="R54" s="13">
        <f>Q54/M54</f>
        <v>6.8988095238095223E-2</v>
      </c>
    </row>
    <row r="55" spans="2:18" x14ac:dyDescent="0.2">
      <c r="B55" t="s">
        <v>106</v>
      </c>
      <c r="C55">
        <v>4.5999999999999996</v>
      </c>
      <c r="D55">
        <v>4.8</v>
      </c>
      <c r="E55">
        <v>5.9</v>
      </c>
      <c r="F55" s="14">
        <v>1.23</v>
      </c>
      <c r="G55" s="14">
        <v>1.28</v>
      </c>
      <c r="J55" t="s">
        <v>106</v>
      </c>
      <c r="K55" s="18">
        <f t="shared" si="13"/>
        <v>6.0233333333333334</v>
      </c>
      <c r="L55" s="14">
        <v>1.23</v>
      </c>
      <c r="M55" s="14">
        <v>1.28</v>
      </c>
      <c r="O55" s="19" t="str">
        <f t="shared" si="15"/>
        <v>iNEWS</v>
      </c>
      <c r="P55" s="13">
        <f t="shared" si="14"/>
        <v>6.0233333333333333E-2</v>
      </c>
      <c r="Q55" s="13">
        <f>(K55/100)*L55</f>
        <v>7.4087E-2</v>
      </c>
      <c r="R55" s="13">
        <f>Q55/M55</f>
        <v>5.7880468749999997E-2</v>
      </c>
    </row>
    <row r="56" spans="2:18" x14ac:dyDescent="0.2">
      <c r="B56" s="14" t="s">
        <v>262</v>
      </c>
      <c r="C56">
        <v>9.6</v>
      </c>
      <c r="D56">
        <v>4</v>
      </c>
      <c r="E56">
        <v>4.5</v>
      </c>
      <c r="F56" s="14">
        <v>0.97</v>
      </c>
      <c r="G56">
        <v>1.25</v>
      </c>
      <c r="J56" s="14" t="s">
        <v>262</v>
      </c>
      <c r="K56" s="18">
        <f>AVERAGE(K14,K29,K43)</f>
        <v>10.033333333333333</v>
      </c>
      <c r="L56" s="14">
        <v>0.97</v>
      </c>
      <c r="M56">
        <v>1.25</v>
      </c>
      <c r="O56" s="19" t="str">
        <f t="shared" si="15"/>
        <v>Tiktok</v>
      </c>
      <c r="P56" s="13">
        <f t="shared" si="14"/>
        <v>0.10033333333333333</v>
      </c>
      <c r="Q56" s="13">
        <f>(K56/100)*L56</f>
        <v>9.7323333333333331E-2</v>
      </c>
      <c r="R56" s="13">
        <f>Q56/M56</f>
        <v>7.7858666666666659E-2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4ED-3F33-F141-9D4F-FF96E2CC2DFF}">
  <dimension ref="A1:R145"/>
  <sheetViews>
    <sheetView topLeftCell="A5" workbookViewId="0">
      <selection activeCell="G41" sqref="G41"/>
    </sheetView>
  </sheetViews>
  <sheetFormatPr baseColWidth="10" defaultRowHeight="16" x14ac:dyDescent="0.2"/>
  <cols>
    <col min="1" max="1" width="8.5" customWidth="1"/>
    <col min="2" max="6" width="10.83203125" style="8"/>
    <col min="11" max="11" width="13" bestFit="1" customWidth="1"/>
    <col min="12" max="12" width="12.83203125" bestFit="1" customWidth="1"/>
  </cols>
  <sheetData>
    <row r="1" spans="1:9" x14ac:dyDescent="0.2">
      <c r="A1" s="1" t="s">
        <v>53</v>
      </c>
      <c r="B1" s="8" t="s">
        <v>84</v>
      </c>
      <c r="C1" s="8" t="s">
        <v>85</v>
      </c>
      <c r="D1" s="8" t="s">
        <v>98</v>
      </c>
      <c r="E1" s="9" t="s">
        <v>50</v>
      </c>
      <c r="F1" s="9" t="s">
        <v>51</v>
      </c>
      <c r="G1" s="8" t="s">
        <v>86</v>
      </c>
    </row>
    <row r="2" spans="1:9" x14ac:dyDescent="0.2">
      <c r="A2" s="4">
        <v>44654</v>
      </c>
      <c r="B2" s="8">
        <f>SUM(GRP!C16:L16)</f>
        <v>0</v>
      </c>
      <c r="C2" s="8">
        <v>0</v>
      </c>
      <c r="D2" s="8">
        <f>GRP!T16</f>
        <v>40.277777777777771</v>
      </c>
      <c r="E2" s="8">
        <f>GRP!AA16</f>
        <v>0</v>
      </c>
      <c r="F2" s="8">
        <f>GRP!AB16</f>
        <v>0</v>
      </c>
    </row>
    <row r="3" spans="1:9" x14ac:dyDescent="0.2">
      <c r="A3" s="4">
        <v>44661</v>
      </c>
      <c r="B3" s="8">
        <f>SUM(GRP!C17:L17)</f>
        <v>0</v>
      </c>
      <c r="C3" s="8">
        <v>0</v>
      </c>
      <c r="D3" s="8">
        <f>GRP!T17</f>
        <v>38.00403225806452</v>
      </c>
      <c r="E3" s="8">
        <f>GRP!AA17</f>
        <v>0</v>
      </c>
      <c r="F3" s="8">
        <f>GRP!AB17</f>
        <v>0</v>
      </c>
    </row>
    <row r="4" spans="1:9" x14ac:dyDescent="0.2">
      <c r="A4" s="4">
        <v>44668</v>
      </c>
      <c r="B4" s="8">
        <f>SUM(GRP!C18:L18)</f>
        <v>0</v>
      </c>
      <c r="C4" s="8">
        <v>0</v>
      </c>
      <c r="D4" s="8">
        <f>GRP!T18</f>
        <v>36.88290186634557</v>
      </c>
      <c r="E4" s="8">
        <f>GRP!AA18</f>
        <v>0</v>
      </c>
      <c r="F4" s="8">
        <f>GRP!AB18</f>
        <v>0</v>
      </c>
      <c r="I4">
        <f>1.9*1000000/100</f>
        <v>19000</v>
      </c>
    </row>
    <row r="5" spans="1:9" x14ac:dyDescent="0.2">
      <c r="A5" s="4">
        <v>44675</v>
      </c>
      <c r="B5" s="8">
        <f>SUM(GRP!C19:L19)</f>
        <v>0</v>
      </c>
      <c r="C5" s="8">
        <v>0</v>
      </c>
      <c r="D5" s="8">
        <f>GRP!T19</f>
        <v>36.306186177972286</v>
      </c>
      <c r="E5" s="8">
        <f>GRP!AA19</f>
        <v>0</v>
      </c>
      <c r="F5" s="8">
        <f>GRP!AB19</f>
        <v>0</v>
      </c>
    </row>
    <row r="6" spans="1:9" x14ac:dyDescent="0.2">
      <c r="A6" s="4">
        <v>44682</v>
      </c>
      <c r="B6" s="8">
        <f>SUM(GRP!C20:L20)</f>
        <v>0</v>
      </c>
      <c r="C6" s="8">
        <v>0</v>
      </c>
      <c r="D6" s="8">
        <f>GRP!T20</f>
        <v>36.306186177972279</v>
      </c>
      <c r="E6" s="8">
        <f>GRP!AA20</f>
        <v>0</v>
      </c>
      <c r="F6" s="8">
        <f>GRP!AB20</f>
        <v>0</v>
      </c>
    </row>
    <row r="7" spans="1:9" x14ac:dyDescent="0.2">
      <c r="A7" s="4">
        <v>44689</v>
      </c>
      <c r="B7" s="8">
        <f>SUM(GRP!C21:L21)</f>
        <v>0</v>
      </c>
      <c r="C7" s="8">
        <v>0</v>
      </c>
      <c r="D7" s="8">
        <f>GRP!T21</f>
        <v>34.43291318611935</v>
      </c>
      <c r="E7" s="8">
        <f>GRP!AA21</f>
        <v>0</v>
      </c>
      <c r="F7" s="8">
        <f>GRP!AB21</f>
        <v>0</v>
      </c>
    </row>
    <row r="8" spans="1:9" x14ac:dyDescent="0.2">
      <c r="A8" s="4">
        <v>44696</v>
      </c>
      <c r="B8" s="8">
        <f>SUM(GRP!C22:L22)</f>
        <v>0</v>
      </c>
      <c r="C8" s="8">
        <v>0</v>
      </c>
      <c r="D8" s="8">
        <f>GRP!T22</f>
        <v>39.990355088225321</v>
      </c>
      <c r="E8" s="8">
        <f>GRP!AA22</f>
        <v>0</v>
      </c>
      <c r="F8" s="8">
        <f>GRP!AB22</f>
        <v>0</v>
      </c>
    </row>
    <row r="9" spans="1:9" x14ac:dyDescent="0.2">
      <c r="A9" s="4">
        <v>44703</v>
      </c>
      <c r="B9" s="8">
        <f>SUM(GRP!C23:L23)</f>
        <v>0</v>
      </c>
      <c r="C9" s="8">
        <v>0</v>
      </c>
      <c r="D9" s="8">
        <f>GRP!T23</f>
        <v>42.104235953129333</v>
      </c>
      <c r="E9" s="8">
        <f>GRP!AA23</f>
        <v>0</v>
      </c>
      <c r="F9" s="8">
        <f>GRP!AB23</f>
        <v>0</v>
      </c>
    </row>
    <row r="10" spans="1:9" x14ac:dyDescent="0.2">
      <c r="A10" s="7">
        <v>44710</v>
      </c>
      <c r="B10" s="8">
        <f>SUM(GRP!C24:L24)</f>
        <v>0</v>
      </c>
      <c r="C10" s="8">
        <v>0</v>
      </c>
      <c r="D10" s="8">
        <f>GRP!T24</f>
        <v>43.181942497677021</v>
      </c>
      <c r="E10" s="8">
        <f>GRP!AA24</f>
        <v>0</v>
      </c>
      <c r="F10" s="8">
        <f>GRP!AB24</f>
        <v>0</v>
      </c>
    </row>
    <row r="11" spans="1:9" x14ac:dyDescent="0.2">
      <c r="A11" s="4">
        <v>44717</v>
      </c>
      <c r="B11" s="8">
        <f>SUM(GRP!C25:L25)</f>
        <v>0</v>
      </c>
      <c r="C11" s="8">
        <v>0</v>
      </c>
      <c r="D11" s="8">
        <f>GRP!T25</f>
        <v>39.976396253763554</v>
      </c>
      <c r="E11" s="8">
        <f>GRP!AA25</f>
        <v>0</v>
      </c>
      <c r="F11" s="8">
        <f>GRP!AB25</f>
        <v>0</v>
      </c>
    </row>
    <row r="12" spans="1:9" x14ac:dyDescent="0.2">
      <c r="A12" s="4">
        <v>44724</v>
      </c>
      <c r="B12" s="8">
        <f>SUM(GRP!C26:L26)</f>
        <v>0</v>
      </c>
      <c r="C12" s="8">
        <v>0</v>
      </c>
      <c r="D12" s="8">
        <f>GRP!T26</f>
        <v>38.43988195967205</v>
      </c>
      <c r="E12" s="8">
        <f>GRP!AA26</f>
        <v>0</v>
      </c>
      <c r="F12" s="8">
        <f>GRP!AB26</f>
        <v>0</v>
      </c>
      <c r="G12" t="s">
        <v>92</v>
      </c>
    </row>
    <row r="13" spans="1:9" x14ac:dyDescent="0.2">
      <c r="A13" s="4">
        <v>44731</v>
      </c>
      <c r="B13" s="8">
        <f>SUM(GRP!C27:L27)</f>
        <v>0</v>
      </c>
      <c r="C13" s="8">
        <v>0</v>
      </c>
      <c r="D13" s="8">
        <f>GRP!T27</f>
        <v>54.461743427722411</v>
      </c>
      <c r="E13" s="8">
        <f>GRP!AA27</f>
        <v>0</v>
      </c>
      <c r="F13" s="8">
        <f>GRP!AB27</f>
        <v>0</v>
      </c>
      <c r="G13" t="s">
        <v>92</v>
      </c>
    </row>
    <row r="14" spans="1:9" x14ac:dyDescent="0.2">
      <c r="A14" s="4">
        <v>44738</v>
      </c>
      <c r="B14" s="8">
        <f>SUM(GRP!C28:L28)</f>
        <v>0</v>
      </c>
      <c r="C14" s="8">
        <v>0</v>
      </c>
      <c r="D14" s="8">
        <f>GRP!T28</f>
        <v>50.314033030956523</v>
      </c>
      <c r="E14" s="8">
        <f>GRP!AA28</f>
        <v>0</v>
      </c>
      <c r="F14" s="8">
        <f>GRP!AB28</f>
        <v>0</v>
      </c>
      <c r="G14" t="s">
        <v>92</v>
      </c>
    </row>
    <row r="15" spans="1:9" x14ac:dyDescent="0.2">
      <c r="A15" s="4">
        <v>44745</v>
      </c>
      <c r="B15" s="8">
        <f>SUM(GRP!C29:L29)</f>
        <v>0</v>
      </c>
      <c r="C15" s="8">
        <v>0</v>
      </c>
      <c r="D15" s="8">
        <f>GRP!T29</f>
        <v>46.500242902340233</v>
      </c>
      <c r="E15" s="8">
        <f>GRP!AA29</f>
        <v>1.249157502886252</v>
      </c>
      <c r="F15" s="8">
        <f>GRP!AB29</f>
        <v>0</v>
      </c>
      <c r="G15" t="s">
        <v>92</v>
      </c>
    </row>
    <row r="16" spans="1:9" x14ac:dyDescent="0.2">
      <c r="A16" s="4">
        <v>44752</v>
      </c>
      <c r="B16" s="8">
        <f>SUM(GRP!C30:L30)</f>
        <v>0</v>
      </c>
      <c r="C16" s="8">
        <v>0</v>
      </c>
      <c r="D16" s="8">
        <f>GRP!T30</f>
        <v>43.649724573783239</v>
      </c>
      <c r="E16" s="8">
        <f>GRP!AA30</f>
        <v>1.0366386815316702</v>
      </c>
      <c r="F16" s="8">
        <f>GRP!AB30</f>
        <v>0</v>
      </c>
      <c r="G16" t="s">
        <v>92</v>
      </c>
    </row>
    <row r="17" spans="1:18" x14ac:dyDescent="0.2">
      <c r="A17" s="4">
        <v>44759</v>
      </c>
      <c r="B17" s="8">
        <f>SUM(GRP!C31:L31)</f>
        <v>0</v>
      </c>
      <c r="C17" s="8">
        <v>0</v>
      </c>
      <c r="D17" s="8">
        <f>GRP!T31</f>
        <v>40.322297243175477</v>
      </c>
      <c r="E17" s="8">
        <f>GRP!AA31</f>
        <v>0.65889158580905516</v>
      </c>
      <c r="F17" s="8">
        <f>GRP!AB31</f>
        <v>0</v>
      </c>
      <c r="G17" t="s">
        <v>92</v>
      </c>
    </row>
    <row r="18" spans="1:18" x14ac:dyDescent="0.2">
      <c r="A18" s="4">
        <v>44766</v>
      </c>
      <c r="B18" s="8">
        <f>SUM(GRP!C32:L32)</f>
        <v>0</v>
      </c>
      <c r="C18" s="8">
        <v>0</v>
      </c>
      <c r="D18" s="8">
        <f>GRP!T32</f>
        <v>39.670947385119725</v>
      </c>
      <c r="E18" s="8">
        <f>GRP!AA32</f>
        <v>0.31554110812542291</v>
      </c>
      <c r="F18" s="8">
        <f>GRP!AB32</f>
        <v>0</v>
      </c>
      <c r="G18" t="s">
        <v>92</v>
      </c>
    </row>
    <row r="19" spans="1:18" x14ac:dyDescent="0.2">
      <c r="A19" s="4">
        <v>44773</v>
      </c>
      <c r="B19" s="8">
        <f>SUM(GRP!C33:L33)</f>
        <v>0</v>
      </c>
      <c r="C19" s="8">
        <v>0</v>
      </c>
      <c r="D19" s="8">
        <f>GRP!T33</f>
        <v>39.670947385119725</v>
      </c>
      <c r="E19" s="8">
        <f>GRP!AA33</f>
        <v>4.293841355134731E-2</v>
      </c>
      <c r="F19" s="8">
        <f>GRP!AB33</f>
        <v>0</v>
      </c>
      <c r="G19" t="s">
        <v>92</v>
      </c>
    </row>
    <row r="20" spans="1:18" x14ac:dyDescent="0.2">
      <c r="A20" s="4">
        <v>44780</v>
      </c>
      <c r="B20" s="8">
        <f>SUM(GRP!C34:L34)</f>
        <v>309.5</v>
      </c>
      <c r="C20" s="8">
        <v>49.584631578947366</v>
      </c>
      <c r="D20" s="8">
        <f>GRP!T34</f>
        <v>77.849187694854351</v>
      </c>
      <c r="E20" s="8">
        <f>GRP!AA34</f>
        <v>3.4983871467078274</v>
      </c>
      <c r="F20" s="8">
        <f>GRP!AB34</f>
        <v>0</v>
      </c>
      <c r="G20" t="s">
        <v>87</v>
      </c>
    </row>
    <row r="21" spans="1:18" x14ac:dyDescent="0.2">
      <c r="A21" s="4">
        <v>44787</v>
      </c>
      <c r="B21" s="8">
        <f>SUM(GRP!C35:L35)</f>
        <v>611.9</v>
      </c>
      <c r="C21" s="8">
        <v>54.398473684210529</v>
      </c>
      <c r="D21" s="8">
        <f>GRP!T35</f>
        <v>72.983403118573619</v>
      </c>
      <c r="E21" s="8">
        <f>GRP!AA35</f>
        <v>5.8068055314121025</v>
      </c>
      <c r="F21" s="8">
        <f>GRP!AB35</f>
        <v>0</v>
      </c>
      <c r="G21" t="s">
        <v>87</v>
      </c>
    </row>
    <row r="22" spans="1:18" x14ac:dyDescent="0.2">
      <c r="A22" s="4">
        <v>44794</v>
      </c>
      <c r="B22" s="8">
        <f>SUM(GRP!C36:L36)</f>
        <v>842.30000000000007</v>
      </c>
      <c r="C22" s="8">
        <v>0</v>
      </c>
      <c r="D22" s="8">
        <f>GRP!T36</f>
        <v>66.972766776305292</v>
      </c>
      <c r="E22" s="8">
        <f>GRP!AA36</f>
        <v>7.0705885333153127</v>
      </c>
      <c r="F22" s="8">
        <f>GRP!AB36</f>
        <v>0</v>
      </c>
      <c r="G22" t="s">
        <v>87</v>
      </c>
    </row>
    <row r="23" spans="1:18" x14ac:dyDescent="0.2">
      <c r="A23" s="4">
        <v>44801</v>
      </c>
      <c r="B23" s="8">
        <f>SUM(GRP!C37:L37)</f>
        <v>681</v>
      </c>
      <c r="C23" s="8">
        <v>0</v>
      </c>
      <c r="D23" s="8">
        <f>GRP!T37</f>
        <v>61.101953991350634</v>
      </c>
      <c r="E23" s="8">
        <f>GRP!AA37</f>
        <v>7.4616368848541299</v>
      </c>
      <c r="F23" s="8">
        <f>GRP!AB37</f>
        <v>3.0156205986881246</v>
      </c>
      <c r="G23" t="s">
        <v>87</v>
      </c>
    </row>
    <row r="24" spans="1:18" x14ac:dyDescent="0.2">
      <c r="A24" s="4">
        <v>44808</v>
      </c>
      <c r="B24" s="8">
        <f>SUM(GRP!C38:L38)</f>
        <v>647.90000000000009</v>
      </c>
      <c r="C24" s="8">
        <v>0</v>
      </c>
      <c r="D24" s="8">
        <f>GRP!T38</f>
        <v>62.983581930663838</v>
      </c>
      <c r="E24" s="8">
        <f>GRP!AA38</f>
        <v>7.9621831786824941</v>
      </c>
      <c r="F24" s="8">
        <f>GRP!AB38</f>
        <v>4.0049331146869989</v>
      </c>
      <c r="G24" t="s">
        <v>87</v>
      </c>
    </row>
    <row r="25" spans="1:18" x14ac:dyDescent="0.2">
      <c r="A25" s="4">
        <v>44815</v>
      </c>
      <c r="B25" s="8">
        <f>SUM(GRP!C39:L39)</f>
        <v>532.59999999999991</v>
      </c>
      <c r="C25" s="8">
        <v>46.673684210526318</v>
      </c>
      <c r="D25" s="8">
        <f>GRP!T39</f>
        <v>53.778473340908789</v>
      </c>
      <c r="E25" s="8">
        <f>GRP!AA39</f>
        <v>7.3462330307852639</v>
      </c>
      <c r="F25" s="8">
        <f>GRP!AB39</f>
        <v>4.673193097906652</v>
      </c>
      <c r="G25" t="s">
        <v>87</v>
      </c>
    </row>
    <row r="26" spans="1:18" x14ac:dyDescent="0.2">
      <c r="A26" s="4">
        <v>44822</v>
      </c>
      <c r="B26" s="8">
        <f>SUM(GRP!C40:L40)</f>
        <v>520.29999999999995</v>
      </c>
      <c r="C26" s="8">
        <v>0</v>
      </c>
      <c r="D26" s="8">
        <f>GRP!T40</f>
        <v>53.778473340908789</v>
      </c>
      <c r="E26" s="8">
        <f>GRP!AA40</f>
        <v>6.7799332507428716</v>
      </c>
      <c r="F26" s="8">
        <f>GRP!AB40</f>
        <v>5.094541128473896</v>
      </c>
      <c r="G26" t="s">
        <v>87</v>
      </c>
    </row>
    <row r="27" spans="1:18" x14ac:dyDescent="0.2">
      <c r="A27" s="4">
        <v>44829</v>
      </c>
      <c r="B27" s="8">
        <f>SUM(GRP!C41:L41)</f>
        <v>422.1</v>
      </c>
      <c r="C27" s="8">
        <v>0</v>
      </c>
      <c r="D27" s="8">
        <f>GRP!T41</f>
        <v>49.745807287712978</v>
      </c>
      <c r="E27" s="8">
        <f>GRP!AA41</f>
        <v>5.8202404515558896</v>
      </c>
      <c r="F27" s="8">
        <f>GRP!AB41</f>
        <v>5.2396809930902952</v>
      </c>
      <c r="G27" t="s">
        <v>87</v>
      </c>
    </row>
    <row r="28" spans="1:18" x14ac:dyDescent="0.2">
      <c r="A28" s="4">
        <v>44836</v>
      </c>
      <c r="B28" s="8">
        <f>SUM(GRP!C42:L42)</f>
        <v>0</v>
      </c>
      <c r="C28" s="8">
        <v>0</v>
      </c>
      <c r="D28" s="8">
        <f>GRP!T42</f>
        <v>44.811189503117106</v>
      </c>
      <c r="E28" s="8">
        <f>GRP!AA42</f>
        <v>4.4037262590127497</v>
      </c>
      <c r="F28" s="8">
        <f>GRP!AB42</f>
        <v>5.0724900462747868</v>
      </c>
    </row>
    <row r="29" spans="1:18" x14ac:dyDescent="0.2">
      <c r="A29" s="4">
        <v>44843</v>
      </c>
      <c r="B29" s="8">
        <f>SUM(GRP!C43:L43)</f>
        <v>0</v>
      </c>
      <c r="C29" s="8">
        <v>0</v>
      </c>
      <c r="D29" s="8">
        <f>GRP!T43</f>
        <v>45.586238582225441</v>
      </c>
      <c r="E29" s="8">
        <f>GRP!AA43</f>
        <v>3.3235088573448976</v>
      </c>
      <c r="F29" s="8">
        <f>GRP!AB43</f>
        <v>4.7226938084888088</v>
      </c>
    </row>
    <row r="30" spans="1:18" x14ac:dyDescent="0.2">
      <c r="A30" s="4">
        <v>44850</v>
      </c>
      <c r="B30" s="8">
        <f>SUM(GRP!C44:L44)</f>
        <v>0</v>
      </c>
      <c r="C30" s="8">
        <v>0</v>
      </c>
      <c r="D30" s="8">
        <f>GRP!T44</f>
        <v>44.575018592021053</v>
      </c>
      <c r="E30" s="8">
        <f>GRP!AA44</f>
        <v>2.3196518177778387</v>
      </c>
      <c r="F30" s="8">
        <f>GRP!AB44</f>
        <v>4.2420854103466148</v>
      </c>
    </row>
    <row r="31" spans="1:18" x14ac:dyDescent="0.2">
      <c r="A31" s="4">
        <v>44857</v>
      </c>
      <c r="B31" s="8">
        <f>SUM(GRP!C45:L45)</f>
        <v>0</v>
      </c>
      <c r="C31" s="8">
        <v>0</v>
      </c>
      <c r="D31" s="8">
        <f>GRP!T45</f>
        <v>45.01287962024746</v>
      </c>
      <c r="E31" s="8">
        <f>GRP!AA45</f>
        <v>1.5466053985412245</v>
      </c>
      <c r="F31" s="8">
        <f>GRP!AB45</f>
        <v>3.702989407985537</v>
      </c>
      <c r="K31" s="10" t="s">
        <v>93</v>
      </c>
      <c r="L31" t="s">
        <v>96</v>
      </c>
    </row>
    <row r="32" spans="1:18" x14ac:dyDescent="0.2">
      <c r="A32" s="4">
        <v>44864</v>
      </c>
      <c r="B32" s="8">
        <f>SUM(GRP!C46:L46)</f>
        <v>0</v>
      </c>
      <c r="C32" s="8">
        <v>0</v>
      </c>
      <c r="D32" s="8">
        <f>GRP!T46</f>
        <v>43.892596110479282</v>
      </c>
      <c r="E32" s="8">
        <f>GRP!AA46</f>
        <v>0.8036589971616408</v>
      </c>
      <c r="F32" s="8">
        <f>GRP!AB46</f>
        <v>3.123123325820758</v>
      </c>
      <c r="K32" s="11" t="s">
        <v>87</v>
      </c>
      <c r="L32" s="12">
        <v>62.399205935159785</v>
      </c>
      <c r="N32" t="s">
        <v>97</v>
      </c>
      <c r="O32" s="13">
        <f>(L32-L35)/L35</f>
        <v>0.41402686730423749</v>
      </c>
      <c r="Q32">
        <v>40</v>
      </c>
      <c r="R32">
        <v>46</v>
      </c>
    </row>
    <row r="33" spans="1:18" x14ac:dyDescent="0.2">
      <c r="A33" s="4">
        <v>44871</v>
      </c>
      <c r="B33" s="8">
        <f>SUM(GRP!C47:L47)</f>
        <v>0</v>
      </c>
      <c r="C33" s="8">
        <v>0</v>
      </c>
      <c r="D33" s="8">
        <f>GRP!T47</f>
        <v>43.892596110479282</v>
      </c>
      <c r="E33" s="8">
        <f>GRP!AA47</f>
        <v>0.21241997617008934</v>
      </c>
      <c r="F33" s="8">
        <f>GRP!AB47</f>
        <v>2.5409826558906241</v>
      </c>
      <c r="K33" s="11" t="s">
        <v>88</v>
      </c>
      <c r="L33" s="12">
        <v>53.85566350987515</v>
      </c>
      <c r="O33" s="13">
        <f t="shared" ref="O33:O34" si="0">(L33-L36)/L36</f>
        <v>0.21660478937819533</v>
      </c>
      <c r="R33">
        <f>R32-Q32</f>
        <v>6</v>
      </c>
    </row>
    <row r="34" spans="1:18" x14ac:dyDescent="0.2">
      <c r="A34" s="4">
        <v>44878</v>
      </c>
      <c r="B34" s="8">
        <f>SUM(GRP!C48:L48)</f>
        <v>0</v>
      </c>
      <c r="C34" s="8">
        <v>0</v>
      </c>
      <c r="D34" s="8">
        <f>GRP!T48</f>
        <v>46.954816639460638</v>
      </c>
      <c r="E34" s="8">
        <f>GRP!AA48</f>
        <v>-1.3905980175657362E-2</v>
      </c>
      <c r="F34" s="8">
        <f>GRP!AB48</f>
        <v>2.0300049286773678</v>
      </c>
      <c r="K34" s="11" t="s">
        <v>89</v>
      </c>
      <c r="L34" s="12">
        <v>65.030457011930153</v>
      </c>
      <c r="O34" s="13">
        <f t="shared" si="0"/>
        <v>0.51362891962741808</v>
      </c>
      <c r="R34">
        <f>R33/Q32</f>
        <v>0.15</v>
      </c>
    </row>
    <row r="35" spans="1:18" x14ac:dyDescent="0.2">
      <c r="A35" s="4">
        <v>44885</v>
      </c>
      <c r="B35" s="8">
        <f>SUM(GRP!C49:L49)</f>
        <v>0</v>
      </c>
      <c r="C35" s="8">
        <v>0</v>
      </c>
      <c r="D35" s="8">
        <f>GRP!T49</f>
        <v>42.387318769161716</v>
      </c>
      <c r="E35" s="8">
        <f>GRP!AA49</f>
        <v>-0.62981485218242739</v>
      </c>
      <c r="F35" s="8">
        <f>GRP!AB49</f>
        <v>1.4980409725054089</v>
      </c>
      <c r="K35" s="11" t="s">
        <v>92</v>
      </c>
      <c r="L35" s="12">
        <v>44.128727238486178</v>
      </c>
    </row>
    <row r="36" spans="1:18" x14ac:dyDescent="0.2">
      <c r="A36" s="4">
        <v>44892</v>
      </c>
      <c r="B36" s="8">
        <f>SUM(GRP!C50:L50)</f>
        <v>0</v>
      </c>
      <c r="C36" s="8">
        <v>0</v>
      </c>
      <c r="D36" s="8">
        <f>GRP!T50</f>
        <v>41.20994727586649</v>
      </c>
      <c r="E36" s="8">
        <f>GRP!AA50</f>
        <v>-1.224845280652886</v>
      </c>
      <c r="F36" s="8">
        <f>GRP!AB50</f>
        <v>0.95346372187374995</v>
      </c>
      <c r="K36" s="11" t="s">
        <v>91</v>
      </c>
      <c r="L36" s="12">
        <v>44.267180254485673</v>
      </c>
    </row>
    <row r="37" spans="1:18" x14ac:dyDescent="0.2">
      <c r="A37" s="4">
        <v>44899</v>
      </c>
      <c r="B37" s="8">
        <f>SUM(GRP!C51:L51)</f>
        <v>0</v>
      </c>
      <c r="C37" s="8">
        <v>0</v>
      </c>
      <c r="D37" s="8">
        <f>GRP!T51</f>
        <v>44.0017544812926</v>
      </c>
      <c r="E37" s="8">
        <f>GRP!AA51</f>
        <v>-1.4776486615838422</v>
      </c>
      <c r="F37" s="8">
        <f>GRP!AB51</f>
        <v>0.46724124518223159</v>
      </c>
      <c r="K37" s="11" t="s">
        <v>90</v>
      </c>
      <c r="L37" s="12">
        <v>42.963275984405406</v>
      </c>
    </row>
    <row r="38" spans="1:18" x14ac:dyDescent="0.2">
      <c r="A38" s="4">
        <v>44906</v>
      </c>
      <c r="B38" s="8">
        <f>SUM(GRP!C52:L52)</f>
        <v>0</v>
      </c>
      <c r="C38" s="8">
        <v>0</v>
      </c>
      <c r="D38" s="8">
        <f>GRP!T52</f>
        <v>46.202736183409662</v>
      </c>
      <c r="E38" s="8">
        <f>GRP!AA52</f>
        <v>-1.4993305279931803</v>
      </c>
      <c r="F38" s="8">
        <f>GRP!AB52</f>
        <v>7.3926890547149238E-2</v>
      </c>
      <c r="K38" s="11" t="s">
        <v>94</v>
      </c>
      <c r="L38" s="12">
        <v>43.652432778415069</v>
      </c>
    </row>
    <row r="39" spans="1:18" x14ac:dyDescent="0.2">
      <c r="A39" s="4">
        <v>44913</v>
      </c>
      <c r="B39" s="8">
        <f>SUM(GRP!C53:L53)</f>
        <v>0</v>
      </c>
      <c r="C39" s="8">
        <v>0</v>
      </c>
      <c r="D39" s="8">
        <f>GRP!T53</f>
        <v>50.880744492369715</v>
      </c>
      <c r="E39" s="8">
        <f>GRP!AA53</f>
        <v>-1.1402569985076951</v>
      </c>
      <c r="F39" s="8">
        <f>GRP!AB53</f>
        <v>-0.16890988726381964</v>
      </c>
      <c r="K39" s="11" t="s">
        <v>95</v>
      </c>
      <c r="L39" s="12">
        <v>46.517162163448184</v>
      </c>
    </row>
    <row r="40" spans="1:18" x14ac:dyDescent="0.2">
      <c r="A40" s="4">
        <v>44920</v>
      </c>
      <c r="B40" s="8">
        <f>SUM(GRP!C54:L54)</f>
        <v>0</v>
      </c>
      <c r="C40" s="8">
        <v>0</v>
      </c>
      <c r="D40" s="8">
        <f>GRP!T54</f>
        <v>52.367593122349426</v>
      </c>
      <c r="E40" s="8">
        <f>GRP!AA54</f>
        <v>-0.72627908226115068</v>
      </c>
      <c r="F40" s="8">
        <f>GRP!AB54</f>
        <v>-0.28038372626328589</v>
      </c>
    </row>
    <row r="41" spans="1:18" x14ac:dyDescent="0.2">
      <c r="A41" s="4">
        <v>44927</v>
      </c>
      <c r="B41" s="8">
        <f>SUM(GRP!C55:L55)</f>
        <v>0</v>
      </c>
      <c r="C41" s="8">
        <v>0</v>
      </c>
      <c r="D41" s="8">
        <f>GRP!T55</f>
        <v>51.804672264852016</v>
      </c>
      <c r="E41" s="8">
        <f>GRP!AA55</f>
        <v>-0.43354676517612489</v>
      </c>
      <c r="F41" s="8">
        <f>GRP!AB55</f>
        <v>-0.31101633404585372</v>
      </c>
    </row>
    <row r="42" spans="1:18" x14ac:dyDescent="0.2">
      <c r="A42" s="4">
        <v>44934</v>
      </c>
      <c r="B42" s="8">
        <f>SUM(GRP!C56:L56)</f>
        <v>0</v>
      </c>
      <c r="C42" s="8">
        <v>0</v>
      </c>
      <c r="D42" s="8">
        <f>GRP!T56</f>
        <v>45.953048166039636</v>
      </c>
      <c r="E42" s="8">
        <f>GRP!AA56</f>
        <v>-0.63800381856903954</v>
      </c>
      <c r="F42" s="8">
        <f>GRP!AB56</f>
        <v>-0.37641383095049086</v>
      </c>
    </row>
    <row r="43" spans="1:18" x14ac:dyDescent="0.2">
      <c r="A43" s="4">
        <v>44941</v>
      </c>
      <c r="B43" s="8">
        <f>SUM(GRP!C57:L57)</f>
        <v>0</v>
      </c>
      <c r="C43" s="8">
        <v>0</v>
      </c>
      <c r="D43" s="8">
        <f>GRP!T57</f>
        <v>44.958689357567224</v>
      </c>
      <c r="E43" s="8">
        <f>GRP!AA57</f>
        <v>-0.87069234964816999</v>
      </c>
      <c r="F43" s="8">
        <f>GRP!AB57</f>
        <v>-0.4752695346900267</v>
      </c>
    </row>
    <row r="44" spans="1:18" x14ac:dyDescent="0.2">
      <c r="A44" s="4">
        <v>44948</v>
      </c>
      <c r="B44" s="8">
        <f>SUM(GRP!C58:L58)</f>
        <v>0</v>
      </c>
      <c r="C44" s="8">
        <v>0</v>
      </c>
      <c r="D44" s="8">
        <f>GRP!T58</f>
        <v>46.817658569875242</v>
      </c>
      <c r="E44" s="8">
        <f>GRP!AA58</f>
        <v>-0.92341763924409292</v>
      </c>
      <c r="F44" s="8">
        <f>GRP!AB58</f>
        <v>-0.56489915560084003</v>
      </c>
    </row>
    <row r="45" spans="1:18" x14ac:dyDescent="0.2">
      <c r="A45" s="4">
        <v>44955</v>
      </c>
      <c r="B45" s="8">
        <f>SUM(GRP!C59:L59)</f>
        <v>0</v>
      </c>
      <c r="C45" s="8">
        <v>0</v>
      </c>
      <c r="D45" s="8">
        <f>GRP!T59</f>
        <v>43.642893142633461</v>
      </c>
      <c r="E45" s="8">
        <f>GRP!AA59</f>
        <v>-1.1935195881953788</v>
      </c>
      <c r="F45" s="8">
        <f>GRP!AB59</f>
        <v>-0.69062324211974779</v>
      </c>
    </row>
    <row r="46" spans="1:18" x14ac:dyDescent="0.2">
      <c r="A46" s="4">
        <v>44962</v>
      </c>
      <c r="B46" s="8">
        <f>SUM(GRP!C60:L60)</f>
        <v>0</v>
      </c>
      <c r="C46" s="8">
        <v>0</v>
      </c>
      <c r="D46" s="8">
        <f>GRP!T60</f>
        <v>41.616779299478885</v>
      </c>
      <c r="E46" s="8">
        <f>GRP!AA60</f>
        <v>-1.5510807209840465</v>
      </c>
      <c r="F46" s="8">
        <f>GRP!AB60</f>
        <v>-0.86271473789260755</v>
      </c>
    </row>
    <row r="47" spans="1:18" x14ac:dyDescent="0.2">
      <c r="A47" s="4">
        <v>44969</v>
      </c>
      <c r="B47" s="8">
        <f>SUM(GRP!C61:L61)</f>
        <v>0</v>
      </c>
      <c r="C47" s="8">
        <v>0</v>
      </c>
      <c r="D47" s="8">
        <f>GRP!T61</f>
        <v>40.601815729190562</v>
      </c>
      <c r="E47" s="8">
        <f>GRP!AA61</f>
        <v>-1.8933171558357422</v>
      </c>
      <c r="F47" s="8">
        <f>GRP!AB61</f>
        <v>-1.0688352214812344</v>
      </c>
    </row>
    <row r="48" spans="1:18" x14ac:dyDescent="0.2">
      <c r="A48" s="4">
        <v>44976</v>
      </c>
      <c r="B48" s="8">
        <f>SUM(GRP!C62:L62)</f>
        <v>0</v>
      </c>
      <c r="C48" s="8">
        <v>0</v>
      </c>
      <c r="D48" s="8">
        <f>GRP!T62</f>
        <v>40.075536751136724</v>
      </c>
      <c r="E48" s="8">
        <f>GRP!AA62</f>
        <v>-2.1797608907670103</v>
      </c>
      <c r="F48" s="8">
        <f>GRP!AB62</f>
        <v>-1.2910203553383897</v>
      </c>
    </row>
    <row r="49" spans="1:7" x14ac:dyDescent="0.2">
      <c r="A49" s="4">
        <v>44983</v>
      </c>
      <c r="B49" s="8">
        <f>SUM(GRP!C63:L63)</f>
        <v>0</v>
      </c>
      <c r="C49" s="8">
        <v>0</v>
      </c>
      <c r="D49" s="8">
        <f>GRP!T63</f>
        <v>40.075536751136724</v>
      </c>
      <c r="E49" s="8">
        <f>GRP!AA63</f>
        <v>-2.3793420404622587</v>
      </c>
      <c r="F49" s="8">
        <f>GRP!AB63</f>
        <v>-1.5086846923631636</v>
      </c>
    </row>
    <row r="50" spans="1:7" x14ac:dyDescent="0.2">
      <c r="A50" s="4">
        <v>44990</v>
      </c>
      <c r="B50" s="8">
        <f>SUM(GRP!C64:L64)</f>
        <v>0</v>
      </c>
      <c r="C50" s="8">
        <v>0</v>
      </c>
      <c r="D50" s="8">
        <f>GRP!T64</f>
        <v>39.482011494855371</v>
      </c>
      <c r="E50" s="8">
        <f>GRP!AA64</f>
        <v>-2.5484800689646612</v>
      </c>
      <c r="F50" s="8">
        <f>GRP!AB64</f>
        <v>-1.7166437676834632</v>
      </c>
    </row>
    <row r="51" spans="1:7" x14ac:dyDescent="0.2">
      <c r="A51" s="4">
        <v>44997</v>
      </c>
      <c r="B51" s="8">
        <f>SUM(GRP!C65:L65)</f>
        <v>0</v>
      </c>
      <c r="C51" s="8">
        <v>0</v>
      </c>
      <c r="D51" s="8">
        <f>GRP!T65</f>
        <v>39.482011494855385</v>
      </c>
      <c r="E51" s="8">
        <f>GRP!AA65</f>
        <v>-2.6519531104527019</v>
      </c>
      <c r="F51" s="8">
        <f>GRP!AB65</f>
        <v>-1.9037056362373113</v>
      </c>
    </row>
    <row r="52" spans="1:7" x14ac:dyDescent="0.2">
      <c r="A52" s="4">
        <v>45004</v>
      </c>
      <c r="B52" s="8">
        <f>SUM(GRP!C66:L66)</f>
        <v>0</v>
      </c>
      <c r="C52" s="8">
        <v>0</v>
      </c>
      <c r="D52" s="8">
        <f>GRP!T66</f>
        <v>40.503932866427775</v>
      </c>
      <c r="E52" s="8">
        <f>GRP!AA66</f>
        <v>-2.662914004946721</v>
      </c>
      <c r="F52" s="8">
        <f>GRP!AB66</f>
        <v>-2.0555473099791932</v>
      </c>
    </row>
    <row r="53" spans="1:7" x14ac:dyDescent="0.2">
      <c r="A53" s="4">
        <v>45011</v>
      </c>
      <c r="B53" s="8">
        <f>SUM(GRP!C67:L67)</f>
        <v>0</v>
      </c>
      <c r="C53" s="8">
        <v>0</v>
      </c>
      <c r="D53" s="8">
        <f>GRP!T67</f>
        <v>40.503932866427768</v>
      </c>
      <c r="E53" s="8">
        <f>GRP!AA67</f>
        <v>-2.6411550020010459</v>
      </c>
      <c r="F53" s="8">
        <f>GRP!AB67</f>
        <v>-2.1726688483835637</v>
      </c>
    </row>
    <row r="54" spans="1:7" x14ac:dyDescent="0.2">
      <c r="A54" s="4">
        <v>45018</v>
      </c>
      <c r="B54" s="8">
        <f>SUM(GRP!C68:L68)</f>
        <v>0</v>
      </c>
      <c r="C54" s="8">
        <v>0</v>
      </c>
      <c r="D54" s="8">
        <f>GRP!T68</f>
        <v>48.562730613635331</v>
      </c>
      <c r="E54" s="8">
        <f>GRP!AA68</f>
        <v>-2.2749203985307744</v>
      </c>
      <c r="F54" s="8">
        <f>GRP!AB68</f>
        <v>-2.1931191584130061</v>
      </c>
    </row>
    <row r="55" spans="1:7" x14ac:dyDescent="0.2">
      <c r="A55" s="4">
        <v>45025</v>
      </c>
      <c r="B55" s="8">
        <f>SUM(GRP!C69:L69)</f>
        <v>0</v>
      </c>
      <c r="C55" s="8">
        <v>0</v>
      </c>
      <c r="D55" s="8">
        <f>GRP!T69</f>
        <v>43.773763727799256</v>
      </c>
      <c r="E55" s="8">
        <f>GRP!AA69</f>
        <v>-2.2013756761705245</v>
      </c>
      <c r="F55" s="8">
        <f>GRP!AB69</f>
        <v>-2.1947704619645099</v>
      </c>
    </row>
    <row r="56" spans="1:7" x14ac:dyDescent="0.2">
      <c r="A56" s="4">
        <v>45032</v>
      </c>
      <c r="B56" s="8">
        <f>SUM(GRP!C70:L70)</f>
        <v>0</v>
      </c>
      <c r="C56" s="8">
        <v>0</v>
      </c>
      <c r="D56" s="8">
        <f>GRP!T70</f>
        <v>43.773763727799256</v>
      </c>
      <c r="E56" s="8">
        <f>GRP!AA70</f>
        <v>-2.118668264906276</v>
      </c>
      <c r="F56" s="8">
        <f>GRP!AB70</f>
        <v>-2.1795500225528635</v>
      </c>
    </row>
    <row r="57" spans="1:7" x14ac:dyDescent="0.2">
      <c r="A57" s="4">
        <v>45039</v>
      </c>
      <c r="B57" s="8">
        <f>SUM(GRP!C71:L71)</f>
        <v>0</v>
      </c>
      <c r="C57" s="8">
        <v>0</v>
      </c>
      <c r="D57" s="8">
        <f>GRP!T71</f>
        <v>52.775464054970854</v>
      </c>
      <c r="E57" s="8">
        <f>GRP!AA71</f>
        <v>-1.6308642445151236</v>
      </c>
      <c r="F57" s="8">
        <f>GRP!AB71</f>
        <v>-2.0698128669453157</v>
      </c>
    </row>
    <row r="58" spans="1:7" x14ac:dyDescent="0.2">
      <c r="A58" s="4">
        <v>45046</v>
      </c>
      <c r="B58" s="8">
        <f>SUM(GRP!C72:L72)</f>
        <v>0</v>
      </c>
      <c r="C58" s="8">
        <v>0</v>
      </c>
      <c r="D58" s="8">
        <f>GRP!T72</f>
        <v>48.586951014563908</v>
      </c>
      <c r="E58" s="8">
        <f>GRP!AA72</f>
        <v>-1.4295264593708907</v>
      </c>
      <c r="F58" s="8">
        <f>GRP!AB72</f>
        <v>-1.9417555854304309</v>
      </c>
    </row>
    <row r="59" spans="1:7" x14ac:dyDescent="0.2">
      <c r="A59" s="4">
        <v>45053</v>
      </c>
      <c r="B59" s="8">
        <f>SUM(GRP!C73:L73)</f>
        <v>0</v>
      </c>
      <c r="C59" s="8">
        <v>0</v>
      </c>
      <c r="D59" s="8">
        <f>GRP!T73</f>
        <v>46.980776693883172</v>
      </c>
      <c r="E59" s="8">
        <f>GRP!AA73</f>
        <v>-1.3352643603619221</v>
      </c>
      <c r="F59" s="8">
        <f>GRP!AB73</f>
        <v>-1.8204573404167292</v>
      </c>
    </row>
    <row r="60" spans="1:7" x14ac:dyDescent="0.2">
      <c r="A60" s="4">
        <v>45060</v>
      </c>
      <c r="B60" s="8">
        <f>SUM(GRP!C74:L74)</f>
        <v>0</v>
      </c>
      <c r="C60" s="8">
        <v>0</v>
      </c>
      <c r="D60" s="8">
        <f>GRP!T74</f>
        <v>43.858029505233873</v>
      </c>
      <c r="E60" s="8">
        <f>GRP!AA74</f>
        <v>-1.4057397601655843</v>
      </c>
      <c r="F60" s="8">
        <f>GRP!AB74</f>
        <v>-1.7375138243665003</v>
      </c>
    </row>
    <row r="61" spans="1:7" x14ac:dyDescent="0.2">
      <c r="A61" s="4">
        <v>45067</v>
      </c>
      <c r="B61" s="8">
        <f>SUM(GRP!C75:L75)</f>
        <v>0</v>
      </c>
      <c r="C61" s="8">
        <v>0</v>
      </c>
      <c r="D61" s="8">
        <f>GRP!T75</f>
        <v>47.608309787847354</v>
      </c>
      <c r="E61" s="8">
        <f>GRP!AA75</f>
        <v>-1.2853915433716949</v>
      </c>
      <c r="F61" s="8">
        <f>GRP!AB75</f>
        <v>-1.6470893681675394</v>
      </c>
      <c r="G61" t="s">
        <v>91</v>
      </c>
    </row>
    <row r="62" spans="1:7" x14ac:dyDescent="0.2">
      <c r="A62" s="4">
        <v>45074</v>
      </c>
      <c r="B62" s="8">
        <f>SUM(GRP!C76:L76)</f>
        <v>0</v>
      </c>
      <c r="C62" s="8">
        <v>0</v>
      </c>
      <c r="D62" s="8">
        <f>GRP!T76</f>
        <v>46.767220072749502</v>
      </c>
      <c r="E62" s="8">
        <f>GRP!AA76</f>
        <v>-1.2163393331386274</v>
      </c>
      <c r="F62" s="8">
        <f>GRP!AB76</f>
        <v>-1.560939361161757</v>
      </c>
      <c r="G62" t="s">
        <v>91</v>
      </c>
    </row>
    <row r="63" spans="1:7" x14ac:dyDescent="0.2">
      <c r="A63" s="4">
        <v>45081</v>
      </c>
      <c r="B63" s="8">
        <f>SUM(GRP!C77:L77)</f>
        <v>0</v>
      </c>
      <c r="C63" s="8">
        <v>0</v>
      </c>
      <c r="D63" s="8">
        <f>GRP!T77</f>
        <v>41.975500674473736</v>
      </c>
      <c r="E63" s="8">
        <f>GRP!AA77</f>
        <v>-1.3876934210399163</v>
      </c>
      <c r="F63" s="8">
        <f>GRP!AB77</f>
        <v>-1.526290173137389</v>
      </c>
      <c r="G63" t="s">
        <v>91</v>
      </c>
    </row>
    <row r="64" spans="1:7" x14ac:dyDescent="0.2">
      <c r="A64" s="4">
        <v>45088</v>
      </c>
      <c r="B64" s="8">
        <f>SUM(GRP!C78:L78)</f>
        <v>0</v>
      </c>
      <c r="C64" s="8">
        <v>0</v>
      </c>
      <c r="D64" s="8">
        <f>GRP!T78</f>
        <v>44.033939609768836</v>
      </c>
      <c r="E64" s="8">
        <f>GRP!AA78</f>
        <v>-1.4263589494977396</v>
      </c>
      <c r="F64" s="8">
        <f>GRP!AB78</f>
        <v>-1.506303928409459</v>
      </c>
      <c r="G64" t="s">
        <v>91</v>
      </c>
    </row>
    <row r="65" spans="1:7" x14ac:dyDescent="0.2">
      <c r="A65" s="4">
        <v>45095</v>
      </c>
      <c r="B65" s="8">
        <f>SUM(GRP!C79:L79)</f>
        <v>0</v>
      </c>
      <c r="C65" s="8">
        <v>0</v>
      </c>
      <c r="D65" s="8">
        <f>GRP!T79</f>
        <v>48.006668351760482</v>
      </c>
      <c r="E65" s="8">
        <f>GRP!AA79</f>
        <v>-1.2808534923122927</v>
      </c>
      <c r="F65" s="8">
        <f>GRP!AB79</f>
        <v>-1.461213841190026</v>
      </c>
      <c r="G65" t="s">
        <v>91</v>
      </c>
    </row>
    <row r="66" spans="1:7" x14ac:dyDescent="0.2">
      <c r="A66" s="4">
        <v>45102</v>
      </c>
      <c r="B66" s="8">
        <f>SUM(GRP!C80:L80)</f>
        <v>0</v>
      </c>
      <c r="C66" s="8">
        <v>0</v>
      </c>
      <c r="D66" s="8">
        <f>GRP!T80</f>
        <v>44.597420328510132</v>
      </c>
      <c r="E66" s="8">
        <f>GRP!AA80</f>
        <v>-1.3118010287930773</v>
      </c>
      <c r="F66" s="8">
        <f>GRP!AB80</f>
        <v>-1.4313312787106363</v>
      </c>
      <c r="G66" t="s">
        <v>91</v>
      </c>
    </row>
    <row r="67" spans="1:7" x14ac:dyDescent="0.2">
      <c r="A67" s="4">
        <v>45109</v>
      </c>
      <c r="B67" s="8">
        <f>SUM(GRP!C81:L81)</f>
        <v>0</v>
      </c>
      <c r="C67" s="8">
        <v>0</v>
      </c>
      <c r="D67" s="8">
        <f>GRP!T81</f>
        <v>43.760727104821221</v>
      </c>
      <c r="E67" s="8">
        <f>GRP!AA81</f>
        <v>-1.3609844145966186</v>
      </c>
      <c r="F67" s="8">
        <f>GRP!AB81</f>
        <v>-1.4172619058878329</v>
      </c>
      <c r="G67" t="s">
        <v>91</v>
      </c>
    </row>
    <row r="68" spans="1:7" x14ac:dyDescent="0.2">
      <c r="A68" s="4">
        <v>45116</v>
      </c>
      <c r="B68" s="8">
        <f>SUM(GRP!C82:L82)</f>
        <v>0</v>
      </c>
      <c r="C68" s="8">
        <v>0</v>
      </c>
      <c r="D68" s="8">
        <f>GRP!T82</f>
        <v>42.894087308308244</v>
      </c>
      <c r="E68" s="8">
        <f>GRP!AA82</f>
        <v>-1.423894652310544</v>
      </c>
      <c r="F68" s="8">
        <f>GRP!AB82</f>
        <v>-1.4185884551723753</v>
      </c>
      <c r="G68" t="s">
        <v>91</v>
      </c>
    </row>
    <row r="69" spans="1:7" x14ac:dyDescent="0.2">
      <c r="A69" s="4">
        <v>45123</v>
      </c>
      <c r="B69" s="8">
        <f>SUM(GRP!C83:L83)</f>
        <v>0</v>
      </c>
      <c r="C69" s="8">
        <v>0</v>
      </c>
      <c r="D69" s="8">
        <f>GRP!T83</f>
        <v>38.760749052131516</v>
      </c>
      <c r="E69" s="8">
        <f>GRP!AA83</f>
        <v>-1.656386779837856</v>
      </c>
      <c r="F69" s="8">
        <f>GRP!AB83</f>
        <v>-1.4661481201054716</v>
      </c>
      <c r="G69" t="s">
        <v>91</v>
      </c>
    </row>
    <row r="70" spans="1:7" x14ac:dyDescent="0.2">
      <c r="A70" s="4">
        <v>45130</v>
      </c>
      <c r="B70" s="8">
        <f>SUM(GRP!C84:L84)</f>
        <v>0</v>
      </c>
      <c r="C70" s="8">
        <v>49.190578947368422</v>
      </c>
      <c r="D70" s="8">
        <f>GRP!T84</f>
        <v>69.000236785631316</v>
      </c>
      <c r="E70" s="8">
        <f>GRP!AA84</f>
        <v>5.4981345658841718E-2</v>
      </c>
      <c r="F70" s="8">
        <f>GRP!AB84</f>
        <v>-1.1619222269526088</v>
      </c>
      <c r="G70" t="s">
        <v>88</v>
      </c>
    </row>
    <row r="71" spans="1:7" x14ac:dyDescent="0.2">
      <c r="A71" s="4">
        <v>45137</v>
      </c>
      <c r="B71" s="8">
        <f>SUM(GRP!C85:L85)</f>
        <v>357.59999999999997</v>
      </c>
      <c r="C71" s="8">
        <v>56.83952631578947</v>
      </c>
      <c r="D71" s="8">
        <f>GRP!T85</f>
        <v>60.751797809495677</v>
      </c>
      <c r="E71" s="8">
        <f>GRP!AA85</f>
        <v>0.91653778192367596</v>
      </c>
      <c r="F71" s="8">
        <f>GRP!AB85</f>
        <v>-0.74623022517735194</v>
      </c>
      <c r="G71" t="s">
        <v>88</v>
      </c>
    </row>
    <row r="72" spans="1:7" x14ac:dyDescent="0.2">
      <c r="A72" s="4">
        <v>45144</v>
      </c>
      <c r="B72" s="8">
        <f>SUM(GRP!C86:L86)</f>
        <v>593.49999999999989</v>
      </c>
      <c r="C72" s="8">
        <v>0</v>
      </c>
      <c r="D72" s="8">
        <f>GRP!T86</f>
        <v>53.822775530907862</v>
      </c>
      <c r="E72" s="8">
        <f>GRP!AA86</f>
        <v>1.1024690321947119</v>
      </c>
      <c r="F72" s="8">
        <f>GRP!AB86</f>
        <v>-0.3764903737029392</v>
      </c>
      <c r="G72" t="s">
        <v>88</v>
      </c>
    </row>
    <row r="73" spans="1:7" x14ac:dyDescent="0.2">
      <c r="A73" s="4">
        <v>45151</v>
      </c>
      <c r="B73" s="8">
        <f>SUM(GRP!C87:L87)</f>
        <v>569.09999999999991</v>
      </c>
      <c r="C73" s="8">
        <v>0</v>
      </c>
      <c r="D73" s="8">
        <f>GRP!T87</f>
        <v>56.91014983050119</v>
      </c>
      <c r="E73" s="8">
        <f>GRP!AA87</f>
        <v>1.5147801937210801</v>
      </c>
      <c r="F73" s="8">
        <f>GRP!AB87</f>
        <v>1.7637397818646705E-3</v>
      </c>
      <c r="G73" t="s">
        <v>88</v>
      </c>
    </row>
    <row r="74" spans="1:7" x14ac:dyDescent="0.2">
      <c r="A74" s="4">
        <v>45158</v>
      </c>
      <c r="B74" s="8">
        <f>SUM(GRP!C88:L88)</f>
        <v>538.19999999999993</v>
      </c>
      <c r="C74" s="8">
        <v>0</v>
      </c>
      <c r="D74" s="8">
        <f>GRP!T88</f>
        <v>51.60231624273969</v>
      </c>
      <c r="E74" s="8">
        <f>GRP!AA88</f>
        <v>1.4216931528232628</v>
      </c>
      <c r="F74" s="8">
        <f>GRP!AB88</f>
        <v>0.28574962239014434</v>
      </c>
      <c r="G74" t="s">
        <v>88</v>
      </c>
    </row>
    <row r="75" spans="1:7" x14ac:dyDescent="0.2">
      <c r="A75" s="4">
        <v>45165</v>
      </c>
      <c r="B75" s="8">
        <f>SUM(GRP!C89:L89)</f>
        <v>624.59999999999991</v>
      </c>
      <c r="C75" s="8">
        <v>0</v>
      </c>
      <c r="D75" s="8">
        <f>GRP!T89</f>
        <v>49.134738165885167</v>
      </c>
      <c r="E75" s="8">
        <f>GRP!AA89</f>
        <v>1.1331298797230005</v>
      </c>
      <c r="F75" s="8">
        <f>GRP!AB89</f>
        <v>0.45522567385671558</v>
      </c>
      <c r="G75" t="s">
        <v>88</v>
      </c>
    </row>
    <row r="76" spans="1:7" x14ac:dyDescent="0.2">
      <c r="A76" s="4">
        <v>45172</v>
      </c>
      <c r="B76" s="8">
        <f>SUM(GRP!C90:L90)</f>
        <v>308.29999999999995</v>
      </c>
      <c r="C76" s="8">
        <v>0</v>
      </c>
      <c r="D76" s="8">
        <f>GRP!T90</f>
        <v>46.728343921567152</v>
      </c>
      <c r="E76" s="8">
        <f>GRP!AA90</f>
        <v>0.69470418279575341</v>
      </c>
      <c r="F76" s="8">
        <f>GRP!AB90</f>
        <v>0.50312137564452319</v>
      </c>
      <c r="G76" t="s">
        <v>88</v>
      </c>
    </row>
    <row r="77" spans="1:7" x14ac:dyDescent="0.2">
      <c r="A77" s="4">
        <v>45179</v>
      </c>
      <c r="B77" s="8">
        <f>SUM(GRP!C91:L91)</f>
        <v>323.5</v>
      </c>
      <c r="C77" s="8">
        <v>0</v>
      </c>
      <c r="D77" s="8">
        <f>GRP!T91</f>
        <v>49.397271282551245</v>
      </c>
      <c r="E77" s="8">
        <f>GRP!AA91</f>
        <v>0.54272160904596589</v>
      </c>
      <c r="F77" s="8">
        <f>GRP!AB91</f>
        <v>0.51104142232481176</v>
      </c>
      <c r="G77" t="s">
        <v>88</v>
      </c>
    </row>
    <row r="78" spans="1:7" x14ac:dyDescent="0.2">
      <c r="A78" s="4">
        <v>45186</v>
      </c>
      <c r="B78" s="8">
        <f>SUM(GRP!C92:L92)</f>
        <v>116.7</v>
      </c>
      <c r="C78" s="8">
        <v>0</v>
      </c>
      <c r="D78" s="8">
        <f>GRP!T92</f>
        <v>47.353342019597129</v>
      </c>
      <c r="E78" s="8">
        <f>GRP!AA92</f>
        <v>0.25791792181697915</v>
      </c>
      <c r="F78" s="8">
        <f>GRP!AB92</f>
        <v>0.46041672222324526</v>
      </c>
      <c r="G78" t="s">
        <v>88</v>
      </c>
    </row>
    <row r="79" spans="1:7" x14ac:dyDescent="0.2">
      <c r="A79" s="4">
        <v>45193</v>
      </c>
      <c r="B79" s="8">
        <f>SUM(GRP!C93:L93)</f>
        <v>0</v>
      </c>
      <c r="C79" s="8">
        <v>0</v>
      </c>
      <c r="D79" s="8">
        <f>GRP!T93</f>
        <v>47.933367515684928</v>
      </c>
      <c r="E79" s="8">
        <f>GRP!AA93</f>
        <v>7.1727934138230864E-2</v>
      </c>
      <c r="F79" s="8">
        <f>GRP!AB93</f>
        <v>0.3826789646062424</v>
      </c>
    </row>
    <row r="80" spans="1:7" x14ac:dyDescent="0.2">
      <c r="A80" s="4">
        <v>45200</v>
      </c>
      <c r="B80" s="8">
        <f>SUM(GRP!C94:L94)</f>
        <v>0</v>
      </c>
      <c r="C80" s="8">
        <v>0</v>
      </c>
      <c r="D80" s="8">
        <f>GRP!T94</f>
        <v>45.249011811343046</v>
      </c>
      <c r="E80" s="8">
        <f>GRP!AA94</f>
        <v>-0.2743950241187747</v>
      </c>
      <c r="F80" s="8">
        <f>GRP!AB94</f>
        <v>0.25126416686123898</v>
      </c>
    </row>
    <row r="81" spans="1:6" x14ac:dyDescent="0.2">
      <c r="A81" s="4">
        <v>45207</v>
      </c>
      <c r="B81" s="8">
        <f>SUM(GRP!C95:L95)</f>
        <v>0</v>
      </c>
      <c r="C81" s="8">
        <v>0</v>
      </c>
      <c r="D81" s="8">
        <f>GRP!T95</f>
        <v>47.161031616157558</v>
      </c>
      <c r="E81" s="8">
        <f>GRP!AA95</f>
        <v>-0.42278885153815438</v>
      </c>
      <c r="F81" s="8">
        <f>GRP!AB95</f>
        <v>0.11645356318136031</v>
      </c>
    </row>
    <row r="82" spans="1:6" x14ac:dyDescent="0.2">
      <c r="A82" s="4">
        <v>45214</v>
      </c>
      <c r="B82" s="8">
        <f>SUM(GRP!C96:L96)</f>
        <v>0</v>
      </c>
      <c r="C82" s="8">
        <v>0</v>
      </c>
      <c r="D82" s="8">
        <f>GRP!T96</f>
        <v>50.277662665367423</v>
      </c>
      <c r="E82" s="8">
        <f>GRP!AA96</f>
        <v>-0.3348035157380842</v>
      </c>
      <c r="F82" s="8">
        <f>GRP!AB96</f>
        <v>2.6202147397471412E-2</v>
      </c>
    </row>
    <row r="83" spans="1:6" x14ac:dyDescent="0.2">
      <c r="A83" s="4">
        <v>45221</v>
      </c>
      <c r="B83" s="8">
        <f>SUM(GRP!C97:L97)</f>
        <v>0</v>
      </c>
      <c r="C83" s="8">
        <v>0</v>
      </c>
      <c r="D83" s="8">
        <f>GRP!T97</f>
        <v>49.646940301164285</v>
      </c>
      <c r="E83" s="8">
        <f>GRP!AA97</f>
        <v>-0.30193975104301174</v>
      </c>
      <c r="F83" s="8">
        <f>GRP!AB97</f>
        <v>-3.9426232290625224E-2</v>
      </c>
    </row>
    <row r="84" spans="1:6" x14ac:dyDescent="0.2">
      <c r="A84" s="4">
        <v>45228</v>
      </c>
      <c r="B84" s="8">
        <f>SUM(GRP!C98:L98)</f>
        <v>0</v>
      </c>
      <c r="C84" s="8">
        <v>0</v>
      </c>
      <c r="D84" s="8">
        <f>GRP!T98</f>
        <v>48.985162211011477</v>
      </c>
      <c r="E84" s="8">
        <f>GRP!AA98</f>
        <v>-0.31263691829282081</v>
      </c>
      <c r="F84" s="8">
        <f>GRP!AB98</f>
        <v>-9.4068369491064341E-2</v>
      </c>
    </row>
    <row r="85" spans="1:6" x14ac:dyDescent="0.2">
      <c r="A85" s="4">
        <v>45235</v>
      </c>
      <c r="B85" s="8">
        <f>SUM(GRP!C99:L99)</f>
        <v>0</v>
      </c>
      <c r="C85" s="8">
        <v>0</v>
      </c>
      <c r="D85" s="8">
        <f>GRP!T99</f>
        <v>45.100632376724668</v>
      </c>
      <c r="E85" s="8">
        <f>GRP!AA99</f>
        <v>-0.55677131521739298</v>
      </c>
      <c r="F85" s="8">
        <f>GRP!AB99</f>
        <v>-0.18660895863633009</v>
      </c>
    </row>
    <row r="86" spans="1:6" x14ac:dyDescent="0.2">
      <c r="A86" s="4">
        <v>45242</v>
      </c>
      <c r="B86" s="8">
        <f>SUM(GRP!C100:L100)</f>
        <v>0</v>
      </c>
      <c r="C86" s="8">
        <v>0</v>
      </c>
      <c r="D86" s="8">
        <f>GRP!T100</f>
        <v>45.871068781153141</v>
      </c>
      <c r="E86" s="8">
        <f>GRP!AA100</f>
        <v>-0.7018136909820285</v>
      </c>
      <c r="F86" s="8">
        <f>GRP!AB100</f>
        <v>-0.28964990510546978</v>
      </c>
    </row>
    <row r="87" spans="1:6" x14ac:dyDescent="0.2">
      <c r="A87" s="4">
        <v>45249</v>
      </c>
      <c r="B87" s="8">
        <f>SUM(GRP!C101:L101)</f>
        <v>0</v>
      </c>
      <c r="C87" s="8">
        <v>0</v>
      </c>
      <c r="D87" s="8">
        <f>GRP!T101</f>
        <v>46.676946499531631</v>
      </c>
      <c r="E87" s="8">
        <f>GRP!AA101</f>
        <v>-0.76756696326507168</v>
      </c>
      <c r="F87" s="8">
        <f>GRP!AB101</f>
        <v>-0.38523331673739014</v>
      </c>
    </row>
    <row r="88" spans="1:6" x14ac:dyDescent="0.2">
      <c r="A88" s="4">
        <v>45256</v>
      </c>
      <c r="B88" s="8">
        <f>SUM(GRP!C102:L102)</f>
        <v>0</v>
      </c>
      <c r="C88" s="8">
        <v>0</v>
      </c>
      <c r="D88" s="8">
        <f>GRP!T102</f>
        <v>46.676946499531631</v>
      </c>
      <c r="E88" s="8">
        <f>GRP!AA102</f>
        <v>-0.8103358579225528</v>
      </c>
      <c r="F88" s="8">
        <f>GRP!AB102</f>
        <v>-0.4702538249744227</v>
      </c>
    </row>
    <row r="89" spans="1:6" x14ac:dyDescent="0.2">
      <c r="A89" s="4">
        <v>45263</v>
      </c>
      <c r="B89" s="8">
        <f>SUM(GRP!C103:L103)</f>
        <v>0</v>
      </c>
      <c r="C89" s="8">
        <v>0</v>
      </c>
      <c r="D89" s="8">
        <f>GRP!T103</f>
        <v>43.661395571519968</v>
      </c>
      <c r="E89" s="8">
        <f>GRP!AA103</f>
        <v>-0.99415381404539716</v>
      </c>
      <c r="F89" s="8">
        <f>GRP!AB103</f>
        <v>-0.57503382278861759</v>
      </c>
    </row>
    <row r="90" spans="1:6" x14ac:dyDescent="0.2">
      <c r="A90" s="4">
        <v>45270</v>
      </c>
      <c r="B90" s="8">
        <f>SUM(GRP!C104:L104)</f>
        <v>0</v>
      </c>
      <c r="C90" s="8">
        <v>0</v>
      </c>
      <c r="D90" s="8">
        <f>GRP!T104</f>
        <v>51.287030892524292</v>
      </c>
      <c r="E90" s="8">
        <f>GRP!AA104</f>
        <v>-0.76786698406705156</v>
      </c>
      <c r="F90" s="8">
        <f>GRP!AB104</f>
        <v>-0.61360045504430438</v>
      </c>
    </row>
    <row r="91" spans="1:6" x14ac:dyDescent="0.2">
      <c r="A91" s="4">
        <v>45277</v>
      </c>
      <c r="B91" s="8">
        <f>SUM(GRP!C105:L105)</f>
        <v>0</v>
      </c>
      <c r="C91" s="8">
        <v>0</v>
      </c>
      <c r="D91" s="8">
        <f>GRP!T105</f>
        <v>49.677849850109993</v>
      </c>
      <c r="E91" s="8">
        <f>GRP!AA105</f>
        <v>-0.661598191530544</v>
      </c>
      <c r="F91" s="8">
        <f>GRP!AB105</f>
        <v>-0.62320000234155237</v>
      </c>
    </row>
    <row r="92" spans="1:6" x14ac:dyDescent="0.2">
      <c r="A92" s="4">
        <v>45284</v>
      </c>
      <c r="B92" s="8">
        <f>SUM(GRP!C106:L106)</f>
        <v>0</v>
      </c>
      <c r="C92" s="8">
        <v>0</v>
      </c>
      <c r="D92" s="8">
        <f>GRP!T106</f>
        <v>48.85249859033717</v>
      </c>
      <c r="E92" s="8">
        <f>GRP!AA106</f>
        <v>-0.61068562539475479</v>
      </c>
      <c r="F92" s="8">
        <f>GRP!AB106</f>
        <v>-0.62069712695219281</v>
      </c>
    </row>
    <row r="93" spans="1:6" x14ac:dyDescent="0.2">
      <c r="A93" s="4">
        <v>45291</v>
      </c>
      <c r="B93" s="8">
        <f>SUM(GRP!C107:L107)</f>
        <v>0</v>
      </c>
      <c r="C93" s="8">
        <v>0</v>
      </c>
      <c r="D93" s="8">
        <f>GRP!T107</f>
        <v>49.751547670935551</v>
      </c>
      <c r="E93" s="8">
        <f>GRP!AA107</f>
        <v>-0.52395144252033887</v>
      </c>
      <c r="F93" s="8">
        <f>GRP!AB107</f>
        <v>-0.60134799006582207</v>
      </c>
    </row>
    <row r="94" spans="1:6" x14ac:dyDescent="0.2">
      <c r="A94" s="4">
        <v>45298</v>
      </c>
      <c r="B94" s="8">
        <f>SUM(GRP!C108:L108)</f>
        <v>0</v>
      </c>
      <c r="C94" s="8">
        <v>0</v>
      </c>
      <c r="D94" s="8">
        <f>GRP!T108</f>
        <v>45.449793573663499</v>
      </c>
      <c r="E94" s="8">
        <f>GRP!AA108</f>
        <v>-0.64945655345895403</v>
      </c>
      <c r="F94" s="8">
        <f>GRP!AB108</f>
        <v>-0.61096970274444851</v>
      </c>
    </row>
    <row r="95" spans="1:6" x14ac:dyDescent="0.2">
      <c r="A95" s="4">
        <v>45305</v>
      </c>
      <c r="B95" s="8">
        <f>SUM(GRP!C109:L109)</f>
        <v>0</v>
      </c>
      <c r="C95" s="8">
        <v>0</v>
      </c>
      <c r="D95" s="8">
        <f>GRP!T109</f>
        <v>46.447118127738946</v>
      </c>
      <c r="E95" s="8">
        <f>GRP!AA109</f>
        <v>-0.70049951441132663</v>
      </c>
      <c r="F95" s="8">
        <f>GRP!AB109</f>
        <v>-0.62887566507782422</v>
      </c>
    </row>
    <row r="96" spans="1:6" x14ac:dyDescent="0.2">
      <c r="A96" s="4">
        <v>45312</v>
      </c>
      <c r="B96" s="8">
        <f>SUM(GRP!C110:L110)</f>
        <v>0</v>
      </c>
      <c r="C96" s="8">
        <v>0</v>
      </c>
      <c r="D96" s="8">
        <f>GRP!T110</f>
        <v>42.284417722112131</v>
      </c>
      <c r="E96" s="8">
        <f>GRP!AA110</f>
        <v>-0.93193773721548112</v>
      </c>
      <c r="F96" s="8">
        <f>GRP!AB110</f>
        <v>-0.68948807950535562</v>
      </c>
    </row>
    <row r="97" spans="1:6" x14ac:dyDescent="0.2">
      <c r="A97" s="4">
        <v>45319</v>
      </c>
      <c r="B97" s="8">
        <f>SUM(GRP!C111:L111)</f>
        <v>0</v>
      </c>
      <c r="C97" s="8">
        <v>0</v>
      </c>
      <c r="D97" s="8">
        <f>GRP!T111</f>
        <v>40.71264281100445</v>
      </c>
      <c r="E97" s="8">
        <f>GRP!AA111</f>
        <v>-1.1824156868516056</v>
      </c>
      <c r="F97" s="8">
        <f>GRP!AB111</f>
        <v>-0.78807360097460566</v>
      </c>
    </row>
    <row r="98" spans="1:6" x14ac:dyDescent="0.2">
      <c r="A98" s="4">
        <v>45326</v>
      </c>
      <c r="B98" s="8">
        <f>SUM(GRP!C112:L112)</f>
        <v>0</v>
      </c>
      <c r="C98" s="8">
        <v>0</v>
      </c>
      <c r="D98" s="8">
        <f>GRP!T112</f>
        <v>37.694738846589367</v>
      </c>
      <c r="E98" s="8">
        <f>GRP!AA112</f>
        <v>-1.5247284315881515</v>
      </c>
      <c r="F98" s="8">
        <f>GRP!AB112</f>
        <v>-0.9354045670973149</v>
      </c>
    </row>
    <row r="99" spans="1:6" x14ac:dyDescent="0.2">
      <c r="A99" s="4">
        <v>45333</v>
      </c>
      <c r="B99" s="8">
        <f>SUM(GRP!C113:L113)</f>
        <v>0</v>
      </c>
      <c r="C99" s="8">
        <v>0</v>
      </c>
      <c r="D99" s="8">
        <f>GRP!T113</f>
        <v>36.2479208277515</v>
      </c>
      <c r="E99" s="8">
        <f>GRP!AA113</f>
        <v>-1.8553184346542402</v>
      </c>
      <c r="F99" s="8">
        <f>GRP!AB113</f>
        <v>-1.1193873406087</v>
      </c>
    </row>
    <row r="100" spans="1:6" x14ac:dyDescent="0.2">
      <c r="A100" s="4">
        <v>45340</v>
      </c>
      <c r="B100" s="8">
        <f>SUM(GRP!C114:L114)</f>
        <v>0</v>
      </c>
      <c r="C100" s="8">
        <v>0</v>
      </c>
      <c r="D100" s="8">
        <f>GRP!T114</f>
        <v>34.809087489679229</v>
      </c>
      <c r="E100" s="8">
        <f>GRP!AA114</f>
        <v>-2.1729565460632401</v>
      </c>
      <c r="F100" s="8">
        <f>GRP!AB114</f>
        <v>-1.3301011816996082</v>
      </c>
    </row>
    <row r="101" spans="1:6" x14ac:dyDescent="0.2">
      <c r="A101" s="4">
        <v>45347</v>
      </c>
      <c r="B101" s="8">
        <f>SUM(GRP!C115:L115)</f>
        <v>0</v>
      </c>
      <c r="C101" s="8">
        <v>0</v>
      </c>
      <c r="D101" s="8">
        <f>GRP!T115</f>
        <v>34.080653843959965</v>
      </c>
      <c r="E101" s="8">
        <f>GRP!AA115</f>
        <v>-2.4369413165852372</v>
      </c>
      <c r="F101" s="8">
        <f>GRP!AB115</f>
        <v>-1.5514692086767341</v>
      </c>
    </row>
    <row r="102" spans="1:6" x14ac:dyDescent="0.2">
      <c r="A102" s="4">
        <v>45354</v>
      </c>
      <c r="B102" s="8">
        <f>SUM(GRP!C116:L116)</f>
        <v>0</v>
      </c>
      <c r="C102" s="8">
        <v>0</v>
      </c>
      <c r="D102" s="8">
        <f>GRP!T116</f>
        <v>36.923664529963368</v>
      </c>
      <c r="E102" s="8">
        <f>GRP!AA116</f>
        <v>-2.5362235007083385</v>
      </c>
      <c r="F102" s="8">
        <f>GRP!AB116</f>
        <v>-1.748420067083055</v>
      </c>
    </row>
    <row r="103" spans="1:6" x14ac:dyDescent="0.2">
      <c r="A103" s="4">
        <v>45361</v>
      </c>
      <c r="B103" s="8">
        <f>SUM(GRP!C117:L117)</f>
        <v>0</v>
      </c>
      <c r="C103" s="8">
        <v>0</v>
      </c>
      <c r="D103" s="8">
        <f>GRP!T117</f>
        <v>39.723289311955803</v>
      </c>
      <c r="E103" s="8">
        <f>GRP!AA117</f>
        <v>-2.5053337760103851</v>
      </c>
      <c r="F103" s="8">
        <f>GRP!AB117</f>
        <v>-1.8998028088685213</v>
      </c>
    </row>
    <row r="104" spans="1:6" x14ac:dyDescent="0.2">
      <c r="A104" s="4">
        <v>45368</v>
      </c>
      <c r="B104" s="8">
        <f>SUM(GRP!C118:L118)</f>
        <v>0</v>
      </c>
      <c r="C104" s="8">
        <v>0</v>
      </c>
      <c r="D104" s="8">
        <f>GRP!T118</f>
        <v>41.130244593179377</v>
      </c>
      <c r="E104" s="8">
        <f>GRP!AA118</f>
        <v>-2.4126955726030417</v>
      </c>
      <c r="F104" s="8">
        <f>GRP!AB118</f>
        <v>-2.0023813616154253</v>
      </c>
    </row>
    <row r="105" spans="1:6" x14ac:dyDescent="0.2">
      <c r="A105" s="4">
        <v>45375</v>
      </c>
      <c r="B105" s="8">
        <f>SUM(GRP!C119:L119)</f>
        <v>0</v>
      </c>
      <c r="C105" s="8">
        <v>0</v>
      </c>
      <c r="D105" s="8">
        <f>GRP!T119</f>
        <v>40.121700785109816</v>
      </c>
      <c r="E105" s="8">
        <f>GRP!AA119</f>
        <v>-2.3525067172542329</v>
      </c>
      <c r="F105" s="8">
        <f>GRP!AB119</f>
        <v>-2.072406432743187</v>
      </c>
    </row>
    <row r="106" spans="1:6" x14ac:dyDescent="0.2">
      <c r="A106" s="4">
        <v>45382</v>
      </c>
      <c r="B106" s="8">
        <f>SUM(GRP!C120:L120)</f>
        <v>0</v>
      </c>
      <c r="C106" s="8">
        <v>0</v>
      </c>
      <c r="D106" s="8">
        <f>GRP!T120</f>
        <v>39.089467375566286</v>
      </c>
      <c r="E106" s="8">
        <f>GRP!AA120</f>
        <v>-2.3184270531803328</v>
      </c>
      <c r="F106" s="8">
        <f>GRP!AB120</f>
        <v>-2.1216105568306163</v>
      </c>
    </row>
    <row r="107" spans="1:6" x14ac:dyDescent="0.2">
      <c r="A107" s="4">
        <v>45389</v>
      </c>
      <c r="B107" s="8">
        <f>SUM(GRP!C121:L121)</f>
        <v>0</v>
      </c>
      <c r="C107" s="8">
        <v>0</v>
      </c>
      <c r="D107" s="8">
        <f>GRP!T121</f>
        <v>43.763808626648483</v>
      </c>
      <c r="E107" s="8">
        <f>GRP!AA121</f>
        <v>-2.1456475208924566</v>
      </c>
      <c r="F107" s="8">
        <f>GRP!AB121</f>
        <v>-2.1264179496429847</v>
      </c>
    </row>
    <row r="108" spans="1:6" x14ac:dyDescent="0.2">
      <c r="A108" s="4">
        <v>45396</v>
      </c>
      <c r="B108" s="8">
        <f>SUM(GRP!C122:L122)</f>
        <v>0</v>
      </c>
      <c r="C108" s="8">
        <v>0</v>
      </c>
      <c r="D108" s="8">
        <f>GRP!T122</f>
        <v>42.590521240544106</v>
      </c>
      <c r="E108" s="8">
        <f>GRP!AA122</f>
        <v>-2.025713157750765</v>
      </c>
      <c r="F108" s="8">
        <f>GRP!AB122</f>
        <v>-2.1062769912645409</v>
      </c>
    </row>
    <row r="109" spans="1:6" x14ac:dyDescent="0.2">
      <c r="A109" s="4">
        <v>45403</v>
      </c>
      <c r="B109" s="8">
        <f>SUM(GRP!C123:L123)</f>
        <v>0</v>
      </c>
      <c r="C109" s="8">
        <v>0</v>
      </c>
      <c r="D109" s="8">
        <f>GRP!T123</f>
        <v>37.217796013856088</v>
      </c>
      <c r="E109" s="8">
        <f>GRP!AA123</f>
        <v>-2.1080926378220752</v>
      </c>
      <c r="F109" s="8">
        <f>GRP!AB123</f>
        <v>-2.1066401205760479</v>
      </c>
    </row>
    <row r="110" spans="1:6" x14ac:dyDescent="0.2">
      <c r="A110" s="4">
        <v>45410</v>
      </c>
      <c r="B110" s="8">
        <f>SUM(GRP!C124:L124)</f>
        <v>0</v>
      </c>
      <c r="C110" s="8">
        <v>0</v>
      </c>
      <c r="D110" s="8">
        <f>GRP!T124</f>
        <v>36.233321446715145</v>
      </c>
      <c r="E110" s="8">
        <f>GRP!AA124</f>
        <v>-2.188497157674842</v>
      </c>
      <c r="F110" s="8">
        <f>GRP!AB124</f>
        <v>-2.1230115279958066</v>
      </c>
    </row>
    <row r="111" spans="1:6" x14ac:dyDescent="0.2">
      <c r="A111" s="4">
        <v>45417</v>
      </c>
      <c r="B111" s="8">
        <f>SUM(GRP!C125:L125)</f>
        <v>0</v>
      </c>
      <c r="C111" s="8">
        <v>0</v>
      </c>
      <c r="D111" s="8">
        <f>GRP!T125</f>
        <v>36.233321446715145</v>
      </c>
      <c r="E111" s="8">
        <f>GRP!AA125</f>
        <v>-2.2265520133124852</v>
      </c>
      <c r="F111" s="8">
        <f>GRP!AB125</f>
        <v>-2.1437196250591426</v>
      </c>
    </row>
    <row r="112" spans="1:6" x14ac:dyDescent="0.2">
      <c r="A112" s="4">
        <v>45424</v>
      </c>
      <c r="B112" s="8">
        <f>SUM(GRP!C126:L126)</f>
        <v>0</v>
      </c>
      <c r="C112" s="8">
        <v>0</v>
      </c>
      <c r="D112" s="8">
        <f>GRP!T126</f>
        <v>38.131312324143444</v>
      </c>
      <c r="E112" s="8">
        <f>GRP!AA126</f>
        <v>-2.1911072191446834</v>
      </c>
      <c r="F112" s="8">
        <f>GRP!AB126</f>
        <v>-2.1531971438762509</v>
      </c>
    </row>
    <row r="113" spans="1:7" x14ac:dyDescent="0.2">
      <c r="A113" s="4">
        <v>45431</v>
      </c>
      <c r="B113" s="8">
        <f>SUM(GRP!C127:L127)</f>
        <v>0</v>
      </c>
      <c r="C113" s="8">
        <v>0</v>
      </c>
      <c r="D113" s="8">
        <f>GRP!T127</f>
        <v>41.858661096762724</v>
      </c>
      <c r="E113" s="8">
        <f>GRP!AA127</f>
        <v>-2.0585951186525904</v>
      </c>
      <c r="F113" s="8">
        <f>GRP!AB127</f>
        <v>-2.1342767388315189</v>
      </c>
    </row>
    <row r="114" spans="1:7" x14ac:dyDescent="0.2">
      <c r="A114" s="4">
        <v>45438</v>
      </c>
      <c r="B114" s="8">
        <f>SUM(GRP!C128:L128)</f>
        <v>0</v>
      </c>
      <c r="C114" s="8">
        <v>0</v>
      </c>
      <c r="D114" s="8">
        <f>GRP!T128</f>
        <v>39.308319862100639</v>
      </c>
      <c r="E114" s="8">
        <f>GRP!AA128</f>
        <v>-2.0110874032396673</v>
      </c>
      <c r="F114" s="8">
        <f>GRP!AB128</f>
        <v>-2.1096388717131487</v>
      </c>
      <c r="G114" t="s">
        <v>90</v>
      </c>
    </row>
    <row r="115" spans="1:7" x14ac:dyDescent="0.2">
      <c r="A115" s="4">
        <v>45445</v>
      </c>
      <c r="B115" s="8">
        <f>SUM(GRP!C129:L129)</f>
        <v>0</v>
      </c>
      <c r="C115" s="8">
        <v>0</v>
      </c>
      <c r="D115" s="8">
        <f>GRP!T129</f>
        <v>38.059692290918264</v>
      </c>
      <c r="E115" s="8">
        <f>GRP!AA129</f>
        <v>-1.9908339236057273</v>
      </c>
      <c r="F115" s="8">
        <f>GRP!AB129</f>
        <v>-2.0858778820916646</v>
      </c>
      <c r="G115" t="s">
        <v>90</v>
      </c>
    </row>
    <row r="116" spans="1:7" x14ac:dyDescent="0.2">
      <c r="A116" s="4">
        <v>45452</v>
      </c>
      <c r="B116" s="8">
        <f>SUM(GRP!C130:L130)</f>
        <v>0</v>
      </c>
      <c r="C116" s="8">
        <v>0</v>
      </c>
      <c r="D116" s="8">
        <f>GRP!T130</f>
        <v>45.515067888926012</v>
      </c>
      <c r="E116" s="8">
        <f>GRP!AA130</f>
        <v>-1.7927340871562816</v>
      </c>
      <c r="F116" s="8">
        <f>GRP!AB130</f>
        <v>-2.0272491231045882</v>
      </c>
      <c r="G116" t="s">
        <v>90</v>
      </c>
    </row>
    <row r="117" spans="1:7" x14ac:dyDescent="0.2">
      <c r="A117" s="4">
        <v>45459</v>
      </c>
      <c r="B117" s="8">
        <f>SUM(GRP!C131:L131)</f>
        <v>0</v>
      </c>
      <c r="C117" s="8">
        <v>0</v>
      </c>
      <c r="D117" s="8">
        <f>GRP!T131</f>
        <v>45.515067888926012</v>
      </c>
      <c r="E117" s="8">
        <f>GRP!AA131</f>
        <v>-1.6170976445003724</v>
      </c>
      <c r="F117" s="8">
        <f>GRP!AB131</f>
        <v>-1.9452188273837452</v>
      </c>
      <c r="G117" t="s">
        <v>90</v>
      </c>
    </row>
    <row r="118" spans="1:7" x14ac:dyDescent="0.2">
      <c r="A118" s="4">
        <v>45466</v>
      </c>
      <c r="B118" s="8">
        <f>SUM(GRP!C132:L132)</f>
        <v>0</v>
      </c>
      <c r="C118" s="8">
        <v>0</v>
      </c>
      <c r="D118" s="8">
        <f>GRP!T132</f>
        <v>45.515067888926005</v>
      </c>
      <c r="E118" s="8">
        <f>GRP!AA132</f>
        <v>-1.4610622817984478</v>
      </c>
      <c r="F118" s="8">
        <f>GRP!AB132</f>
        <v>-1.8483875182666858</v>
      </c>
      <c r="G118" t="s">
        <v>90</v>
      </c>
    </row>
    <row r="119" spans="1:7" x14ac:dyDescent="0.2">
      <c r="A119" s="4">
        <v>45473</v>
      </c>
      <c r="B119" s="8">
        <f>SUM(GRP!C133:L133)</f>
        <v>0</v>
      </c>
      <c r="C119" s="8">
        <v>0</v>
      </c>
      <c r="D119" s="8">
        <f>GRP!T133</f>
        <v>43.866440086635507</v>
      </c>
      <c r="E119" s="8">
        <f>GRP!AA133</f>
        <v>-1.3620481112280132</v>
      </c>
      <c r="F119" s="8">
        <f>GRP!AB133</f>
        <v>-1.7511196368589514</v>
      </c>
      <c r="G119" t="s">
        <v>90</v>
      </c>
    </row>
    <row r="120" spans="1:7" x14ac:dyDescent="0.2">
      <c r="A120" s="4">
        <v>45480</v>
      </c>
      <c r="B120" s="8">
        <f>SUM(GRP!C134:L134)</f>
        <v>0</v>
      </c>
      <c r="C120" s="8">
        <v>46.351947368421051</v>
      </c>
      <c r="D120" s="8">
        <f>GRP!T134</f>
        <v>75.458156753147492</v>
      </c>
      <c r="E120" s="8">
        <f>GRP!AA134</f>
        <v>4.7288325671647868E-2</v>
      </c>
      <c r="F120" s="8">
        <f>GRP!AB134</f>
        <v>-1.3914380443528316</v>
      </c>
      <c r="G120" t="s">
        <v>89</v>
      </c>
    </row>
    <row r="121" spans="1:7" x14ac:dyDescent="0.2">
      <c r="A121" s="4">
        <v>45487</v>
      </c>
      <c r="B121" s="8">
        <f>SUM(GRP!C135:L135)</f>
        <v>128.97</v>
      </c>
      <c r="C121" s="8">
        <v>50.952157894736843</v>
      </c>
      <c r="D121" s="8">
        <f>GRP!T135</f>
        <v>74.097265063017772</v>
      </c>
      <c r="E121" s="8">
        <f>GRP!AA135</f>
        <v>1.1110443565682893</v>
      </c>
      <c r="F121" s="8">
        <f>GRP!AB135</f>
        <v>-0.89094156416860737</v>
      </c>
      <c r="G121" t="s">
        <v>89</v>
      </c>
    </row>
    <row r="122" spans="1:7" x14ac:dyDescent="0.2">
      <c r="A122" s="4">
        <v>45494</v>
      </c>
      <c r="B122" s="8">
        <f>SUM(GRP!C136:L136)</f>
        <v>120.73</v>
      </c>
      <c r="C122" s="8">
        <v>0</v>
      </c>
      <c r="D122" s="8">
        <f>GRP!T136</f>
        <v>70.017546571942859</v>
      </c>
      <c r="E122" s="8">
        <f>GRP!AA136</f>
        <v>1.8121518524950808</v>
      </c>
      <c r="F122" s="8">
        <f>GRP!AB136</f>
        <v>-0.35032288083586982</v>
      </c>
      <c r="G122" t="s">
        <v>89</v>
      </c>
    </row>
    <row r="123" spans="1:7" x14ac:dyDescent="0.2">
      <c r="A123" s="4">
        <v>45501</v>
      </c>
      <c r="B123" s="8">
        <f>SUM(GRP!C137:L137)</f>
        <v>451.07999999999993</v>
      </c>
      <c r="C123" s="8">
        <v>0</v>
      </c>
      <c r="D123" s="8">
        <f>GRP!T137</f>
        <v>64.887596631988288</v>
      </c>
      <c r="E123" s="8">
        <f>GRP!AA137</f>
        <v>2.1812571344605729</v>
      </c>
      <c r="F123" s="8">
        <f>GRP!AB137</f>
        <v>0.15599312222341871</v>
      </c>
      <c r="G123" t="s">
        <v>89</v>
      </c>
    </row>
    <row r="124" spans="1:7" x14ac:dyDescent="0.2">
      <c r="A124" s="4">
        <v>45508</v>
      </c>
      <c r="B124" s="8">
        <f>SUM(GRP!C138:L138)</f>
        <v>376.89</v>
      </c>
      <c r="C124" s="8">
        <v>32.231000000000002</v>
      </c>
      <c r="D124" s="8">
        <f>GRP!T138</f>
        <v>53.318454255872368</v>
      </c>
      <c r="E124" s="8">
        <f>GRP!AA138</f>
        <v>2.0068381145251557</v>
      </c>
      <c r="F124" s="8">
        <f>GRP!AB138</f>
        <v>0.52616212068376611</v>
      </c>
      <c r="G124" t="s">
        <v>89</v>
      </c>
    </row>
    <row r="125" spans="1:7" x14ac:dyDescent="0.2">
      <c r="A125" s="4">
        <v>45515</v>
      </c>
      <c r="B125" s="8">
        <f>SUM(GRP!C139:L139)</f>
        <v>55.55</v>
      </c>
      <c r="C125" s="8">
        <v>35.582368421052628</v>
      </c>
      <c r="D125" s="8">
        <f>GRP!T139</f>
        <v>52.403722795612175</v>
      </c>
      <c r="E125" s="8">
        <f>GRP!AA139</f>
        <v>1.8074290463190508</v>
      </c>
      <c r="F125" s="8">
        <f>GRP!AB139</f>
        <v>0.78241550581082309</v>
      </c>
      <c r="G125" t="s">
        <v>89</v>
      </c>
    </row>
    <row r="126" spans="1:7" x14ac:dyDescent="0.2">
      <c r="A126" s="4">
        <v>45522</v>
      </c>
      <c r="B126" s="8">
        <f>SUM(GRP!C140:L140)</f>
        <v>0</v>
      </c>
      <c r="C126" s="8">
        <v>0</v>
      </c>
      <c r="D126" s="8">
        <f>GRP!T140</f>
        <v>53.267144706410825</v>
      </c>
      <c r="E126" s="8">
        <f>GRP!AA140</f>
        <v>1.6704854282508066</v>
      </c>
      <c r="F126" s="8">
        <f>GRP!AB140</f>
        <v>0.96002949029881979</v>
      </c>
    </row>
    <row r="127" spans="1:7" x14ac:dyDescent="0.2">
      <c r="A127" s="4">
        <v>45529</v>
      </c>
      <c r="B127" s="8">
        <f>SUM(GRP!C141:L141)</f>
        <v>0</v>
      </c>
      <c r="C127" s="8">
        <v>0</v>
      </c>
      <c r="D127" s="8">
        <f>GRP!T141</f>
        <v>49.406343268084548</v>
      </c>
      <c r="E127" s="8">
        <f>GRP!AA141</f>
        <v>1.3846123892714033</v>
      </c>
      <c r="F127" s="8">
        <f>GRP!AB141</f>
        <v>1.0449460700933366</v>
      </c>
    </row>
    <row r="128" spans="1:7" x14ac:dyDescent="0.2">
      <c r="A128" s="4">
        <v>45536</v>
      </c>
      <c r="B128" s="8">
        <f>SUM(GRP!C142:L142)</f>
        <v>0</v>
      </c>
      <c r="C128" s="8">
        <v>0</v>
      </c>
      <c r="D128" s="8">
        <f>GRP!T142</f>
        <v>47.550555404318096</v>
      </c>
      <c r="E128" s="8">
        <f>GRP!AA142</f>
        <v>1.0650866477431364</v>
      </c>
      <c r="F128" s="8">
        <f>GRP!AB142</f>
        <v>1.0489741856232966</v>
      </c>
    </row>
    <row r="129" spans="1:6" x14ac:dyDescent="0.2">
      <c r="A129" s="4">
        <v>45543</v>
      </c>
      <c r="B129" s="8">
        <f>SUM(GRP!C143:L143)</f>
        <v>0</v>
      </c>
      <c r="C129" s="8">
        <v>0</v>
      </c>
      <c r="D129" s="8">
        <f>GRP!T143</f>
        <v>48.590343893323784</v>
      </c>
      <c r="E129" s="8">
        <f>GRP!AA143</f>
        <v>0.84249426736921507</v>
      </c>
      <c r="F129" s="8">
        <f>GRP!AB143</f>
        <v>1.0076782019724804</v>
      </c>
    </row>
    <row r="130" spans="1:6" x14ac:dyDescent="0.2">
      <c r="A130" s="4">
        <v>45550</v>
      </c>
      <c r="B130" s="8">
        <f>SUM(GRP!C144:L144)</f>
        <v>0</v>
      </c>
      <c r="C130" s="8">
        <v>0</v>
      </c>
      <c r="D130" s="8">
        <f>GRP!T144</f>
        <v>46.60054235698194</v>
      </c>
      <c r="E130" s="8">
        <f>GRP!AA144</f>
        <v>0.57872537371592614</v>
      </c>
      <c r="F130" s="8">
        <f>GRP!AB144</f>
        <v>0.92188763632116966</v>
      </c>
    </row>
    <row r="131" spans="1:6" x14ac:dyDescent="0.2">
      <c r="A131" s="4">
        <v>45557</v>
      </c>
      <c r="B131" s="8">
        <f>SUM(GRP!C145:L145)</f>
        <v>0</v>
      </c>
      <c r="C131" s="8">
        <v>0</v>
      </c>
      <c r="D131" s="8">
        <f>GRP!T145</f>
        <v>47.75261284962847</v>
      </c>
      <c r="E131" s="8">
        <f>GRP!AA145</f>
        <v>0.40535971203638965</v>
      </c>
      <c r="F131" s="8">
        <f>GRP!AB145</f>
        <v>0.8185820514642137</v>
      </c>
    </row>
    <row r="132" spans="1:6" x14ac:dyDescent="0.2">
      <c r="A132" s="4">
        <v>45564</v>
      </c>
      <c r="B132" s="8">
        <f>SUM(GRP!C146:L146)</f>
        <v>0</v>
      </c>
      <c r="C132" s="8">
        <v>0</v>
      </c>
      <c r="D132" s="8">
        <f>GRP!T146</f>
        <v>46.668313987888489</v>
      </c>
      <c r="E132" s="8">
        <f>GRP!AA146</f>
        <v>0.22502639064032692</v>
      </c>
      <c r="F132" s="8">
        <f>GRP!AB146</f>
        <v>0.69987091929943646</v>
      </c>
    </row>
    <row r="133" spans="1:6" x14ac:dyDescent="0.2">
      <c r="A133" s="4"/>
    </row>
    <row r="134" spans="1:6" x14ac:dyDescent="0.2">
      <c r="A134" s="4"/>
    </row>
    <row r="135" spans="1:6" x14ac:dyDescent="0.2">
      <c r="A135" s="4"/>
    </row>
    <row r="136" spans="1:6" x14ac:dyDescent="0.2">
      <c r="A136" s="4"/>
    </row>
    <row r="137" spans="1:6" x14ac:dyDescent="0.2">
      <c r="A137" s="4"/>
    </row>
    <row r="138" spans="1:6" x14ac:dyDescent="0.2">
      <c r="A138" s="4"/>
    </row>
    <row r="139" spans="1:6" x14ac:dyDescent="0.2">
      <c r="A139" s="4"/>
    </row>
    <row r="140" spans="1:6" x14ac:dyDescent="0.2">
      <c r="A140" s="4"/>
    </row>
    <row r="141" spans="1:6" x14ac:dyDescent="0.2">
      <c r="A141" s="4"/>
    </row>
    <row r="142" spans="1:6" x14ac:dyDescent="0.2">
      <c r="A142" s="4"/>
    </row>
    <row r="143" spans="1:6" x14ac:dyDescent="0.2">
      <c r="A143" s="4"/>
    </row>
    <row r="144" spans="1:6" x14ac:dyDescent="0.2">
      <c r="A144" s="4"/>
    </row>
    <row r="145" spans="1:1" x14ac:dyDescent="0.2">
      <c r="A145" s="4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C875-0727-B143-A408-49917D4AD76F}">
  <dimension ref="A1:V159"/>
  <sheetViews>
    <sheetView workbookViewId="0">
      <selection sqref="A1:V159"/>
    </sheetView>
  </sheetViews>
  <sheetFormatPr baseColWidth="10" defaultRowHeight="16" x14ac:dyDescent="0.2"/>
  <cols>
    <col min="1" max="1" width="8.5" bestFit="1" customWidth="1"/>
    <col min="2" max="2" width="7.1640625" bestFit="1" customWidth="1"/>
    <col min="3" max="3" width="17.5" bestFit="1" customWidth="1"/>
    <col min="4" max="4" width="15.1640625" bestFit="1" customWidth="1"/>
    <col min="5" max="5" width="14" bestFit="1" customWidth="1"/>
    <col min="6" max="6" width="14.83203125" bestFit="1" customWidth="1"/>
    <col min="7" max="7" width="14.1640625" bestFit="1" customWidth="1"/>
    <col min="8" max="8" width="17.1640625" bestFit="1" customWidth="1"/>
    <col min="9" max="9" width="19.83203125" bestFit="1" customWidth="1"/>
    <col min="10" max="10" width="14" bestFit="1" customWidth="1"/>
    <col min="11" max="11" width="16.6640625" bestFit="1" customWidth="1"/>
    <col min="12" max="12" width="14.1640625" bestFit="1" customWidth="1"/>
    <col min="13" max="13" width="18.1640625" bestFit="1" customWidth="1"/>
    <col min="14" max="14" width="15.83203125" bestFit="1" customWidth="1"/>
    <col min="15" max="15" width="14.6640625" bestFit="1" customWidth="1"/>
    <col min="16" max="16" width="15.5" bestFit="1" customWidth="1"/>
    <col min="17" max="17" width="14.83203125" bestFit="1" customWidth="1"/>
    <col min="18" max="18" width="17.83203125" bestFit="1" customWidth="1"/>
    <col min="19" max="19" width="20.5" bestFit="1" customWidth="1"/>
    <col min="20" max="20" width="14.6640625" bestFit="1" customWidth="1"/>
    <col min="21" max="21" width="17.33203125" bestFit="1" customWidth="1"/>
    <col min="22" max="22" width="14.83203125" bestFit="1" customWidth="1"/>
  </cols>
  <sheetData>
    <row r="1" spans="1:22" x14ac:dyDescent="0.2">
      <c r="A1" s="1" t="s">
        <v>53</v>
      </c>
      <c r="B1" s="1" t="s">
        <v>0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</row>
    <row r="2" spans="1:22" x14ac:dyDescent="0.2">
      <c r="A2" s="4">
        <v>44556</v>
      </c>
      <c r="B2" s="4" t="str">
        <f t="shared" ref="B2:B159" si="0">WEEKNUM(A2)&amp;YEAR(A2)</f>
        <v>532021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4">
        <v>44563</v>
      </c>
      <c r="B3" s="4" t="str">
        <f t="shared" si="0"/>
        <v>22022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">
      <c r="A4" s="4">
        <v>44570</v>
      </c>
      <c r="B4" s="4" t="str">
        <f t="shared" si="0"/>
        <v>32022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4">
        <v>44577</v>
      </c>
      <c r="B5" s="4" t="str">
        <f t="shared" si="0"/>
        <v>42022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">
      <c r="A6" s="4">
        <v>44584</v>
      </c>
      <c r="B6" s="4" t="str">
        <f t="shared" si="0"/>
        <v>52022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4">
        <v>44591</v>
      </c>
      <c r="B7" s="4" t="str">
        <f t="shared" si="0"/>
        <v>62022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4">
        <v>44598</v>
      </c>
      <c r="B8" s="4" t="str">
        <f t="shared" si="0"/>
        <v>72022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4">
        <v>44605</v>
      </c>
      <c r="B9" s="4" t="str">
        <f t="shared" si="0"/>
        <v>82022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">
      <c r="A10" s="4">
        <v>44612</v>
      </c>
      <c r="B10" s="4" t="str">
        <f t="shared" si="0"/>
        <v>92022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2">
      <c r="A11" s="4">
        <v>44619</v>
      </c>
      <c r="B11" s="4" t="str">
        <f t="shared" si="0"/>
        <v>102022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2">
      <c r="A12" s="4">
        <v>44626</v>
      </c>
      <c r="B12" s="4" t="str">
        <f t="shared" si="0"/>
        <v>112022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x14ac:dyDescent="0.2">
      <c r="A13" s="4">
        <v>44633</v>
      </c>
      <c r="B13" s="4" t="str">
        <f t="shared" si="0"/>
        <v>122022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">
      <c r="A14" s="4">
        <v>44640</v>
      </c>
      <c r="B14" s="4" t="str">
        <f t="shared" si="0"/>
        <v>132022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">
      <c r="A15" s="4">
        <v>44647</v>
      </c>
      <c r="B15" s="4" t="str">
        <f t="shared" si="0"/>
        <v>142022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">
      <c r="A16" s="4">
        <v>44654</v>
      </c>
      <c r="B16" s="4" t="str">
        <f t="shared" si="0"/>
        <v>152022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">
      <c r="A17" s="4">
        <v>44661</v>
      </c>
      <c r="B17" s="4" t="str">
        <f t="shared" si="0"/>
        <v>162022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x14ac:dyDescent="0.2">
      <c r="A18" s="4">
        <v>44668</v>
      </c>
      <c r="B18" s="4" t="str">
        <f t="shared" si="0"/>
        <v>172022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 x14ac:dyDescent="0.2">
      <c r="A19" s="4">
        <v>44675</v>
      </c>
      <c r="B19" s="4" t="str">
        <f t="shared" si="0"/>
        <v>182022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">
      <c r="A20" s="4">
        <v>44682</v>
      </c>
      <c r="B20" s="4" t="str">
        <f t="shared" si="0"/>
        <v>192022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">
      <c r="A21" s="4">
        <v>44689</v>
      </c>
      <c r="B21" s="4" t="str">
        <f t="shared" si="0"/>
        <v>202022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">
      <c r="A22" s="4">
        <v>44696</v>
      </c>
      <c r="B22" s="4" t="str">
        <f t="shared" si="0"/>
        <v>212022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">
      <c r="A23" s="4">
        <v>44703</v>
      </c>
      <c r="B23" s="4" t="str">
        <f t="shared" si="0"/>
        <v>222022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">
      <c r="A24" s="7">
        <v>44710</v>
      </c>
      <c r="B24" s="4" t="str">
        <f t="shared" si="0"/>
        <v>232022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">
      <c r="A25" s="4">
        <v>44717</v>
      </c>
      <c r="B25" s="4" t="str">
        <f t="shared" si="0"/>
        <v>242022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">
      <c r="A26" s="4">
        <v>44724</v>
      </c>
      <c r="B26" s="4" t="str">
        <f t="shared" si="0"/>
        <v>252022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">
      <c r="A27" s="4">
        <v>44731</v>
      </c>
      <c r="B27" s="4" t="str">
        <f t="shared" si="0"/>
        <v>262022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">
      <c r="A28" s="4">
        <v>44738</v>
      </c>
      <c r="B28" s="4" t="str">
        <f t="shared" si="0"/>
        <v>272022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">
      <c r="A29" s="4">
        <v>44745</v>
      </c>
      <c r="B29" s="4" t="str">
        <f t="shared" si="0"/>
        <v>282022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">
      <c r="A30" s="4">
        <v>44752</v>
      </c>
      <c r="B30" s="4" t="str">
        <f t="shared" si="0"/>
        <v>292022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">
      <c r="A31" s="4">
        <v>44759</v>
      </c>
      <c r="B31" s="4" t="str">
        <f t="shared" si="0"/>
        <v>302022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2">
      <c r="A32" s="4">
        <v>44766</v>
      </c>
      <c r="B32" s="4" t="str">
        <f t="shared" si="0"/>
        <v>312022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">
      <c r="A33" s="4">
        <v>44773</v>
      </c>
      <c r="B33" s="4" t="str">
        <f t="shared" si="0"/>
        <v>322022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">
      <c r="A34" s="4">
        <v>44780</v>
      </c>
      <c r="B34" s="4" t="str">
        <f t="shared" si="0"/>
        <v>332022</v>
      </c>
      <c r="C34" s="1">
        <v>7290000</v>
      </c>
      <c r="D34" s="1">
        <v>2550000</v>
      </c>
      <c r="E34" s="1">
        <v>610000</v>
      </c>
      <c r="F34" s="1">
        <v>3675000</v>
      </c>
      <c r="G34" s="1">
        <v>2800000</v>
      </c>
      <c r="H34" s="1">
        <v>3150000</v>
      </c>
      <c r="I34" s="1">
        <v>2264000</v>
      </c>
      <c r="J34" s="1">
        <v>350000</v>
      </c>
      <c r="K34" s="1">
        <v>910000</v>
      </c>
      <c r="L34" s="1">
        <v>0</v>
      </c>
      <c r="M34" s="1">
        <v>137</v>
      </c>
      <c r="N34" s="1">
        <v>36</v>
      </c>
      <c r="O34" s="1">
        <v>17</v>
      </c>
      <c r="P34" s="1">
        <v>39</v>
      </c>
      <c r="Q34" s="1">
        <v>123</v>
      </c>
      <c r="R34" s="1">
        <v>42</v>
      </c>
      <c r="S34" s="1">
        <v>103</v>
      </c>
      <c r="T34" s="1">
        <v>7</v>
      </c>
      <c r="U34" s="1">
        <v>26</v>
      </c>
      <c r="V34" s="1">
        <v>0</v>
      </c>
    </row>
    <row r="35" spans="1:22" x14ac:dyDescent="0.2">
      <c r="A35" s="4">
        <v>44787</v>
      </c>
      <c r="B35" s="4" t="str">
        <f t="shared" si="0"/>
        <v>342022</v>
      </c>
      <c r="C35" s="1">
        <v>9765000</v>
      </c>
      <c r="D35" s="1">
        <v>2510000</v>
      </c>
      <c r="E35" s="1">
        <v>2600000</v>
      </c>
      <c r="F35" s="1">
        <v>5795000</v>
      </c>
      <c r="G35" s="1">
        <v>4630000</v>
      </c>
      <c r="H35" s="1">
        <v>6050000</v>
      </c>
      <c r="I35" s="1">
        <v>7319800</v>
      </c>
      <c r="J35" s="1">
        <v>1785000</v>
      </c>
      <c r="K35" s="1">
        <v>2340000</v>
      </c>
      <c r="L35" s="1">
        <v>0</v>
      </c>
      <c r="M35" s="1">
        <v>185</v>
      </c>
      <c r="N35" s="1">
        <v>36</v>
      </c>
      <c r="O35" s="1">
        <v>52</v>
      </c>
      <c r="P35" s="1">
        <v>74</v>
      </c>
      <c r="Q35" s="1">
        <v>202</v>
      </c>
      <c r="R35" s="1">
        <v>83</v>
      </c>
      <c r="S35" s="1">
        <v>322</v>
      </c>
      <c r="T35" s="1">
        <v>33</v>
      </c>
      <c r="U35" s="1">
        <v>69</v>
      </c>
      <c r="V35" s="1">
        <v>0</v>
      </c>
    </row>
    <row r="36" spans="1:22" x14ac:dyDescent="0.2">
      <c r="A36" s="4">
        <v>44794</v>
      </c>
      <c r="B36" s="4" t="str">
        <f t="shared" si="0"/>
        <v>352022</v>
      </c>
      <c r="C36" s="1">
        <v>11229000</v>
      </c>
      <c r="D36" s="1">
        <v>3928000</v>
      </c>
      <c r="E36" s="1">
        <v>1260000</v>
      </c>
      <c r="F36" s="1">
        <v>7919000</v>
      </c>
      <c r="G36" s="1">
        <v>5714000</v>
      </c>
      <c r="H36" s="1">
        <v>5333000</v>
      </c>
      <c r="I36" s="1">
        <v>9845200</v>
      </c>
      <c r="J36" s="1">
        <v>4379000</v>
      </c>
      <c r="K36" s="1">
        <v>1357000</v>
      </c>
      <c r="L36" s="1">
        <v>0</v>
      </c>
      <c r="M36" s="1">
        <v>236</v>
      </c>
      <c r="N36" s="1">
        <v>55</v>
      </c>
      <c r="O36" s="1">
        <v>40</v>
      </c>
      <c r="P36" s="1">
        <v>120</v>
      </c>
      <c r="Q36" s="1">
        <v>274</v>
      </c>
      <c r="R36" s="1">
        <v>86</v>
      </c>
      <c r="S36" s="1">
        <v>521</v>
      </c>
      <c r="T36" s="1">
        <v>72</v>
      </c>
      <c r="U36" s="1">
        <v>42</v>
      </c>
      <c r="V36" s="1">
        <v>0</v>
      </c>
    </row>
    <row r="37" spans="1:22" x14ac:dyDescent="0.2">
      <c r="A37" s="4">
        <v>44801</v>
      </c>
      <c r="B37" s="4" t="str">
        <f t="shared" si="0"/>
        <v>362022</v>
      </c>
      <c r="C37" s="1">
        <v>7172000</v>
      </c>
      <c r="D37" s="1">
        <v>5192000</v>
      </c>
      <c r="E37" s="1">
        <v>2514000</v>
      </c>
      <c r="F37" s="1">
        <v>3463000</v>
      </c>
      <c r="G37" s="1">
        <v>2513000</v>
      </c>
      <c r="H37" s="1">
        <v>3799000</v>
      </c>
      <c r="I37" s="1">
        <v>6495200</v>
      </c>
      <c r="J37" s="1">
        <v>2681000</v>
      </c>
      <c r="K37" s="1">
        <v>2048000</v>
      </c>
      <c r="L37" s="1">
        <v>0</v>
      </c>
      <c r="M37" s="1">
        <v>171</v>
      </c>
      <c r="N37" s="1">
        <v>85</v>
      </c>
      <c r="O37" s="1">
        <v>77</v>
      </c>
      <c r="P37" s="1">
        <v>55</v>
      </c>
      <c r="Q37" s="1">
        <v>150</v>
      </c>
      <c r="R37" s="1">
        <v>70</v>
      </c>
      <c r="S37" s="1">
        <v>393</v>
      </c>
      <c r="T37" s="1">
        <v>47</v>
      </c>
      <c r="U37" s="1">
        <v>76</v>
      </c>
      <c r="V37" s="1">
        <v>0</v>
      </c>
    </row>
    <row r="38" spans="1:22" x14ac:dyDescent="0.2">
      <c r="A38" s="4">
        <v>44808</v>
      </c>
      <c r="B38" s="4" t="str">
        <f t="shared" si="0"/>
        <v>372022</v>
      </c>
      <c r="C38" s="1">
        <v>4988000</v>
      </c>
      <c r="D38" s="1">
        <v>3250000</v>
      </c>
      <c r="E38" s="1">
        <v>4254000</v>
      </c>
      <c r="F38" s="1">
        <v>5594000</v>
      </c>
      <c r="G38" s="1">
        <v>3858000</v>
      </c>
      <c r="H38" s="1">
        <v>5707000</v>
      </c>
      <c r="I38" s="1">
        <v>7404000</v>
      </c>
      <c r="J38" s="1">
        <v>2632000</v>
      </c>
      <c r="K38" s="1">
        <v>2233000</v>
      </c>
      <c r="L38" s="1">
        <v>0</v>
      </c>
      <c r="M38" s="1">
        <v>146</v>
      </c>
      <c r="N38" s="1">
        <v>49</v>
      </c>
      <c r="O38" s="1">
        <v>109</v>
      </c>
      <c r="P38" s="1">
        <v>78</v>
      </c>
      <c r="Q38" s="1">
        <v>240</v>
      </c>
      <c r="R38" s="1">
        <v>98</v>
      </c>
      <c r="S38" s="1">
        <v>370</v>
      </c>
      <c r="T38" s="1">
        <v>52</v>
      </c>
      <c r="U38" s="1">
        <v>83</v>
      </c>
      <c r="V38" s="1">
        <v>0</v>
      </c>
    </row>
    <row r="39" spans="1:22" x14ac:dyDescent="0.2">
      <c r="A39" s="4">
        <v>44815</v>
      </c>
      <c r="B39" s="4" t="str">
        <f t="shared" si="0"/>
        <v>382022</v>
      </c>
      <c r="C39" s="1">
        <v>3894000</v>
      </c>
      <c r="D39" s="1">
        <v>2058000</v>
      </c>
      <c r="E39" s="1">
        <v>2862000</v>
      </c>
      <c r="F39" s="1">
        <v>6948000</v>
      </c>
      <c r="G39" s="1">
        <v>1590000</v>
      </c>
      <c r="H39" s="1">
        <v>4221000</v>
      </c>
      <c r="I39" s="1">
        <v>2926800</v>
      </c>
      <c r="J39" s="1">
        <v>2409000</v>
      </c>
      <c r="K39" s="1">
        <v>1533000</v>
      </c>
      <c r="L39" s="1">
        <v>0</v>
      </c>
      <c r="M39" s="1">
        <v>140</v>
      </c>
      <c r="N39" s="1">
        <v>51</v>
      </c>
      <c r="O39" s="1">
        <v>95</v>
      </c>
      <c r="P39" s="1">
        <v>124</v>
      </c>
      <c r="Q39" s="1">
        <v>119</v>
      </c>
      <c r="R39" s="1">
        <v>92</v>
      </c>
      <c r="S39" s="1">
        <v>232</v>
      </c>
      <c r="T39" s="1">
        <v>60</v>
      </c>
      <c r="U39" s="1">
        <v>73</v>
      </c>
      <c r="V39" s="1">
        <v>0</v>
      </c>
    </row>
    <row r="40" spans="1:22" x14ac:dyDescent="0.2">
      <c r="A40" s="4">
        <v>44822</v>
      </c>
      <c r="B40" s="4" t="str">
        <f t="shared" si="0"/>
        <v>392022</v>
      </c>
      <c r="C40" s="1">
        <v>3177000</v>
      </c>
      <c r="D40" s="1">
        <v>1500000</v>
      </c>
      <c r="E40" s="1">
        <v>456000</v>
      </c>
      <c r="F40" s="1">
        <v>4146000</v>
      </c>
      <c r="G40" s="1">
        <v>2553000</v>
      </c>
      <c r="H40" s="1">
        <v>2592000</v>
      </c>
      <c r="I40" s="1">
        <v>2513400</v>
      </c>
      <c r="J40" s="1">
        <v>2733000</v>
      </c>
      <c r="K40" s="1">
        <v>1323000</v>
      </c>
      <c r="L40" s="1">
        <v>0</v>
      </c>
      <c r="M40" s="1">
        <v>117</v>
      </c>
      <c r="N40" s="1">
        <v>38</v>
      </c>
      <c r="O40" s="1">
        <v>18</v>
      </c>
      <c r="P40" s="1">
        <v>76</v>
      </c>
      <c r="Q40" s="1">
        <v>196</v>
      </c>
      <c r="R40" s="1">
        <v>62</v>
      </c>
      <c r="S40" s="1">
        <v>204</v>
      </c>
      <c r="T40" s="1">
        <v>68</v>
      </c>
      <c r="U40" s="1">
        <v>63</v>
      </c>
      <c r="V40" s="1">
        <v>0</v>
      </c>
    </row>
    <row r="41" spans="1:22" x14ac:dyDescent="0.2">
      <c r="A41" s="4">
        <v>44829</v>
      </c>
      <c r="B41" s="4" t="str">
        <f t="shared" si="0"/>
        <v>402022</v>
      </c>
      <c r="C41" s="1">
        <v>1596000</v>
      </c>
      <c r="D41" s="1">
        <v>1206000</v>
      </c>
      <c r="E41" s="1">
        <v>384000</v>
      </c>
      <c r="F41" s="1">
        <v>2355000</v>
      </c>
      <c r="G41" s="1">
        <v>3093000</v>
      </c>
      <c r="H41" s="1">
        <v>2178000</v>
      </c>
      <c r="I41" s="1">
        <v>3699000</v>
      </c>
      <c r="J41" s="1">
        <v>2103000</v>
      </c>
      <c r="K41" s="1">
        <v>966000</v>
      </c>
      <c r="L41" s="1">
        <v>0</v>
      </c>
      <c r="M41" s="1">
        <v>55</v>
      </c>
      <c r="N41" s="1">
        <v>27</v>
      </c>
      <c r="O41" s="1">
        <v>16</v>
      </c>
      <c r="P41" s="1">
        <v>45</v>
      </c>
      <c r="Q41" s="1">
        <v>239</v>
      </c>
      <c r="R41" s="1">
        <v>54</v>
      </c>
      <c r="S41" s="1">
        <v>297</v>
      </c>
      <c r="T41" s="1">
        <v>41</v>
      </c>
      <c r="U41" s="1">
        <v>46</v>
      </c>
      <c r="V41" s="1">
        <v>0</v>
      </c>
    </row>
    <row r="42" spans="1:22" x14ac:dyDescent="0.2">
      <c r="A42" s="4">
        <v>44836</v>
      </c>
      <c r="B42" s="4" t="str">
        <f t="shared" si="0"/>
        <v>412022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">
      <c r="A43" s="4">
        <v>44843</v>
      </c>
      <c r="B43" s="4" t="str">
        <f t="shared" si="0"/>
        <v>422022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">
      <c r="A44" s="4">
        <v>44850</v>
      </c>
      <c r="B44" s="4" t="str">
        <f t="shared" si="0"/>
        <v>432022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">
      <c r="A45" s="4">
        <v>44857</v>
      </c>
      <c r="B45" s="4" t="str">
        <f t="shared" si="0"/>
        <v>442022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">
      <c r="A46" s="4">
        <v>44864</v>
      </c>
      <c r="B46" s="4" t="str">
        <f t="shared" si="0"/>
        <v>452022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">
      <c r="A47" s="4">
        <v>44871</v>
      </c>
      <c r="B47" s="4" t="str">
        <f t="shared" si="0"/>
        <v>462022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">
      <c r="A48" s="4">
        <v>44878</v>
      </c>
      <c r="B48" s="4" t="str">
        <f t="shared" si="0"/>
        <v>472022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">
      <c r="A49" s="4">
        <v>44885</v>
      </c>
      <c r="B49" s="4" t="str">
        <f t="shared" si="0"/>
        <v>482022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">
      <c r="A50" s="4">
        <v>44892</v>
      </c>
      <c r="B50" s="4" t="str">
        <f t="shared" si="0"/>
        <v>492022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">
      <c r="A51" s="4">
        <v>44899</v>
      </c>
      <c r="B51" s="4" t="str">
        <f t="shared" si="0"/>
        <v>502022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">
      <c r="A52" s="4">
        <v>44906</v>
      </c>
      <c r="B52" s="4" t="str">
        <f t="shared" si="0"/>
        <v>512022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">
      <c r="A53" s="4">
        <v>44913</v>
      </c>
      <c r="B53" s="4" t="str">
        <f t="shared" si="0"/>
        <v>522022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">
      <c r="A54" s="4">
        <v>44920</v>
      </c>
      <c r="B54" s="4" t="str">
        <f t="shared" si="0"/>
        <v>532022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">
      <c r="A55" s="4">
        <v>44927</v>
      </c>
      <c r="B55" s="4" t="str">
        <f t="shared" si="0"/>
        <v>12023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">
      <c r="A56" s="4">
        <v>44934</v>
      </c>
      <c r="B56" s="4" t="str">
        <f t="shared" si="0"/>
        <v>22023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">
      <c r="A57" s="4">
        <v>44941</v>
      </c>
      <c r="B57" s="4" t="str">
        <f t="shared" si="0"/>
        <v>32023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">
      <c r="A58" s="4">
        <v>44948</v>
      </c>
      <c r="B58" s="4" t="str">
        <f t="shared" si="0"/>
        <v>42023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">
      <c r="A59" s="4">
        <v>44955</v>
      </c>
      <c r="B59" s="4" t="str">
        <f t="shared" si="0"/>
        <v>52023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2">
      <c r="A60" s="4">
        <v>44962</v>
      </c>
      <c r="B60" s="4" t="str">
        <f t="shared" si="0"/>
        <v>62023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">
      <c r="A61" s="4">
        <v>44969</v>
      </c>
      <c r="B61" s="4" t="str">
        <f t="shared" si="0"/>
        <v>72023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">
      <c r="A62" s="4">
        <v>44976</v>
      </c>
      <c r="B62" s="4" t="str">
        <f t="shared" si="0"/>
        <v>82023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">
      <c r="A63" s="4">
        <v>44983</v>
      </c>
      <c r="B63" s="4" t="str">
        <f t="shared" si="0"/>
        <v>92023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">
      <c r="A64" s="4">
        <v>44990</v>
      </c>
      <c r="B64" s="4" t="str">
        <f t="shared" si="0"/>
        <v>102023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">
      <c r="A65" s="4">
        <v>44997</v>
      </c>
      <c r="B65" s="4" t="str">
        <f t="shared" si="0"/>
        <v>112023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">
      <c r="A66" s="4">
        <v>45004</v>
      </c>
      <c r="B66" s="4" t="str">
        <f t="shared" si="0"/>
        <v>122023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">
      <c r="A67" s="4">
        <v>45011</v>
      </c>
      <c r="B67" s="4" t="str">
        <f t="shared" si="0"/>
        <v>132023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2">
      <c r="A68" s="4">
        <v>45018</v>
      </c>
      <c r="B68" s="4" t="str">
        <f t="shared" si="0"/>
        <v>142023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">
      <c r="A69" s="4">
        <v>45025</v>
      </c>
      <c r="B69" s="4" t="str">
        <f t="shared" si="0"/>
        <v>152023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">
      <c r="A70" s="4">
        <v>45032</v>
      </c>
      <c r="B70" s="4" t="str">
        <f t="shared" si="0"/>
        <v>162023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">
      <c r="A71" s="4">
        <v>45039</v>
      </c>
      <c r="B71" s="4" t="str">
        <f t="shared" si="0"/>
        <v>172023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">
      <c r="A72" s="4">
        <v>45046</v>
      </c>
      <c r="B72" s="4" t="str">
        <f t="shared" si="0"/>
        <v>182023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">
      <c r="A73" s="4">
        <v>45053</v>
      </c>
      <c r="B73" s="4" t="str">
        <f t="shared" si="0"/>
        <v>192023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 x14ac:dyDescent="0.2">
      <c r="A74" s="4">
        <v>45060</v>
      </c>
      <c r="B74" s="4" t="str">
        <f t="shared" si="0"/>
        <v>202023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">
      <c r="A75" s="4">
        <v>45067</v>
      </c>
      <c r="B75" s="4" t="str">
        <f t="shared" si="0"/>
        <v>212023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">
      <c r="A76" s="4">
        <v>45074</v>
      </c>
      <c r="B76" s="4" t="str">
        <f t="shared" si="0"/>
        <v>222023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">
      <c r="A77" s="4">
        <v>45081</v>
      </c>
      <c r="B77" s="4" t="str">
        <f t="shared" si="0"/>
        <v>232023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">
      <c r="A78" s="4">
        <v>45088</v>
      </c>
      <c r="B78" s="4" t="str">
        <f t="shared" si="0"/>
        <v>242023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">
      <c r="A79" s="4">
        <v>45095</v>
      </c>
      <c r="B79" s="4" t="str">
        <f t="shared" si="0"/>
        <v>252023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">
      <c r="A80" s="4">
        <v>45102</v>
      </c>
      <c r="B80" s="4" t="str">
        <f t="shared" si="0"/>
        <v>262023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">
      <c r="A81" s="4">
        <v>45109</v>
      </c>
      <c r="B81" s="4" t="str">
        <f t="shared" si="0"/>
        <v>272023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">
      <c r="A82" s="4">
        <v>45116</v>
      </c>
      <c r="B82" s="4" t="str">
        <f t="shared" si="0"/>
        <v>282023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">
      <c r="A83" s="4">
        <v>45123</v>
      </c>
      <c r="B83" s="4" t="str">
        <f t="shared" si="0"/>
        <v>292023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">
      <c r="A84" s="4">
        <v>45130</v>
      </c>
      <c r="B84" s="4" t="str">
        <f t="shared" si="0"/>
        <v>302023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">
      <c r="A85" s="4">
        <v>45137</v>
      </c>
      <c r="B85" s="4" t="str">
        <f t="shared" si="0"/>
        <v>312023</v>
      </c>
      <c r="C85" s="1">
        <v>5335000</v>
      </c>
      <c r="D85" s="1">
        <v>662000</v>
      </c>
      <c r="E85" s="1">
        <v>4660000</v>
      </c>
      <c r="F85" s="1">
        <v>4034000</v>
      </c>
      <c r="G85" s="1">
        <v>2696000</v>
      </c>
      <c r="H85" s="1">
        <v>927000</v>
      </c>
      <c r="I85" s="1">
        <v>6225800</v>
      </c>
      <c r="J85" s="1">
        <v>3419000</v>
      </c>
      <c r="K85" s="1">
        <v>3328000</v>
      </c>
      <c r="L85" s="1">
        <v>1569000</v>
      </c>
      <c r="M85" s="1">
        <v>152</v>
      </c>
      <c r="N85" s="1">
        <v>17</v>
      </c>
      <c r="O85" s="1">
        <v>122</v>
      </c>
      <c r="P85" s="1">
        <v>61</v>
      </c>
      <c r="Q85" s="1">
        <v>159</v>
      </c>
      <c r="R85" s="1">
        <v>21</v>
      </c>
      <c r="S85" s="1">
        <v>329</v>
      </c>
      <c r="T85" s="1">
        <v>50</v>
      </c>
      <c r="U85" s="1">
        <v>108</v>
      </c>
      <c r="V85" s="1">
        <v>37</v>
      </c>
    </row>
    <row r="86" spans="1:22" x14ac:dyDescent="0.2">
      <c r="A86" s="4">
        <v>45144</v>
      </c>
      <c r="B86" s="4" t="str">
        <f t="shared" si="0"/>
        <v>322023</v>
      </c>
      <c r="C86" s="1">
        <v>8696000</v>
      </c>
      <c r="D86" s="1">
        <v>1742000</v>
      </c>
      <c r="E86" s="1">
        <v>5894000</v>
      </c>
      <c r="F86" s="1">
        <v>5590000</v>
      </c>
      <c r="G86" s="1">
        <v>3779000</v>
      </c>
      <c r="H86" s="1">
        <v>3159000</v>
      </c>
      <c r="I86" s="1">
        <v>11258000</v>
      </c>
      <c r="J86" s="1">
        <v>2977000</v>
      </c>
      <c r="K86" s="1">
        <v>3158000</v>
      </c>
      <c r="L86" s="1">
        <v>1878000</v>
      </c>
      <c r="M86" s="1">
        <v>225</v>
      </c>
      <c r="N86" s="1">
        <v>40</v>
      </c>
      <c r="O86" s="1">
        <v>136</v>
      </c>
      <c r="P86" s="1">
        <v>80</v>
      </c>
      <c r="Q86" s="1">
        <v>187</v>
      </c>
      <c r="R86" s="1">
        <v>66</v>
      </c>
      <c r="S86" s="1">
        <v>632</v>
      </c>
      <c r="T86" s="1">
        <v>55</v>
      </c>
      <c r="U86" s="1">
        <v>101</v>
      </c>
      <c r="V86" s="1">
        <v>41</v>
      </c>
    </row>
    <row r="87" spans="1:22" x14ac:dyDescent="0.2">
      <c r="A87" s="4">
        <v>45151</v>
      </c>
      <c r="B87" s="4" t="str">
        <f t="shared" si="0"/>
        <v>332023</v>
      </c>
      <c r="C87" s="1">
        <v>7823000</v>
      </c>
      <c r="D87" s="1">
        <v>4580000</v>
      </c>
      <c r="E87" s="1">
        <v>8550000</v>
      </c>
      <c r="F87" s="1">
        <v>5516000</v>
      </c>
      <c r="G87" s="1">
        <v>5207000</v>
      </c>
      <c r="H87" s="1">
        <v>2694000</v>
      </c>
      <c r="I87" s="1">
        <v>5699000</v>
      </c>
      <c r="J87" s="1">
        <v>2693000</v>
      </c>
      <c r="K87" s="1">
        <v>3226000</v>
      </c>
      <c r="L87" s="1">
        <v>2049000</v>
      </c>
      <c r="M87" s="1">
        <v>227</v>
      </c>
      <c r="N87" s="1">
        <v>68</v>
      </c>
      <c r="O87" s="1">
        <v>200</v>
      </c>
      <c r="P87" s="1">
        <v>76</v>
      </c>
      <c r="Q87" s="1">
        <v>243</v>
      </c>
      <c r="R87" s="1">
        <v>48</v>
      </c>
      <c r="S87" s="1">
        <v>308</v>
      </c>
      <c r="T87" s="1">
        <v>43</v>
      </c>
      <c r="U87" s="1">
        <v>115</v>
      </c>
      <c r="V87" s="1">
        <v>46</v>
      </c>
    </row>
    <row r="88" spans="1:22" x14ac:dyDescent="0.2">
      <c r="A88" s="4">
        <v>45158</v>
      </c>
      <c r="B88" s="4" t="str">
        <f t="shared" si="0"/>
        <v>342023</v>
      </c>
      <c r="C88" s="1">
        <v>6498000</v>
      </c>
      <c r="D88" s="1">
        <v>2646000</v>
      </c>
      <c r="E88" s="1">
        <v>10362000</v>
      </c>
      <c r="F88" s="1">
        <v>3636000</v>
      </c>
      <c r="G88" s="1">
        <v>4885000</v>
      </c>
      <c r="H88" s="1">
        <v>695000</v>
      </c>
      <c r="I88" s="1">
        <v>6298000</v>
      </c>
      <c r="J88" s="1">
        <v>2547000</v>
      </c>
      <c r="K88" s="1">
        <v>5006000</v>
      </c>
      <c r="L88" s="1">
        <v>1171000</v>
      </c>
      <c r="M88" s="1">
        <v>187</v>
      </c>
      <c r="N88" s="1">
        <v>52</v>
      </c>
      <c r="O88" s="1">
        <v>245</v>
      </c>
      <c r="P88" s="1">
        <v>54</v>
      </c>
      <c r="Q88" s="1">
        <v>285</v>
      </c>
      <c r="R88" s="1">
        <v>14</v>
      </c>
      <c r="S88" s="1">
        <v>366</v>
      </c>
      <c r="T88" s="1">
        <v>42</v>
      </c>
      <c r="U88" s="1">
        <v>131</v>
      </c>
      <c r="V88" s="1">
        <v>30</v>
      </c>
    </row>
    <row r="89" spans="1:22" x14ac:dyDescent="0.2">
      <c r="A89" s="4">
        <v>45165</v>
      </c>
      <c r="B89" s="4" t="str">
        <f t="shared" si="0"/>
        <v>352023</v>
      </c>
      <c r="C89" s="1">
        <v>6207000</v>
      </c>
      <c r="D89" s="1">
        <v>1440000</v>
      </c>
      <c r="E89" s="1">
        <v>11028000</v>
      </c>
      <c r="F89" s="1">
        <v>4808000</v>
      </c>
      <c r="G89" s="1">
        <v>10507000</v>
      </c>
      <c r="H89" s="1">
        <v>1547000</v>
      </c>
      <c r="I89" s="1">
        <v>5264800</v>
      </c>
      <c r="J89" s="1">
        <v>2960000</v>
      </c>
      <c r="K89" s="1">
        <v>3466000</v>
      </c>
      <c r="L89" s="1">
        <v>1205000</v>
      </c>
      <c r="M89" s="1">
        <v>181</v>
      </c>
      <c r="N89" s="1">
        <v>33</v>
      </c>
      <c r="O89" s="1">
        <v>258</v>
      </c>
      <c r="P89" s="1">
        <v>77</v>
      </c>
      <c r="Q89" s="1">
        <v>643</v>
      </c>
      <c r="R89" s="1">
        <v>38</v>
      </c>
      <c r="S89" s="1">
        <v>350</v>
      </c>
      <c r="T89" s="1">
        <v>49</v>
      </c>
      <c r="U89" s="1">
        <v>104</v>
      </c>
      <c r="V89" s="1">
        <v>27</v>
      </c>
    </row>
    <row r="90" spans="1:22" x14ac:dyDescent="0.2">
      <c r="A90" s="4">
        <v>45172</v>
      </c>
      <c r="B90" s="4" t="str">
        <f t="shared" si="0"/>
        <v>362023</v>
      </c>
      <c r="C90" s="1">
        <v>3903000</v>
      </c>
      <c r="D90" s="1">
        <v>1374000</v>
      </c>
      <c r="E90" s="1">
        <v>4530000</v>
      </c>
      <c r="F90" s="1">
        <v>2667000</v>
      </c>
      <c r="G90" s="1">
        <v>1932000</v>
      </c>
      <c r="H90" s="1">
        <v>132000</v>
      </c>
      <c r="I90" s="1">
        <v>3496200</v>
      </c>
      <c r="J90" s="1">
        <v>1068000</v>
      </c>
      <c r="K90" s="1">
        <v>1704000</v>
      </c>
      <c r="L90" s="1">
        <v>960000</v>
      </c>
      <c r="M90" s="1">
        <v>139</v>
      </c>
      <c r="N90" s="1">
        <v>35</v>
      </c>
      <c r="O90" s="1">
        <v>151</v>
      </c>
      <c r="P90" s="1">
        <v>49</v>
      </c>
      <c r="Q90" s="1">
        <v>145</v>
      </c>
      <c r="R90" s="1">
        <v>2</v>
      </c>
      <c r="S90" s="1">
        <v>259</v>
      </c>
      <c r="T90" s="1">
        <v>29</v>
      </c>
      <c r="U90" s="1">
        <v>57</v>
      </c>
      <c r="V90" s="1">
        <v>28</v>
      </c>
    </row>
    <row r="91" spans="1:22" x14ac:dyDescent="0.2">
      <c r="A91" s="4">
        <v>45179</v>
      </c>
      <c r="B91" s="4" t="str">
        <f t="shared" si="0"/>
        <v>372023</v>
      </c>
      <c r="C91" s="1">
        <v>3855000</v>
      </c>
      <c r="D91" s="1">
        <v>966000</v>
      </c>
      <c r="E91" s="1">
        <v>696000</v>
      </c>
      <c r="F91" s="1">
        <v>2649000</v>
      </c>
      <c r="G91" s="1">
        <v>2664000</v>
      </c>
      <c r="H91" s="1">
        <v>1023000</v>
      </c>
      <c r="I91" s="1">
        <v>3183000</v>
      </c>
      <c r="J91" s="1">
        <v>1869000</v>
      </c>
      <c r="K91" s="1">
        <v>1236000</v>
      </c>
      <c r="L91" s="1">
        <v>465000</v>
      </c>
      <c r="M91" s="1">
        <v>137</v>
      </c>
      <c r="N91" s="1">
        <v>28</v>
      </c>
      <c r="O91" s="1">
        <v>22</v>
      </c>
      <c r="P91" s="1">
        <v>47</v>
      </c>
      <c r="Q91" s="1">
        <v>197</v>
      </c>
      <c r="R91" s="1">
        <v>26</v>
      </c>
      <c r="S91" s="1">
        <v>234</v>
      </c>
      <c r="T91" s="1">
        <v>39</v>
      </c>
      <c r="U91" s="1">
        <v>49</v>
      </c>
      <c r="V91" s="1">
        <v>12</v>
      </c>
    </row>
    <row r="92" spans="1:22" x14ac:dyDescent="0.2">
      <c r="A92" s="4">
        <v>45186</v>
      </c>
      <c r="B92" s="4" t="str">
        <f t="shared" si="0"/>
        <v>382023</v>
      </c>
      <c r="C92" s="1">
        <v>1524000</v>
      </c>
      <c r="D92" s="1">
        <v>468000</v>
      </c>
      <c r="E92" s="1">
        <v>30000</v>
      </c>
      <c r="F92" s="1">
        <v>1101000</v>
      </c>
      <c r="G92" s="1">
        <v>663000</v>
      </c>
      <c r="H92" s="1">
        <v>300000</v>
      </c>
      <c r="I92" s="1">
        <v>627000</v>
      </c>
      <c r="J92" s="1">
        <v>420000</v>
      </c>
      <c r="K92" s="1">
        <v>423000</v>
      </c>
      <c r="L92" s="1">
        <v>444000</v>
      </c>
      <c r="M92" s="1">
        <v>52</v>
      </c>
      <c r="N92" s="1">
        <v>14</v>
      </c>
      <c r="O92" s="1">
        <v>1</v>
      </c>
      <c r="P92" s="1">
        <v>20</v>
      </c>
      <c r="Q92" s="1">
        <v>53</v>
      </c>
      <c r="R92" s="1">
        <v>7</v>
      </c>
      <c r="S92" s="1">
        <v>51</v>
      </c>
      <c r="T92" s="1">
        <v>12</v>
      </c>
      <c r="U92" s="1">
        <v>17</v>
      </c>
      <c r="V92" s="1">
        <v>13</v>
      </c>
    </row>
    <row r="93" spans="1:22" x14ac:dyDescent="0.2">
      <c r="A93" s="4">
        <v>45193</v>
      </c>
      <c r="B93" s="4" t="str">
        <f t="shared" si="0"/>
        <v>392023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1:22" x14ac:dyDescent="0.2">
      <c r="A94" s="4">
        <v>45200</v>
      </c>
      <c r="B94" s="4" t="str">
        <f t="shared" si="0"/>
        <v>402023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1:22" x14ac:dyDescent="0.2">
      <c r="A95" s="4">
        <v>45207</v>
      </c>
      <c r="B95" s="4" t="str">
        <f t="shared" si="0"/>
        <v>412023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 x14ac:dyDescent="0.2">
      <c r="A96" s="4">
        <v>45214</v>
      </c>
      <c r="B96" s="4" t="str">
        <f t="shared" si="0"/>
        <v>422023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1:22" x14ac:dyDescent="0.2">
      <c r="A97" s="4">
        <v>45221</v>
      </c>
      <c r="B97" s="4" t="str">
        <f t="shared" si="0"/>
        <v>432023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 x14ac:dyDescent="0.2">
      <c r="A98" s="4">
        <v>45228</v>
      </c>
      <c r="B98" s="4" t="str">
        <f t="shared" si="0"/>
        <v>442023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">
      <c r="A99" s="4">
        <v>45235</v>
      </c>
      <c r="B99" s="4" t="str">
        <f t="shared" si="0"/>
        <v>452023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1:22" x14ac:dyDescent="0.2">
      <c r="A100" s="4">
        <v>45242</v>
      </c>
      <c r="B100" s="4" t="str">
        <f t="shared" si="0"/>
        <v>462023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 x14ac:dyDescent="0.2">
      <c r="A101" s="4">
        <v>45249</v>
      </c>
      <c r="B101" s="4" t="str">
        <f t="shared" si="0"/>
        <v>472023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1:22" x14ac:dyDescent="0.2">
      <c r="A102" s="4">
        <v>45256</v>
      </c>
      <c r="B102" s="4" t="str">
        <f t="shared" si="0"/>
        <v>482023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 x14ac:dyDescent="0.2">
      <c r="A103" s="4">
        <v>45263</v>
      </c>
      <c r="B103" s="4" t="str">
        <f t="shared" si="0"/>
        <v>492023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1:22" x14ac:dyDescent="0.2">
      <c r="A104" s="4">
        <v>45270</v>
      </c>
      <c r="B104" s="4" t="str">
        <f t="shared" si="0"/>
        <v>502023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">
      <c r="A105" s="4">
        <v>45277</v>
      </c>
      <c r="B105" s="4" t="str">
        <f t="shared" si="0"/>
        <v>512023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 x14ac:dyDescent="0.2">
      <c r="A106" s="4">
        <v>45284</v>
      </c>
      <c r="B106" s="4" t="str">
        <f t="shared" si="0"/>
        <v>522023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 x14ac:dyDescent="0.2">
      <c r="A107" s="4">
        <v>45291</v>
      </c>
      <c r="B107" s="4" t="str">
        <f t="shared" si="0"/>
        <v>532023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">
      <c r="A108" s="4">
        <v>45298</v>
      </c>
      <c r="B108" s="4" t="str">
        <f t="shared" si="0"/>
        <v>22024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">
      <c r="A109" s="4">
        <v>45305</v>
      </c>
      <c r="B109" s="4" t="str">
        <f t="shared" si="0"/>
        <v>32024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1:22" x14ac:dyDescent="0.2">
      <c r="A110" s="4">
        <v>45312</v>
      </c>
      <c r="B110" s="4" t="str">
        <f t="shared" si="0"/>
        <v>42024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1:22" x14ac:dyDescent="0.2">
      <c r="A111" s="4">
        <v>45319</v>
      </c>
      <c r="B111" s="4" t="str">
        <f t="shared" si="0"/>
        <v>52024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">
      <c r="A112" s="4">
        <v>45326</v>
      </c>
      <c r="B112" s="4" t="str">
        <f t="shared" si="0"/>
        <v>62024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">
      <c r="A113" s="4">
        <v>45333</v>
      </c>
      <c r="B113" s="4" t="str">
        <f t="shared" si="0"/>
        <v>72024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1:22" x14ac:dyDescent="0.2">
      <c r="A114" s="4">
        <v>45340</v>
      </c>
      <c r="B114" s="4" t="str">
        <f t="shared" si="0"/>
        <v>82024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1:22" x14ac:dyDescent="0.2">
      <c r="A115" s="4">
        <v>45347</v>
      </c>
      <c r="B115" s="4" t="str">
        <f t="shared" si="0"/>
        <v>92024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1:22" x14ac:dyDescent="0.2">
      <c r="A116" s="4">
        <v>45354</v>
      </c>
      <c r="B116" s="4" t="str">
        <f t="shared" si="0"/>
        <v>102024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2">
      <c r="A117" s="4">
        <v>45361</v>
      </c>
      <c r="B117" s="4" t="str">
        <f t="shared" si="0"/>
        <v>112024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2">
      <c r="A118" s="4">
        <v>45368</v>
      </c>
      <c r="B118" s="4" t="str">
        <f t="shared" si="0"/>
        <v>122024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">
      <c r="A119" s="4">
        <v>45375</v>
      </c>
      <c r="B119" s="4" t="str">
        <f t="shared" si="0"/>
        <v>132024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">
      <c r="A120" s="4">
        <v>45382</v>
      </c>
      <c r="B120" s="4" t="str">
        <f t="shared" si="0"/>
        <v>142024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2">
      <c r="A121" s="4">
        <v>45389</v>
      </c>
      <c r="B121" s="4" t="str">
        <f t="shared" si="0"/>
        <v>152024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1:22" x14ac:dyDescent="0.2">
      <c r="A122" s="4">
        <v>45396</v>
      </c>
      <c r="B122" s="4" t="str">
        <f t="shared" si="0"/>
        <v>162024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2">
      <c r="A123" s="4">
        <v>45403</v>
      </c>
      <c r="B123" s="4" t="str">
        <f t="shared" si="0"/>
        <v>172024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">
      <c r="A124" s="4">
        <v>45410</v>
      </c>
      <c r="B124" s="4" t="str">
        <f t="shared" si="0"/>
        <v>182024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">
      <c r="A125" s="4">
        <v>45417</v>
      </c>
      <c r="B125" s="4" t="str">
        <f t="shared" si="0"/>
        <v>192024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1:22" x14ac:dyDescent="0.2">
      <c r="A126" s="4">
        <v>45424</v>
      </c>
      <c r="B126" s="4" t="str">
        <f t="shared" si="0"/>
        <v>202024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2">
      <c r="A127" s="4">
        <v>45431</v>
      </c>
      <c r="B127" s="4" t="str">
        <f t="shared" si="0"/>
        <v>212024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">
      <c r="A128" s="4">
        <v>45438</v>
      </c>
      <c r="B128" s="4" t="str">
        <f t="shared" si="0"/>
        <v>222024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 x14ac:dyDescent="0.2">
      <c r="A129" s="4">
        <v>45445</v>
      </c>
      <c r="B129" s="4" t="str">
        <f t="shared" si="0"/>
        <v>232024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">
      <c r="A130" s="4">
        <v>45452</v>
      </c>
      <c r="B130" s="4" t="str">
        <f t="shared" si="0"/>
        <v>242024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x14ac:dyDescent="0.2">
      <c r="A131" s="4">
        <v>45459</v>
      </c>
      <c r="B131" s="4" t="str">
        <f t="shared" si="0"/>
        <v>252024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1:22" x14ac:dyDescent="0.2">
      <c r="A132" s="4">
        <v>45466</v>
      </c>
      <c r="B132" s="4" t="str">
        <f t="shared" si="0"/>
        <v>262024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1:22" x14ac:dyDescent="0.2">
      <c r="A133" s="4">
        <v>45473</v>
      </c>
      <c r="B133" s="4" t="str">
        <f t="shared" si="0"/>
        <v>272024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1:22" x14ac:dyDescent="0.2">
      <c r="A134" s="4">
        <v>45480</v>
      </c>
      <c r="B134" s="4" t="str">
        <f t="shared" si="0"/>
        <v>282024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1:22" x14ac:dyDescent="0.2">
      <c r="A135" s="4">
        <v>45487</v>
      </c>
      <c r="B135" s="4" t="str">
        <f t="shared" si="0"/>
        <v>292024</v>
      </c>
      <c r="C135" s="1">
        <v>1149000</v>
      </c>
      <c r="D135" s="1">
        <v>546000</v>
      </c>
      <c r="E135" s="1">
        <v>1392000</v>
      </c>
      <c r="F135" s="1">
        <v>555000</v>
      </c>
      <c r="G135" s="1">
        <v>834000</v>
      </c>
      <c r="H135" s="1">
        <v>222000</v>
      </c>
      <c r="I135" s="1">
        <v>495000</v>
      </c>
      <c r="J135" s="1">
        <v>444000</v>
      </c>
      <c r="K135" s="1">
        <v>702000</v>
      </c>
      <c r="L135" s="1">
        <v>0</v>
      </c>
      <c r="M135" s="1">
        <v>39</v>
      </c>
      <c r="N135" s="1">
        <v>16</v>
      </c>
      <c r="O135" s="1">
        <v>39</v>
      </c>
      <c r="P135" s="1">
        <v>13</v>
      </c>
      <c r="Q135" s="1">
        <v>59</v>
      </c>
      <c r="R135" s="1">
        <v>7</v>
      </c>
      <c r="S135" s="1">
        <v>29</v>
      </c>
      <c r="T135" s="1">
        <v>10</v>
      </c>
      <c r="U135" s="1">
        <v>40</v>
      </c>
      <c r="V135" s="1">
        <v>0</v>
      </c>
    </row>
    <row r="136" spans="1:22" x14ac:dyDescent="0.2">
      <c r="A136" s="4">
        <v>45494</v>
      </c>
      <c r="B136" s="4" t="str">
        <f t="shared" si="0"/>
        <v>302024</v>
      </c>
      <c r="C136" s="1">
        <v>795000</v>
      </c>
      <c r="D136" s="1">
        <v>852000</v>
      </c>
      <c r="E136" s="1">
        <v>1884000</v>
      </c>
      <c r="F136" s="1">
        <v>1434000</v>
      </c>
      <c r="G136" s="1">
        <v>558000</v>
      </c>
      <c r="H136" s="1">
        <v>249000</v>
      </c>
      <c r="I136" s="1">
        <v>352000</v>
      </c>
      <c r="J136" s="1">
        <v>804000</v>
      </c>
      <c r="K136" s="1">
        <v>954000</v>
      </c>
      <c r="L136" s="1">
        <v>0</v>
      </c>
      <c r="M136" s="1">
        <v>29</v>
      </c>
      <c r="N136" s="1">
        <v>23</v>
      </c>
      <c r="O136" s="1">
        <v>53</v>
      </c>
      <c r="P136" s="1">
        <v>26</v>
      </c>
      <c r="Q136" s="1">
        <v>41</v>
      </c>
      <c r="R136" s="1">
        <v>8</v>
      </c>
      <c r="S136" s="1">
        <v>20</v>
      </c>
      <c r="T136" s="1">
        <v>18</v>
      </c>
      <c r="U136" s="1">
        <v>49</v>
      </c>
      <c r="V136" s="1">
        <v>0</v>
      </c>
    </row>
    <row r="137" spans="1:22" x14ac:dyDescent="0.2">
      <c r="A137" s="4">
        <v>45501</v>
      </c>
      <c r="B137" s="4" t="str">
        <f t="shared" si="0"/>
        <v>312024</v>
      </c>
      <c r="C137" s="1">
        <v>4689000</v>
      </c>
      <c r="D137" s="1">
        <v>3294000</v>
      </c>
      <c r="E137" s="1">
        <v>2772000</v>
      </c>
      <c r="F137" s="1">
        <v>3903000</v>
      </c>
      <c r="G137" s="1">
        <v>2643000</v>
      </c>
      <c r="H137" s="1">
        <v>156000</v>
      </c>
      <c r="I137" s="1">
        <v>3665400</v>
      </c>
      <c r="J137" s="1">
        <v>2364000</v>
      </c>
      <c r="K137" s="1">
        <v>1764000</v>
      </c>
      <c r="L137" s="1">
        <v>0</v>
      </c>
      <c r="M137" s="1">
        <v>153</v>
      </c>
      <c r="N137" s="1">
        <v>81</v>
      </c>
      <c r="O137" s="1">
        <v>77</v>
      </c>
      <c r="P137" s="1">
        <v>76</v>
      </c>
      <c r="Q137" s="1">
        <v>198</v>
      </c>
      <c r="R137" s="1">
        <v>5</v>
      </c>
      <c r="S137" s="1">
        <v>222</v>
      </c>
      <c r="T137" s="1">
        <v>52</v>
      </c>
      <c r="U137" s="1">
        <v>88</v>
      </c>
      <c r="V137" s="1">
        <v>0</v>
      </c>
    </row>
    <row r="138" spans="1:22" x14ac:dyDescent="0.2">
      <c r="A138" s="4">
        <v>45508</v>
      </c>
      <c r="B138" s="4" t="str">
        <f t="shared" si="0"/>
        <v>322024</v>
      </c>
      <c r="C138" s="1">
        <v>3393000</v>
      </c>
      <c r="D138" s="1">
        <v>2886000</v>
      </c>
      <c r="E138" s="1">
        <v>3678000</v>
      </c>
      <c r="F138" s="1">
        <v>3168000</v>
      </c>
      <c r="G138" s="1">
        <v>2379000</v>
      </c>
      <c r="H138" s="1">
        <v>0</v>
      </c>
      <c r="I138" s="1">
        <v>2576400</v>
      </c>
      <c r="J138" s="1">
        <v>1974000</v>
      </c>
      <c r="K138" s="1">
        <v>2931000</v>
      </c>
      <c r="L138" s="1">
        <v>0</v>
      </c>
      <c r="M138" s="1">
        <v>115</v>
      </c>
      <c r="N138" s="1">
        <v>79</v>
      </c>
      <c r="O138" s="1">
        <v>99</v>
      </c>
      <c r="P138" s="1">
        <v>70</v>
      </c>
      <c r="Q138" s="1">
        <v>177</v>
      </c>
      <c r="R138" s="1">
        <v>0</v>
      </c>
      <c r="S138" s="1">
        <v>151</v>
      </c>
      <c r="T138" s="1">
        <v>48</v>
      </c>
      <c r="U138" s="1">
        <v>159</v>
      </c>
      <c r="V138" s="1">
        <v>0</v>
      </c>
    </row>
    <row r="139" spans="1:22" x14ac:dyDescent="0.2">
      <c r="A139" s="4">
        <v>45515</v>
      </c>
      <c r="B139" s="4" t="str">
        <f t="shared" si="0"/>
        <v>332024</v>
      </c>
      <c r="C139" s="1">
        <v>786000</v>
      </c>
      <c r="D139" s="1">
        <v>318000</v>
      </c>
      <c r="E139" s="1">
        <v>138000</v>
      </c>
      <c r="F139" s="1">
        <v>138000</v>
      </c>
      <c r="G139" s="1">
        <v>153000</v>
      </c>
      <c r="H139" s="1">
        <v>0</v>
      </c>
      <c r="I139" s="1">
        <v>532800</v>
      </c>
      <c r="J139" s="1">
        <v>303000</v>
      </c>
      <c r="K139" s="1">
        <v>300000</v>
      </c>
      <c r="L139" s="1">
        <v>0</v>
      </c>
      <c r="M139" s="1">
        <v>23</v>
      </c>
      <c r="N139" s="1">
        <v>6</v>
      </c>
      <c r="O139" s="1">
        <v>4</v>
      </c>
      <c r="P139" s="1">
        <v>3</v>
      </c>
      <c r="Q139" s="1">
        <v>12</v>
      </c>
      <c r="R139" s="1">
        <v>0</v>
      </c>
      <c r="S139" s="1">
        <v>32</v>
      </c>
      <c r="T139" s="1">
        <v>6</v>
      </c>
      <c r="U139" s="1">
        <v>14</v>
      </c>
      <c r="V139" s="1">
        <v>0</v>
      </c>
    </row>
    <row r="140" spans="1:22" x14ac:dyDescent="0.2">
      <c r="A140" s="4">
        <v>45522</v>
      </c>
      <c r="B140" s="4" t="str">
        <f t="shared" si="0"/>
        <v>342024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1:22" x14ac:dyDescent="0.2">
      <c r="A141" s="4">
        <v>45529</v>
      </c>
      <c r="B141" s="4" t="str">
        <f t="shared" si="0"/>
        <v>352024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1:22" x14ac:dyDescent="0.2">
      <c r="A142" s="4">
        <v>45536</v>
      </c>
      <c r="B142" s="4" t="str">
        <f t="shared" si="0"/>
        <v>362024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1:22" x14ac:dyDescent="0.2">
      <c r="A143" s="4">
        <v>45543</v>
      </c>
      <c r="B143" s="4" t="str">
        <f t="shared" si="0"/>
        <v>372024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 x14ac:dyDescent="0.2">
      <c r="A144" s="4">
        <v>45550</v>
      </c>
      <c r="B144" s="4" t="str">
        <f t="shared" si="0"/>
        <v>382024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1:22" x14ac:dyDescent="0.2">
      <c r="A145" s="4">
        <v>45557</v>
      </c>
      <c r="B145" s="4" t="str">
        <f t="shared" si="0"/>
        <v>392024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1:22" x14ac:dyDescent="0.2">
      <c r="A146" s="4">
        <v>45564</v>
      </c>
      <c r="B146" s="4" t="str">
        <f t="shared" si="0"/>
        <v>402024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1:22" x14ac:dyDescent="0.2">
      <c r="A147" s="4">
        <v>45571</v>
      </c>
      <c r="B147" s="4" t="str">
        <f t="shared" si="0"/>
        <v>412024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1:22" x14ac:dyDescent="0.2">
      <c r="A148" s="4">
        <v>45578</v>
      </c>
      <c r="B148" s="4" t="str">
        <f t="shared" si="0"/>
        <v>422024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1:22" x14ac:dyDescent="0.2">
      <c r="A149" s="4">
        <v>45585</v>
      </c>
      <c r="B149" s="4" t="str">
        <f t="shared" si="0"/>
        <v>432024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1:22" x14ac:dyDescent="0.2">
      <c r="A150" s="4">
        <v>45592</v>
      </c>
      <c r="B150" s="4" t="str">
        <f t="shared" si="0"/>
        <v>442024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1:22" x14ac:dyDescent="0.2">
      <c r="A151" s="4">
        <v>45599</v>
      </c>
      <c r="B151" s="4" t="str">
        <f t="shared" si="0"/>
        <v>452024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1:22" x14ac:dyDescent="0.2">
      <c r="A152" s="4">
        <v>45606</v>
      </c>
      <c r="B152" s="4" t="str">
        <f t="shared" si="0"/>
        <v>462024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pans="1:22" x14ac:dyDescent="0.2">
      <c r="A153" s="4">
        <v>45613</v>
      </c>
      <c r="B153" s="4" t="str">
        <f t="shared" si="0"/>
        <v>472024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pans="1:22" x14ac:dyDescent="0.2">
      <c r="A154" s="4">
        <v>45620</v>
      </c>
      <c r="B154" s="4" t="str">
        <f t="shared" si="0"/>
        <v>482024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1:22" x14ac:dyDescent="0.2">
      <c r="A155" s="4">
        <v>45627</v>
      </c>
      <c r="B155" s="4" t="str">
        <f t="shared" si="0"/>
        <v>492024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pans="1:22" x14ac:dyDescent="0.2">
      <c r="A156" s="4">
        <v>45634</v>
      </c>
      <c r="B156" s="4" t="str">
        <f t="shared" si="0"/>
        <v>502024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1:22" x14ac:dyDescent="0.2">
      <c r="A157" s="4">
        <v>45641</v>
      </c>
      <c r="B157" s="4" t="str">
        <f t="shared" si="0"/>
        <v>512024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1:22" x14ac:dyDescent="0.2">
      <c r="A158" s="4">
        <v>45648</v>
      </c>
      <c r="B158" s="4" t="str">
        <f t="shared" si="0"/>
        <v>522024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</row>
    <row r="159" spans="1:22" x14ac:dyDescent="0.2">
      <c r="A159" s="4">
        <v>45655</v>
      </c>
      <c r="B159" s="4" t="str">
        <f t="shared" si="0"/>
        <v>532024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V2_complete_trends_weekly</vt:lpstr>
      <vt:lpstr>GRP</vt:lpstr>
      <vt:lpstr>Impact</vt:lpstr>
      <vt:lpstr>Impact1</vt:lpstr>
      <vt:lpstr>Impact_Tiktok</vt:lpstr>
      <vt:lpstr>RSI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Gupta</cp:lastModifiedBy>
  <dcterms:created xsi:type="dcterms:W3CDTF">2025-07-02T09:05:24Z</dcterms:created>
  <dcterms:modified xsi:type="dcterms:W3CDTF">2025-10-15T11:40:00Z</dcterms:modified>
</cp:coreProperties>
</file>