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thya\AppData\Local\Microsoft\Windows\INetCache\Content.Outlook\TFCYJRU1\"/>
    </mc:Choice>
  </mc:AlternateContent>
  <xr:revisionPtr revIDLastSave="0" documentId="13_ncr:1_{10B082F8-1FE7-42E0-A274-DC4418B6BFCF}" xr6:coauthVersionLast="47" xr6:coauthVersionMax="47" xr10:uidLastSave="{00000000-0000-0000-0000-000000000000}"/>
  <bookViews>
    <workbookView xWindow="-98" yWindow="-98" windowWidth="21795" windowHeight="12975" xr2:uid="{7F043D09-A0FE-438B-9F00-FED2ACCD615F}"/>
  </bookViews>
  <sheets>
    <sheet name="Tax Calculator" sheetId="5" r:id="rId1"/>
  </sheets>
  <definedNames>
    <definedName name="_xlnm._FilterDatabase" localSheetId="0" hidden="1">'Tax Calculator'!$A$3:$K$3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5" l="1"/>
  <c r="D18" i="5" l="1"/>
  <c r="D16" i="5"/>
  <c r="C10" i="5"/>
  <c r="C9" i="5"/>
  <c r="C8" i="5"/>
  <c r="C7" i="5"/>
  <c r="C6" i="5"/>
  <c r="C5" i="5"/>
  <c r="D22" i="5" s="1"/>
  <c r="H35" i="5" l="1"/>
  <c r="H22" i="5"/>
  <c r="H10" i="5" l="1"/>
  <c r="H9" i="5"/>
  <c r="H8" i="5"/>
  <c r="H7" i="5"/>
  <c r="H5" i="5"/>
  <c r="H36" i="5" l="1"/>
  <c r="J36" i="5" s="1"/>
  <c r="J34" i="5"/>
  <c r="J33" i="5"/>
  <c r="I10" i="5"/>
  <c r="I9" i="5"/>
  <c r="I8" i="5"/>
  <c r="I7" i="5"/>
  <c r="I6" i="5"/>
  <c r="I5" i="5"/>
  <c r="J22" i="5" s="1"/>
  <c r="D20" i="5"/>
  <c r="D34" i="5"/>
  <c r="B36" i="5"/>
  <c r="D36" i="5" s="1"/>
  <c r="D38" i="5" l="1"/>
  <c r="D13" i="5" s="1"/>
  <c r="J38" i="5"/>
  <c r="J11" i="5"/>
  <c r="D11" i="5"/>
  <c r="D15" i="5" s="1"/>
  <c r="J15" i="5" l="1"/>
  <c r="J23" i="5" s="1"/>
  <c r="D23" i="5"/>
  <c r="J25" i="5" l="1"/>
  <c r="J26" i="5" s="1"/>
  <c r="D25" i="5"/>
  <c r="D26" i="5" s="1"/>
  <c r="J27" i="5" l="1"/>
  <c r="J28" i="5"/>
  <c r="D27" i="5"/>
  <c r="D28" i="5" s="1"/>
  <c r="J29" i="5" l="1"/>
  <c r="D29" i="5"/>
  <c r="D30" i="5" s="1"/>
  <c r="J3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tc={9BC3DED0-C94F-4826-9745-5D54E10B07E2}</author>
    <author>tc={FF39F75B-6DC0-49F3-8CBD-55A37A07E4F9}</author>
  </authors>
  <commentList>
    <comment ref="A5" authorId="0" shapeId="0" xr:uid="{9BC3DED0-C94F-4826-9745-5D54E10B07E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Salary/Fixed Salary includes Basic, Flex and HRA Component</t>
      </text>
    </comment>
    <comment ref="A6" authorId="1" shapeId="0" xr:uid="{FF39F75B-6DC0-49F3-8CBD-55A37A07E4F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Opted for Meal Card then it would be 1100 per month</t>
      </text>
    </comment>
  </commentList>
</comments>
</file>

<file path=xl/sharedStrings.xml><?xml version="1.0" encoding="utf-8"?>
<sst xmlns="http://schemas.openxmlformats.org/spreadsheetml/2006/main" count="82" uniqueCount="50">
  <si>
    <t>Payments</t>
  </si>
  <si>
    <t>HRA2- 40% xBasic</t>
  </si>
  <si>
    <r>
      <t>Rent Paid (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>)</t>
    </r>
  </si>
  <si>
    <t>Less: 10% of Basic Salary</t>
  </si>
  <si>
    <t>HRA Exemption*</t>
  </si>
  <si>
    <t>HRA1- Receipt (Per annum)</t>
  </si>
  <si>
    <t>Taxable Income</t>
  </si>
  <si>
    <t>Sales commission</t>
  </si>
  <si>
    <t>PLI Bonus</t>
  </si>
  <si>
    <t>RSU Vested</t>
  </si>
  <si>
    <t>Total Gross Salary</t>
  </si>
  <si>
    <t>Old Tax Regime</t>
  </si>
  <si>
    <t>Surcharge</t>
  </si>
  <si>
    <t>Total Tax</t>
  </si>
  <si>
    <t>HRA Exemption Calculation</t>
  </si>
  <si>
    <t>New Tax Regime(Without any exemptions &amp; deductions)</t>
  </si>
  <si>
    <t>Total</t>
  </si>
  <si>
    <t>Rebate</t>
  </si>
  <si>
    <t>Tax on Taxable Income</t>
  </si>
  <si>
    <t>Actual Tax</t>
  </si>
  <si>
    <t>Meal Card(If Opted)</t>
  </si>
  <si>
    <t>Less : 1. Standard Deduction</t>
  </si>
  <si>
    <t>Education cess</t>
  </si>
  <si>
    <t>Tax Rate</t>
  </si>
  <si>
    <t>Up to 2,50,000</t>
  </si>
  <si>
    <t>Nil</t>
  </si>
  <si>
    <t>Income</t>
  </si>
  <si>
    <t>Rate</t>
  </si>
  <si>
    <t>Annual</t>
  </si>
  <si>
    <t>Base Salary/Fixed salary (Per month)</t>
  </si>
  <si>
    <t>2,50,001 to 5,00,000</t>
  </si>
  <si>
    <t xml:space="preserve">          2. Professional Tax(Annual value)</t>
  </si>
  <si>
    <t>Less : Section 80C deduction(EE PF contribution,LIC,PPF etc). Enter full year value.</t>
  </si>
  <si>
    <t>Less : Interest on housing loan(Enter full year value)</t>
  </si>
  <si>
    <r>
      <t>Less : HRA Exemption</t>
    </r>
    <r>
      <rPr>
        <b/>
        <sz val="11"/>
        <color rgb="FF000000"/>
        <rFont val="Calibri"/>
        <family val="2"/>
      </rPr>
      <t>(Enter rent paid in cell B35)</t>
    </r>
  </si>
  <si>
    <r>
      <t xml:space="preserve">Less : NPS Contribution through </t>
    </r>
    <r>
      <rPr>
        <b/>
        <sz val="11"/>
        <color rgb="FF000000"/>
        <rFont val="Calibri"/>
        <family val="2"/>
      </rPr>
      <t>Employer(Sec 80CCD(2))</t>
    </r>
  </si>
  <si>
    <t>ESPP Perk(Annual)</t>
  </si>
  <si>
    <t>Amount(INR)</t>
  </si>
  <si>
    <r>
      <t>Less : HRA Exemption(</t>
    </r>
    <r>
      <rPr>
        <b/>
        <sz val="11"/>
        <color rgb="FF000000"/>
        <rFont val="Calibri"/>
        <family val="2"/>
      </rPr>
      <t>Enter rent paid in cell B35</t>
    </r>
    <r>
      <rPr>
        <sz val="11"/>
        <color indexed="8"/>
        <rFont val="Calibri"/>
        <family val="2"/>
      </rPr>
      <t>)</t>
    </r>
  </si>
  <si>
    <t>Less : NPS Contribution through Employer(Sec 80CCD(2))</t>
  </si>
  <si>
    <t>5,00,001 to 10,00,000</t>
  </si>
  <si>
    <t>10,00,001 &amp; above</t>
  </si>
  <si>
    <r>
      <t>Tax Comparison Calculator</t>
    </r>
    <r>
      <rPr>
        <b/>
        <sz val="14"/>
        <color theme="1"/>
        <rFont val="Calibri"/>
        <family val="2"/>
        <scheme val="minor"/>
      </rPr>
      <t>(</t>
    </r>
    <r>
      <rPr>
        <b/>
        <sz val="14"/>
        <color rgb="FFFF0000"/>
        <rFont val="Calibri"/>
        <family val="2"/>
        <scheme val="minor"/>
      </rPr>
      <t>Please fill value in cell highlighted in yellow only</t>
    </r>
    <r>
      <rPr>
        <b/>
        <sz val="14"/>
        <color theme="1"/>
        <rFont val="Calibri"/>
        <family val="2"/>
        <scheme val="minor"/>
      </rPr>
      <t>)</t>
    </r>
    <r>
      <rPr>
        <b/>
        <sz val="16"/>
        <color theme="1"/>
        <rFont val="Calibri"/>
        <family val="2"/>
        <scheme val="minor"/>
      </rPr>
      <t xml:space="preserve"> </t>
    </r>
  </si>
  <si>
    <t>Up to 4,00,000</t>
  </si>
  <si>
    <t>4,00,001 to 8,00,000</t>
  </si>
  <si>
    <t>8,00,001 to 12,00,000</t>
  </si>
  <si>
    <t>12,00,001 to 16,00,000</t>
  </si>
  <si>
    <t>16,00,001 to 20,00,000</t>
  </si>
  <si>
    <t>20,00,001 to 24,00,000</t>
  </si>
  <si>
    <t>24,00,001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</si>
</sst>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5" fillId="3" borderId="0" xfId="0" applyFont="1" applyFill="1" applyProtection="1">
      <protection locked="0"/>
    </xf>
    <xf numFmtId="164" fontId="0" fillId="3" borderId="0" xfId="1" applyFont="1" applyFill="1" applyBorder="1" applyProtection="1">
      <protection locked="0"/>
    </xf>
    <xf numFmtId="164" fontId="0" fillId="3" borderId="0" xfId="1" applyFont="1" applyFill="1" applyBorder="1" applyProtection="1">
      <protection hidden="1"/>
    </xf>
    <xf numFmtId="43" fontId="0" fillId="3" borderId="0" xfId="0" applyNumberFormat="1" applyFill="1" applyProtection="1">
      <protection locked="0"/>
    </xf>
    <xf numFmtId="0" fontId="4" fillId="4" borderId="4" xfId="0" applyFont="1" applyFill="1" applyBorder="1" applyAlignment="1" applyProtection="1">
      <alignment horizontal="left"/>
      <protection locked="0"/>
    </xf>
    <xf numFmtId="164" fontId="4" fillId="4" borderId="5" xfId="1" applyFont="1" applyFill="1" applyBorder="1" applyAlignment="1" applyProtection="1">
      <alignment horizontal="left"/>
      <protection locked="0"/>
    </xf>
    <xf numFmtId="164" fontId="4" fillId="4" borderId="0" xfId="1" applyFont="1" applyFill="1" applyBorder="1" applyAlignment="1" applyProtection="1">
      <alignment horizontal="left"/>
      <protection hidden="1"/>
    </xf>
    <xf numFmtId="164" fontId="4" fillId="4" borderId="5" xfId="1" applyFont="1" applyFill="1" applyBorder="1" applyAlignment="1" applyProtection="1">
      <alignment horizontal="left"/>
      <protection hidden="1"/>
    </xf>
    <xf numFmtId="164" fontId="1" fillId="4" borderId="0" xfId="1" applyFont="1" applyFill="1" applyBorder="1" applyProtection="1">
      <protection locked="0"/>
    </xf>
    <xf numFmtId="164" fontId="1" fillId="4" borderId="5" xfId="1" applyFont="1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0" xfId="0" applyFill="1" applyProtection="1">
      <protection locked="0"/>
    </xf>
    <xf numFmtId="4" fontId="0" fillId="4" borderId="5" xfId="0" applyNumberFormat="1" applyFill="1" applyBorder="1" applyAlignment="1">
      <alignment horizontal="right" vertical="top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0" fillId="4" borderId="7" xfId="0" applyFill="1" applyBorder="1" applyProtection="1">
      <protection locked="0"/>
    </xf>
    <xf numFmtId="164" fontId="0" fillId="4" borderId="6" xfId="1" applyFont="1" applyFill="1" applyBorder="1" applyProtection="1">
      <protection locked="0"/>
    </xf>
    <xf numFmtId="164" fontId="4" fillId="4" borderId="6" xfId="1" applyFont="1" applyFill="1" applyBorder="1" applyAlignment="1" applyProtection="1">
      <alignment horizontal="left"/>
      <protection locked="0"/>
    </xf>
    <xf numFmtId="164" fontId="4" fillId="4" borderId="8" xfId="1" applyFont="1" applyFill="1" applyBorder="1" applyAlignment="1" applyProtection="1">
      <alignment horizontal="left"/>
      <protection locked="0"/>
    </xf>
    <xf numFmtId="164" fontId="0" fillId="4" borderId="6" xfId="1" applyFont="1" applyFill="1" applyBorder="1" applyProtection="1">
      <protection hidden="1"/>
    </xf>
    <xf numFmtId="164" fontId="0" fillId="4" borderId="8" xfId="1" applyFont="1" applyFill="1" applyBorder="1" applyProtection="1">
      <protection hidden="1"/>
    </xf>
    <xf numFmtId="164" fontId="0" fillId="4" borderId="0" xfId="1" applyFont="1" applyFill="1" applyBorder="1" applyProtection="1">
      <protection locked="0"/>
    </xf>
    <xf numFmtId="164" fontId="0" fillId="4" borderId="5" xfId="1" applyFont="1" applyFill="1" applyBorder="1" applyProtection="1">
      <protection locked="0"/>
    </xf>
    <xf numFmtId="164" fontId="2" fillId="4" borderId="11" xfId="1" applyFont="1" applyFill="1" applyBorder="1" applyProtection="1">
      <protection hidden="1"/>
    </xf>
    <xf numFmtId="164" fontId="7" fillId="4" borderId="5" xfId="1" applyFont="1" applyFill="1" applyBorder="1" applyAlignment="1" applyProtection="1">
      <alignment horizontal="left"/>
      <protection hidden="1"/>
    </xf>
    <xf numFmtId="164" fontId="2" fillId="4" borderId="5" xfId="1" applyFont="1" applyFill="1" applyBorder="1" applyProtection="1">
      <protection hidden="1"/>
    </xf>
    <xf numFmtId="0" fontId="3" fillId="4" borderId="0" xfId="0" applyFont="1" applyFill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9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 applyAlignment="1" applyProtection="1">
      <alignment horizontal="center"/>
      <protection locked="0"/>
    </xf>
    <xf numFmtId="164" fontId="4" fillId="2" borderId="0" xfId="1" applyFont="1" applyFill="1" applyBorder="1" applyAlignment="1" applyProtection="1">
      <alignment horizontal="center"/>
      <protection locked="0"/>
    </xf>
    <xf numFmtId="164" fontId="4" fillId="4" borderId="0" xfId="1" applyFont="1" applyFill="1" applyBorder="1" applyAlignment="1" applyProtection="1">
      <alignment horizontal="center"/>
      <protection hidden="1"/>
    </xf>
    <xf numFmtId="164" fontId="4" fillId="4" borderId="0" xfId="1" applyFont="1" applyFill="1" applyBorder="1" applyAlignment="1" applyProtection="1">
      <alignment horizontal="center"/>
      <protection locked="0"/>
    </xf>
    <xf numFmtId="164" fontId="1" fillId="4" borderId="0" xfId="1" applyFont="1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164" fontId="0" fillId="4" borderId="6" xfId="1" applyFont="1" applyFill="1" applyBorder="1" applyAlignment="1" applyProtection="1">
      <alignment horizontal="center"/>
      <protection locked="0"/>
    </xf>
    <xf numFmtId="164" fontId="7" fillId="2" borderId="6" xfId="1" applyFont="1" applyFill="1" applyBorder="1" applyAlignment="1" applyProtection="1">
      <alignment horizontal="center"/>
      <protection locked="0"/>
    </xf>
    <xf numFmtId="164" fontId="0" fillId="4" borderId="6" xfId="1" applyFont="1" applyFill="1" applyBorder="1" applyAlignment="1" applyProtection="1">
      <alignment horizontal="center"/>
      <protection hidden="1"/>
    </xf>
    <xf numFmtId="164" fontId="0" fillId="4" borderId="0" xfId="1" applyFont="1" applyFill="1" applyBorder="1" applyAlignment="1" applyProtection="1">
      <alignment horizontal="center"/>
      <protection locked="0"/>
    </xf>
    <xf numFmtId="164" fontId="0" fillId="3" borderId="0" xfId="1" applyFont="1" applyFill="1" applyBorder="1" applyAlignment="1" applyProtection="1">
      <alignment horizontal="center"/>
      <protection locked="0"/>
    </xf>
    <xf numFmtId="0" fontId="0" fillId="3" borderId="0" xfId="0" applyFill="1" applyAlignment="1">
      <alignment horizontal="center"/>
    </xf>
    <xf numFmtId="164" fontId="7" fillId="4" borderId="5" xfId="1" applyFont="1" applyFill="1" applyBorder="1" applyAlignment="1" applyProtection="1">
      <alignment horizontal="right"/>
      <protection hidden="1"/>
    </xf>
    <xf numFmtId="164" fontId="4" fillId="4" borderId="5" xfId="1" applyFont="1" applyFill="1" applyBorder="1" applyAlignment="1" applyProtection="1">
      <alignment horizontal="right"/>
      <protection hidden="1"/>
    </xf>
    <xf numFmtId="164" fontId="2" fillId="4" borderId="5" xfId="1" applyFont="1" applyFill="1" applyBorder="1" applyAlignment="1" applyProtection="1">
      <alignment horizontal="right"/>
      <protection hidden="1"/>
    </xf>
    <xf numFmtId="0" fontId="2" fillId="3" borderId="0" xfId="0" applyFont="1" applyFill="1" applyAlignment="1">
      <alignment horizontal="center"/>
    </xf>
    <xf numFmtId="164" fontId="0" fillId="4" borderId="5" xfId="1" applyFont="1" applyFill="1" applyBorder="1" applyAlignment="1" applyProtection="1">
      <alignment horizontal="right" vertical="top"/>
      <protection hidden="1"/>
    </xf>
    <xf numFmtId="164" fontId="2" fillId="5" borderId="5" xfId="1" applyFont="1" applyFill="1" applyBorder="1" applyAlignment="1" applyProtection="1">
      <alignment horizontal="right"/>
      <protection hidden="1"/>
    </xf>
    <xf numFmtId="164" fontId="2" fillId="5" borderId="5" xfId="1" applyFont="1" applyFill="1" applyBorder="1" applyAlignment="1" applyProtection="1">
      <alignment horizontal="right" vertical="top"/>
      <protection hidden="1"/>
    </xf>
    <xf numFmtId="0" fontId="4" fillId="4" borderId="4" xfId="0" applyFont="1" applyFill="1" applyBorder="1" applyAlignment="1" applyProtection="1">
      <alignment horizontal="left" wrapText="1"/>
      <protection locked="0"/>
    </xf>
    <xf numFmtId="0" fontId="4" fillId="4" borderId="4" xfId="0" applyFont="1" applyFill="1" applyBorder="1" applyAlignment="1" applyProtection="1">
      <alignment wrapText="1"/>
      <protection locked="0"/>
    </xf>
    <xf numFmtId="0" fontId="4" fillId="4" borderId="0" xfId="0" applyFont="1" applyFill="1" applyAlignment="1" applyProtection="1">
      <alignment wrapText="1"/>
      <protection locked="0"/>
    </xf>
    <xf numFmtId="43" fontId="0" fillId="3" borderId="0" xfId="0" applyNumberFormat="1" applyFill="1"/>
    <xf numFmtId="4" fontId="0" fillId="3" borderId="0" xfId="0" applyNumberFormat="1" applyFill="1"/>
    <xf numFmtId="164" fontId="0" fillId="3" borderId="0" xfId="0" applyNumberFormat="1" applyFill="1"/>
    <xf numFmtId="0" fontId="8" fillId="3" borderId="0" xfId="0" applyFont="1" applyFill="1" applyAlignment="1">
      <alignment horizontal="center"/>
    </xf>
    <xf numFmtId="0" fontId="7" fillId="4" borderId="4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 applyProtection="1">
      <alignment horizontal="left"/>
      <protection locked="0"/>
    </xf>
    <xf numFmtId="0" fontId="4" fillId="4" borderId="4" xfId="0" applyFont="1" applyFill="1" applyBorder="1" applyAlignment="1" applyProtection="1">
      <alignment horizontal="left"/>
      <protection locked="0"/>
    </xf>
    <xf numFmtId="0" fontId="4" fillId="4" borderId="0" xfId="0" applyFont="1" applyFill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0" fontId="9" fillId="3" borderId="0" xfId="0" applyFont="1" applyFill="1" applyAlignment="1">
      <alignment horizontal="center"/>
    </xf>
    <xf numFmtId="0" fontId="2" fillId="4" borderId="9" xfId="0" applyFont="1" applyFill="1" applyBorder="1" applyAlignment="1" applyProtection="1">
      <alignment horizontal="left"/>
      <protection locked="0"/>
    </xf>
    <xf numFmtId="0" fontId="2" fillId="4" borderId="10" xfId="0" applyFont="1" applyFill="1" applyBorder="1" applyAlignment="1" applyProtection="1">
      <alignment horizontal="left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4" borderId="13" xfId="0" applyFont="1" applyFill="1" applyBorder="1" applyAlignment="1" applyProtection="1">
      <alignment horizontal="center"/>
      <protection locked="0"/>
    </xf>
    <xf numFmtId="0" fontId="2" fillId="4" borderId="14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te" id="{1A96F3D2-7AEA-46A1-A173-92ADD7ADBC99}" userId="Note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0-04-23T06:53:40.13" personId="{1A96F3D2-7AEA-46A1-A173-92ADD7ADBC99}" id="{9BC3DED0-C94F-4826-9745-5D54E10B07E2}">
    <text>Base Salary/Fixed Salary includes Basic, Flex and HRA Component</text>
  </threadedComment>
  <threadedComment ref="A6" dT="2020-04-23T06:53:55.23" personId="{1A96F3D2-7AEA-46A1-A173-92ADD7ADBC99}" id="{FF39F75B-6DC0-49F3-8CBD-55A37A07E4F9}">
    <text>If Opted for Meal Card then it would be 1100 per month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663-A4E1-487E-A0DD-C6DADAE44C82}">
  <dimension ref="A1:N48"/>
  <sheetViews>
    <sheetView tabSelected="1" zoomScale="75" zoomScaleNormal="75" workbookViewId="0">
      <pane ySplit="3" topLeftCell="A4" activePane="bottomLeft" state="frozen"/>
      <selection pane="bottomLeft" activeCell="A38" sqref="A38:C38"/>
    </sheetView>
  </sheetViews>
  <sheetFormatPr defaultColWidth="9.1328125" defaultRowHeight="14.25" x14ac:dyDescent="0.45"/>
  <cols>
    <col min="1" max="1" width="48.1328125" style="3" bestFit="1" customWidth="1"/>
    <col min="2" max="2" width="19.1328125" style="47" customWidth="1"/>
    <col min="3" max="4" width="19.1328125" style="3" customWidth="1"/>
    <col min="5" max="5" width="4.19921875" style="3" customWidth="1"/>
    <col min="6" max="6" width="4.1328125" style="3" customWidth="1"/>
    <col min="7" max="7" width="48.1328125" style="3" bestFit="1" customWidth="1"/>
    <col min="8" max="10" width="19.1328125" style="3" customWidth="1"/>
    <col min="11" max="11" width="12.33203125" style="3" bestFit="1" customWidth="1"/>
    <col min="12" max="13" width="12.86328125" style="3" bestFit="1" customWidth="1"/>
    <col min="14" max="14" width="11.33203125" style="3" bestFit="1" customWidth="1"/>
    <col min="15" max="16384" width="9.1328125" style="3"/>
  </cols>
  <sheetData>
    <row r="1" spans="1:13" ht="21" x14ac:dyDescent="0.65">
      <c r="A1" s="61" t="s">
        <v>42</v>
      </c>
      <c r="B1" s="61"/>
      <c r="C1" s="61"/>
      <c r="D1" s="61"/>
      <c r="E1" s="61"/>
      <c r="F1" s="61"/>
      <c r="G1" s="61"/>
      <c r="H1" s="61"/>
      <c r="I1" s="61"/>
      <c r="J1" s="61"/>
    </row>
    <row r="2" spans="1:13" ht="14.65" thickBot="1" x14ac:dyDescent="0.5">
      <c r="A2" s="1"/>
      <c r="B2" s="35"/>
      <c r="C2" s="2"/>
      <c r="D2" s="2"/>
      <c r="E2" s="2"/>
      <c r="F2" s="2"/>
      <c r="G2" s="2"/>
      <c r="H2" s="2"/>
      <c r="I2" s="2"/>
      <c r="J2" s="2"/>
    </row>
    <row r="3" spans="1:13" ht="18" x14ac:dyDescent="0.55000000000000004">
      <c r="A3" s="66" t="s">
        <v>11</v>
      </c>
      <c r="B3" s="67"/>
      <c r="C3" s="67"/>
      <c r="D3" s="68"/>
      <c r="E3" s="4"/>
      <c r="F3" s="2"/>
      <c r="G3" s="66" t="s">
        <v>15</v>
      </c>
      <c r="H3" s="67"/>
      <c r="I3" s="67"/>
      <c r="J3" s="68"/>
    </row>
    <row r="4" spans="1:13" x14ac:dyDescent="0.45">
      <c r="A4" s="32" t="s">
        <v>0</v>
      </c>
      <c r="B4" s="30" t="s">
        <v>37</v>
      </c>
      <c r="C4" s="30" t="s">
        <v>28</v>
      </c>
      <c r="D4" s="31" t="s">
        <v>16</v>
      </c>
      <c r="E4" s="2"/>
      <c r="F4" s="2"/>
      <c r="G4" s="32" t="s">
        <v>0</v>
      </c>
      <c r="H4" s="30" t="s">
        <v>37</v>
      </c>
      <c r="I4" s="30" t="s">
        <v>28</v>
      </c>
      <c r="J4" s="31" t="s">
        <v>16</v>
      </c>
      <c r="L4" s="59"/>
      <c r="M4" s="59"/>
    </row>
    <row r="5" spans="1:13" s="2" customFormat="1" ht="14.55" customHeight="1" x14ac:dyDescent="0.45">
      <c r="A5" s="8" t="s">
        <v>29</v>
      </c>
      <c r="B5" s="36">
        <v>0</v>
      </c>
      <c r="C5" s="10">
        <f>B5*12</f>
        <v>0</v>
      </c>
      <c r="D5" s="9"/>
      <c r="G5" s="8" t="s">
        <v>29</v>
      </c>
      <c r="H5" s="10">
        <f t="shared" ref="H5:H10" si="0">B5</f>
        <v>0</v>
      </c>
      <c r="I5" s="10">
        <f>H5*12</f>
        <v>0</v>
      </c>
      <c r="J5" s="11"/>
    </row>
    <row r="6" spans="1:13" s="2" customFormat="1" ht="14.55" customHeight="1" x14ac:dyDescent="0.45">
      <c r="A6" s="8" t="s">
        <v>20</v>
      </c>
      <c r="B6" s="36">
        <v>0</v>
      </c>
      <c r="C6" s="10">
        <f>B6*12</f>
        <v>0</v>
      </c>
      <c r="D6" s="9"/>
      <c r="G6" s="8" t="s">
        <v>20</v>
      </c>
      <c r="H6" s="10">
        <v>0</v>
      </c>
      <c r="I6" s="10">
        <f>H6*12</f>
        <v>0</v>
      </c>
      <c r="J6" s="11"/>
    </row>
    <row r="7" spans="1:13" s="2" customFormat="1" ht="14.55" customHeight="1" x14ac:dyDescent="0.45">
      <c r="A7" s="8" t="s">
        <v>9</v>
      </c>
      <c r="B7" s="36">
        <v>0</v>
      </c>
      <c r="C7" s="10">
        <f>B7</f>
        <v>0</v>
      </c>
      <c r="D7" s="9"/>
      <c r="G7" s="8" t="s">
        <v>9</v>
      </c>
      <c r="H7" s="10">
        <f t="shared" si="0"/>
        <v>0</v>
      </c>
      <c r="I7" s="10">
        <f>H7</f>
        <v>0</v>
      </c>
      <c r="J7" s="11"/>
    </row>
    <row r="8" spans="1:13" s="2" customFormat="1" ht="14.55" customHeight="1" x14ac:dyDescent="0.45">
      <c r="A8" s="8" t="s">
        <v>36</v>
      </c>
      <c r="B8" s="36">
        <v>0</v>
      </c>
      <c r="C8" s="10">
        <f>B8</f>
        <v>0</v>
      </c>
      <c r="D8" s="9"/>
      <c r="G8" s="8" t="s">
        <v>36</v>
      </c>
      <c r="H8" s="10">
        <f t="shared" si="0"/>
        <v>0</v>
      </c>
      <c r="I8" s="10">
        <f>H8</f>
        <v>0</v>
      </c>
      <c r="J8" s="11"/>
    </row>
    <row r="9" spans="1:13" s="2" customFormat="1" ht="14.55" customHeight="1" x14ac:dyDescent="0.45">
      <c r="A9" s="8" t="s">
        <v>7</v>
      </c>
      <c r="B9" s="36">
        <v>0</v>
      </c>
      <c r="C9" s="10">
        <f>B9</f>
        <v>0</v>
      </c>
      <c r="D9" s="9"/>
      <c r="G9" s="8" t="s">
        <v>7</v>
      </c>
      <c r="H9" s="10">
        <f t="shared" si="0"/>
        <v>0</v>
      </c>
      <c r="I9" s="10">
        <f>H9</f>
        <v>0</v>
      </c>
      <c r="J9" s="11"/>
    </row>
    <row r="10" spans="1:13" s="2" customFormat="1" ht="14.55" customHeight="1" x14ac:dyDescent="0.45">
      <c r="A10" s="8" t="s">
        <v>8</v>
      </c>
      <c r="B10" s="36">
        <v>0</v>
      </c>
      <c r="C10" s="10">
        <f>B10</f>
        <v>0</v>
      </c>
      <c r="D10" s="9"/>
      <c r="G10" s="8" t="s">
        <v>8</v>
      </c>
      <c r="H10" s="10">
        <f t="shared" si="0"/>
        <v>0</v>
      </c>
      <c r="I10" s="10">
        <f>H10</f>
        <v>0</v>
      </c>
      <c r="J10" s="11"/>
    </row>
    <row r="11" spans="1:13" s="2" customFormat="1" ht="14.55" customHeight="1" x14ac:dyDescent="0.45">
      <c r="A11" s="62" t="s">
        <v>10</v>
      </c>
      <c r="B11" s="63"/>
      <c r="C11" s="63"/>
      <c r="D11" s="48">
        <f>C5+C7+C8+C9+C10-C6</f>
        <v>0</v>
      </c>
      <c r="G11" s="62" t="s">
        <v>10</v>
      </c>
      <c r="H11" s="63"/>
      <c r="I11" s="63"/>
      <c r="J11" s="28">
        <f>I5+I7+I8+I9+I10-I6</f>
        <v>0</v>
      </c>
    </row>
    <row r="12" spans="1:13" ht="14.55" customHeight="1" x14ac:dyDescent="0.45">
      <c r="A12" s="8"/>
      <c r="B12" s="37"/>
      <c r="C12" s="10"/>
      <c r="D12" s="11"/>
      <c r="E12" s="2"/>
      <c r="F12" s="2"/>
      <c r="G12" s="8"/>
      <c r="H12" s="10"/>
      <c r="I12" s="10"/>
      <c r="J12" s="11"/>
      <c r="K12" s="2"/>
    </row>
    <row r="13" spans="1:13" s="2" customFormat="1" ht="14.55" customHeight="1" x14ac:dyDescent="0.45">
      <c r="A13" s="64" t="s">
        <v>34</v>
      </c>
      <c r="B13" s="65"/>
      <c r="C13" s="65"/>
      <c r="D13" s="49">
        <f>D38</f>
        <v>0</v>
      </c>
      <c r="G13" s="64" t="s">
        <v>38</v>
      </c>
      <c r="H13" s="65"/>
      <c r="I13" s="65"/>
      <c r="J13" s="11">
        <v>0</v>
      </c>
    </row>
    <row r="14" spans="1:13" ht="14.55" customHeight="1" x14ac:dyDescent="0.45">
      <c r="A14" s="8"/>
      <c r="B14" s="37"/>
      <c r="C14" s="10"/>
      <c r="D14" s="11"/>
      <c r="E14" s="2"/>
      <c r="F14" s="2"/>
      <c r="G14" s="8"/>
      <c r="H14" s="10"/>
      <c r="I14" s="10"/>
      <c r="J14" s="11"/>
      <c r="K14" s="2"/>
    </row>
    <row r="15" spans="1:13" ht="14.55" customHeight="1" x14ac:dyDescent="0.45">
      <c r="A15" s="8" t="s">
        <v>21</v>
      </c>
      <c r="B15" s="37"/>
      <c r="C15" s="10"/>
      <c r="D15" s="49">
        <f>IF(D11&gt;0,50000,0)</f>
        <v>0</v>
      </c>
      <c r="E15" s="2"/>
      <c r="F15" s="2"/>
      <c r="G15" s="64" t="s">
        <v>21</v>
      </c>
      <c r="H15" s="65"/>
      <c r="I15" s="65"/>
      <c r="J15" s="49">
        <f>IF(J11&gt;0,75000,0)</f>
        <v>0</v>
      </c>
      <c r="K15" s="2"/>
    </row>
    <row r="16" spans="1:13" ht="14.55" customHeight="1" x14ac:dyDescent="0.45">
      <c r="A16" s="8" t="s">
        <v>31</v>
      </c>
      <c r="B16" s="36">
        <v>0</v>
      </c>
      <c r="C16" s="10"/>
      <c r="D16" s="49">
        <f>B16</f>
        <v>0</v>
      </c>
      <c r="E16" s="2"/>
      <c r="F16" s="2"/>
      <c r="G16" s="64" t="s">
        <v>31</v>
      </c>
      <c r="H16" s="65"/>
      <c r="I16" s="65"/>
      <c r="J16" s="11">
        <v>0</v>
      </c>
      <c r="K16" s="2"/>
    </row>
    <row r="17" spans="1:14" ht="14.55" customHeight="1" x14ac:dyDescent="0.45">
      <c r="A17" s="8"/>
      <c r="B17" s="37"/>
      <c r="C17" s="10"/>
      <c r="D17" s="11"/>
      <c r="E17" s="2"/>
      <c r="F17" s="2"/>
      <c r="G17" s="8"/>
      <c r="H17" s="10"/>
      <c r="I17" s="10"/>
      <c r="J17" s="11"/>
      <c r="K17" s="2"/>
    </row>
    <row r="18" spans="1:14" ht="14.55" customHeight="1" x14ac:dyDescent="0.45">
      <c r="A18" s="8" t="s">
        <v>33</v>
      </c>
      <c r="B18" s="36">
        <v>0</v>
      </c>
      <c r="C18" s="10"/>
      <c r="D18" s="49">
        <f>IF(B18&gt;200000,200000,B18)</f>
        <v>0</v>
      </c>
      <c r="E18" s="2"/>
      <c r="F18" s="2"/>
      <c r="G18" s="64" t="s">
        <v>33</v>
      </c>
      <c r="H18" s="65"/>
      <c r="I18" s="65"/>
      <c r="J18" s="11">
        <v>0</v>
      </c>
      <c r="K18" s="2"/>
    </row>
    <row r="19" spans="1:14" ht="14.55" customHeight="1" x14ac:dyDescent="0.45">
      <c r="A19" s="8"/>
      <c r="B19" s="38"/>
      <c r="C19" s="10"/>
      <c r="D19" s="11"/>
      <c r="E19" s="2"/>
      <c r="F19" s="2"/>
      <c r="G19" s="8"/>
      <c r="H19" s="10"/>
      <c r="I19" s="10"/>
      <c r="J19" s="11"/>
      <c r="K19" s="2"/>
    </row>
    <row r="20" spans="1:14" ht="28.5" x14ac:dyDescent="0.45">
      <c r="A20" s="55" t="s">
        <v>32</v>
      </c>
      <c r="B20" s="36">
        <v>0</v>
      </c>
      <c r="C20" s="10"/>
      <c r="D20" s="49">
        <f>IF(B20&gt;150000,150000,B20)</f>
        <v>0</v>
      </c>
      <c r="E20" s="2"/>
      <c r="F20" s="2"/>
      <c r="G20" s="56" t="s">
        <v>32</v>
      </c>
      <c r="H20" s="57"/>
      <c r="I20" s="57"/>
      <c r="J20" s="11">
        <v>0</v>
      </c>
      <c r="K20" s="2"/>
    </row>
    <row r="21" spans="1:14" ht="14.55" customHeight="1" x14ac:dyDescent="0.45">
      <c r="A21" s="8"/>
      <c r="B21" s="38"/>
      <c r="C21" s="10"/>
      <c r="D21" s="11"/>
      <c r="E21" s="2"/>
      <c r="F21" s="2"/>
      <c r="G21" s="8"/>
      <c r="H21" s="10"/>
      <c r="I21" s="10"/>
      <c r="J21" s="11"/>
      <c r="K21" s="2"/>
    </row>
    <row r="22" spans="1:14" ht="14.55" customHeight="1" x14ac:dyDescent="0.45">
      <c r="A22" s="8" t="s">
        <v>35</v>
      </c>
      <c r="B22" s="36">
        <v>0</v>
      </c>
      <c r="C22" s="10"/>
      <c r="D22" s="49">
        <f>ROUND(IF(B22&gt;C5*5%,C5*5%,B22),0)</f>
        <v>0</v>
      </c>
      <c r="E22" s="2"/>
      <c r="F22" s="2"/>
      <c r="G22" s="8" t="s">
        <v>39</v>
      </c>
      <c r="H22" s="10">
        <f>B22</f>
        <v>0</v>
      </c>
      <c r="I22" s="10"/>
      <c r="J22" s="11">
        <f>ROUND(IF(H22&gt;I5*5%,I5*5%,H22),0)</f>
        <v>0</v>
      </c>
      <c r="K22" s="2"/>
    </row>
    <row r="23" spans="1:14" ht="14.55" customHeight="1" x14ac:dyDescent="0.45">
      <c r="A23" s="62" t="s">
        <v>6</v>
      </c>
      <c r="B23" s="63"/>
      <c r="C23" s="63"/>
      <c r="D23" s="50">
        <f>D11-SUM(D13:D22)</f>
        <v>0</v>
      </c>
      <c r="E23" s="2"/>
      <c r="F23" s="2"/>
      <c r="G23" s="62" t="s">
        <v>6</v>
      </c>
      <c r="H23" s="63"/>
      <c r="I23" s="63"/>
      <c r="J23" s="29">
        <f>J11-SUM(J13:J22)</f>
        <v>0</v>
      </c>
      <c r="K23" s="2"/>
    </row>
    <row r="24" spans="1:14" ht="14.55" customHeight="1" x14ac:dyDescent="0.45">
      <c r="A24" s="8"/>
      <c r="B24" s="39"/>
      <c r="C24" s="12"/>
      <c r="D24" s="13"/>
      <c r="E24" s="7"/>
      <c r="F24" s="2"/>
      <c r="G24" s="8"/>
      <c r="H24" s="12"/>
      <c r="I24" s="12"/>
      <c r="J24" s="13"/>
      <c r="K24" s="2"/>
    </row>
    <row r="25" spans="1:14" ht="14.55" customHeight="1" x14ac:dyDescent="0.45">
      <c r="A25" s="14" t="s">
        <v>18</v>
      </c>
      <c r="B25" s="40"/>
      <c r="C25" s="15"/>
      <c r="D25" s="49">
        <f>ROUND((IF(D23&gt;1000000,(D23-1000000)*30%+112500,IF(D23&gt;500000,(D23-500000)*20%+12500,IF(D23&gt;250000,(D23-250000)*5%,0)))),0)</f>
        <v>0</v>
      </c>
      <c r="E25" s="7"/>
      <c r="F25" s="2"/>
      <c r="G25" s="14" t="s">
        <v>18</v>
      </c>
      <c r="H25" s="15"/>
      <c r="I25" s="15"/>
      <c r="J25" s="52">
        <f>ROUND((IF(J23&gt;2400000,(J23-2400000)*30%+300000,IF(J23&gt;2000000,(J23-2000000)*25%+200000,IF(J23&gt;1600000,(J23-1600000)*20%+120000,IF(J23&gt;1200000,(J23-1200000)*15%+60000,IF(J23&gt;800000,(J23-800000)*10%+20000,IF(J23&gt;400000,(J23-400000)*5%,0))))))),0)</f>
        <v>0</v>
      </c>
      <c r="K25" s="2"/>
      <c r="L25" s="60"/>
    </row>
    <row r="26" spans="1:14" ht="14.55" customHeight="1" x14ac:dyDescent="0.45">
      <c r="A26" s="14" t="s">
        <v>17</v>
      </c>
      <c r="B26" s="40"/>
      <c r="C26" s="15"/>
      <c r="D26" s="49">
        <f>IF(D23&lt;=500000,D25,IF(D23&gt;=250000,0))</f>
        <v>0</v>
      </c>
      <c r="E26" s="2"/>
      <c r="F26" s="2"/>
      <c r="G26" s="14" t="s">
        <v>17</v>
      </c>
      <c r="H26" s="15"/>
      <c r="I26" s="15"/>
      <c r="J26" s="49">
        <f>IF(J23&lt;=1200000,J25,IF(J23&gt;=1200000,0))</f>
        <v>0</v>
      </c>
      <c r="K26" s="2"/>
      <c r="M26" s="60"/>
    </row>
    <row r="27" spans="1:14" ht="14.55" customHeight="1" x14ac:dyDescent="0.45">
      <c r="A27" s="14" t="s">
        <v>19</v>
      </c>
      <c r="B27" s="40"/>
      <c r="C27" s="15"/>
      <c r="D27" s="49">
        <f>IF(D25&gt;12500,D25-D26,0)</f>
        <v>0</v>
      </c>
      <c r="E27" s="2"/>
      <c r="F27" s="2"/>
      <c r="G27" s="14" t="s">
        <v>19</v>
      </c>
      <c r="H27" s="15"/>
      <c r="I27" s="15"/>
      <c r="J27" s="49">
        <f>IF(J25&gt;20000,J25-J26,0)</f>
        <v>0</v>
      </c>
      <c r="K27" s="2"/>
      <c r="M27" s="58"/>
      <c r="N27" s="58"/>
    </row>
    <row r="28" spans="1:14" ht="14.55" customHeight="1" x14ac:dyDescent="0.45">
      <c r="A28" s="14" t="s">
        <v>12</v>
      </c>
      <c r="B28" s="40"/>
      <c r="C28" s="15"/>
      <c r="D28" s="49">
        <f>ROUND(IF(D23&gt;50000000,D27*37%,IF(D23&gt;20000000,D27*25%,IF(D23&gt;10000000,D27*15%,IF(D23&gt;5000000,D27*10%,0)))),0)</f>
        <v>0</v>
      </c>
      <c r="E28" s="2"/>
      <c r="F28" s="2"/>
      <c r="G28" s="14" t="s">
        <v>12</v>
      </c>
      <c r="H28" s="15"/>
      <c r="I28" s="15"/>
      <c r="J28" s="52">
        <f>ROUND(IF(J23&gt;20000000,J27*25%,IF(J23&gt;10000000,J27*15%,IF(J23&gt;5000000,J27*10%,0))),0)</f>
        <v>0</v>
      </c>
      <c r="K28" s="7"/>
      <c r="N28" s="58"/>
    </row>
    <row r="29" spans="1:14" ht="14.55" customHeight="1" x14ac:dyDescent="0.45">
      <c r="A29" s="14" t="s">
        <v>22</v>
      </c>
      <c r="B29" s="40"/>
      <c r="C29" s="15"/>
      <c r="D29" s="49">
        <f>ROUND((D27+D28)*4%,0)</f>
        <v>0</v>
      </c>
      <c r="E29" s="7"/>
      <c r="F29" s="2"/>
      <c r="G29" s="14" t="s">
        <v>22</v>
      </c>
      <c r="H29" s="15"/>
      <c r="I29" s="15"/>
      <c r="J29" s="52">
        <f>ROUND((J27+J28)*4%,0)</f>
        <v>0</v>
      </c>
      <c r="K29" s="2"/>
      <c r="N29" s="58"/>
    </row>
    <row r="30" spans="1:14" ht="14.55" customHeight="1" x14ac:dyDescent="0.45">
      <c r="A30" s="17" t="s">
        <v>13</v>
      </c>
      <c r="B30" s="41"/>
      <c r="C30" s="18"/>
      <c r="D30" s="53">
        <f>SUM(D27:D29)</f>
        <v>0</v>
      </c>
      <c r="E30" s="7"/>
      <c r="F30" s="2"/>
      <c r="G30" s="17" t="s">
        <v>13</v>
      </c>
      <c r="H30" s="18"/>
      <c r="I30" s="18"/>
      <c r="J30" s="54">
        <f>SUM(J27:J29)</f>
        <v>0</v>
      </c>
      <c r="K30" s="7"/>
      <c r="L30" s="58"/>
      <c r="M30" s="58"/>
    </row>
    <row r="31" spans="1:14" ht="14.55" customHeight="1" x14ac:dyDescent="0.45">
      <c r="A31" s="14"/>
      <c r="B31" s="40"/>
      <c r="C31" s="15"/>
      <c r="D31" s="16"/>
      <c r="E31" s="2"/>
      <c r="F31" s="2"/>
      <c r="G31" s="14"/>
      <c r="H31" s="15"/>
      <c r="I31" s="15"/>
      <c r="J31" s="16"/>
      <c r="K31" s="2"/>
    </row>
    <row r="32" spans="1:14" ht="14.55" customHeight="1" x14ac:dyDescent="0.45">
      <c r="A32" s="72" t="s">
        <v>14</v>
      </c>
      <c r="B32" s="73"/>
      <c r="C32" s="73"/>
      <c r="D32" s="74"/>
      <c r="E32" s="7"/>
      <c r="F32" s="2"/>
      <c r="G32" s="72" t="s">
        <v>14</v>
      </c>
      <c r="H32" s="73"/>
      <c r="I32" s="73"/>
      <c r="J32" s="74"/>
      <c r="K32" s="2"/>
    </row>
    <row r="33" spans="1:14" ht="14.55" customHeight="1" x14ac:dyDescent="0.45">
      <c r="A33" s="19" t="s">
        <v>5</v>
      </c>
      <c r="B33" s="42"/>
      <c r="C33" s="20"/>
      <c r="D33" s="24">
        <f>ROUND((B5/2/2)*12,0)</f>
        <v>0</v>
      </c>
      <c r="E33" s="6"/>
      <c r="F33" s="2"/>
      <c r="G33" s="19" t="s">
        <v>5</v>
      </c>
      <c r="H33" s="20"/>
      <c r="I33" s="20"/>
      <c r="J33" s="24">
        <f>ROUND((H5/2/2)*12,0)</f>
        <v>0</v>
      </c>
      <c r="K33" s="2"/>
    </row>
    <row r="34" spans="1:14" ht="14.55" customHeight="1" x14ac:dyDescent="0.45">
      <c r="A34" s="19" t="s">
        <v>1</v>
      </c>
      <c r="B34" s="42"/>
      <c r="C34" s="20"/>
      <c r="D34" s="24">
        <f>ROUND(((B5/2)*40%)*12,0)</f>
        <v>0</v>
      </c>
      <c r="E34" s="6"/>
      <c r="F34" s="2"/>
      <c r="G34" s="19" t="s">
        <v>1</v>
      </c>
      <c r="H34" s="20"/>
      <c r="I34" s="20"/>
      <c r="J34" s="24">
        <f>ROUND(((H5/2)*40%)*12,0)</f>
        <v>0</v>
      </c>
      <c r="K34" s="2"/>
    </row>
    <row r="35" spans="1:14" ht="14.55" customHeight="1" x14ac:dyDescent="0.45">
      <c r="A35" s="19" t="s">
        <v>2</v>
      </c>
      <c r="B35" s="43">
        <v>40000</v>
      </c>
      <c r="C35" s="21"/>
      <c r="D35" s="22"/>
      <c r="E35" s="5"/>
      <c r="F35" s="2"/>
      <c r="G35" s="19" t="s">
        <v>2</v>
      </c>
      <c r="H35" s="23">
        <f>B35</f>
        <v>40000</v>
      </c>
      <c r="I35" s="21"/>
      <c r="J35" s="22"/>
      <c r="K35" s="2"/>
    </row>
    <row r="36" spans="1:14" ht="14.55" customHeight="1" x14ac:dyDescent="0.45">
      <c r="A36" s="19" t="s">
        <v>3</v>
      </c>
      <c r="B36" s="44">
        <f>ROUND((B5/2)*10%,0)</f>
        <v>0</v>
      </c>
      <c r="C36" s="23"/>
      <c r="D36" s="24">
        <f>ROUND((B35-B36)*12,0)</f>
        <v>480000</v>
      </c>
      <c r="F36" s="2"/>
      <c r="G36" s="19" t="s">
        <v>3</v>
      </c>
      <c r="H36" s="23">
        <f>ROUND((H5/2)*10%,0)</f>
        <v>0</v>
      </c>
      <c r="I36" s="23"/>
      <c r="J36" s="24">
        <f>ROUND((H35-H36)*12,0)</f>
        <v>480000</v>
      </c>
      <c r="K36" s="2"/>
    </row>
    <row r="37" spans="1:14" ht="14.55" customHeight="1" x14ac:dyDescent="0.45">
      <c r="A37" s="14"/>
      <c r="B37" s="45"/>
      <c r="C37" s="25"/>
      <c r="D37" s="26"/>
      <c r="E37" s="5"/>
      <c r="F37" s="2"/>
      <c r="G37" s="14"/>
      <c r="H37" s="25"/>
      <c r="I37" s="25"/>
      <c r="J37" s="26"/>
      <c r="K37" s="2"/>
    </row>
    <row r="38" spans="1:14" ht="14.55" customHeight="1" thickBot="1" x14ac:dyDescent="0.5">
      <c r="A38" s="70" t="s">
        <v>4</v>
      </c>
      <c r="B38" s="71"/>
      <c r="C38" s="71"/>
      <c r="D38" s="27">
        <f>IF(MIN(D33:D36)&lt;0,0,MIN(D33:D36))</f>
        <v>0</v>
      </c>
      <c r="F38" s="2"/>
      <c r="G38" s="70" t="s">
        <v>4</v>
      </c>
      <c r="H38" s="71"/>
      <c r="I38" s="71"/>
      <c r="J38" s="27">
        <f>IF(MIN(J33:J36)&lt;0,0,MIN(J33:J36))</f>
        <v>0</v>
      </c>
      <c r="K38" s="2"/>
    </row>
    <row r="39" spans="1:14" x14ac:dyDescent="0.45">
      <c r="A39" s="2"/>
      <c r="B39" s="46"/>
      <c r="C39" s="5"/>
      <c r="D39" s="5"/>
      <c r="E39" s="5"/>
      <c r="F39" s="2"/>
      <c r="G39" s="2"/>
      <c r="H39" s="5"/>
      <c r="I39" s="5"/>
      <c r="J39" s="5"/>
    </row>
    <row r="40" spans="1:14" ht="15.75" x14ac:dyDescent="0.5">
      <c r="A40" s="69" t="s">
        <v>23</v>
      </c>
      <c r="B40" s="69"/>
      <c r="G40" s="69" t="s">
        <v>23</v>
      </c>
      <c r="H40" s="69"/>
    </row>
    <row r="41" spans="1:14" x14ac:dyDescent="0.45">
      <c r="A41" s="51" t="s">
        <v>26</v>
      </c>
      <c r="B41" s="51" t="s">
        <v>27</v>
      </c>
      <c r="G41" s="51" t="s">
        <v>26</v>
      </c>
      <c r="H41" s="51" t="s">
        <v>27</v>
      </c>
    </row>
    <row r="42" spans="1:14" x14ac:dyDescent="0.45">
      <c r="A42" s="3" t="s">
        <v>24</v>
      </c>
      <c r="B42" s="34" t="s">
        <v>25</v>
      </c>
      <c r="G42" s="3" t="s">
        <v>43</v>
      </c>
      <c r="H42" s="34" t="s">
        <v>25</v>
      </c>
    </row>
    <row r="43" spans="1:14" x14ac:dyDescent="0.45">
      <c r="A43" s="3" t="s">
        <v>30</v>
      </c>
      <c r="B43" s="33">
        <v>0.05</v>
      </c>
      <c r="G43" s="3" t="s">
        <v>44</v>
      </c>
      <c r="H43" s="33">
        <v>0.05</v>
      </c>
    </row>
    <row r="44" spans="1:14" x14ac:dyDescent="0.45">
      <c r="A44" s="3" t="s">
        <v>40</v>
      </c>
      <c r="B44" s="33">
        <v>0.2</v>
      </c>
      <c r="G44" s="3" t="s">
        <v>45</v>
      </c>
      <c r="H44" s="33">
        <v>0.1</v>
      </c>
      <c r="M44" s="58"/>
      <c r="N44" s="58"/>
    </row>
    <row r="45" spans="1:14" x14ac:dyDescent="0.45">
      <c r="A45" s="3" t="s">
        <v>41</v>
      </c>
      <c r="B45" s="33">
        <v>0.3</v>
      </c>
      <c r="G45" s="3" t="s">
        <v>46</v>
      </c>
      <c r="H45" s="33">
        <v>0.15</v>
      </c>
      <c r="L45" s="60"/>
      <c r="M45" s="60"/>
    </row>
    <row r="46" spans="1:14" x14ac:dyDescent="0.45">
      <c r="G46" s="3" t="s">
        <v>47</v>
      </c>
      <c r="H46" s="33">
        <v>0.2</v>
      </c>
    </row>
    <row r="47" spans="1:14" x14ac:dyDescent="0.45">
      <c r="G47" s="3" t="s">
        <v>48</v>
      </c>
      <c r="H47" s="33">
        <v>0.25</v>
      </c>
      <c r="K47" s="58"/>
      <c r="L47" s="58"/>
    </row>
    <row r="48" spans="1:14" x14ac:dyDescent="0.45">
      <c r="G48" s="3" t="s">
        <v>49</v>
      </c>
      <c r="H48" s="33">
        <v>0.3</v>
      </c>
    </row>
  </sheetData>
  <sheetProtection algorithmName="SHA-512" hashValue="gF0CVSvD1yf0qMWz9kO3Hr6MdBal9v4mTTBEyD57DKR2mUh8jk1pnwYzPUMgGeC52fn3si40dr5J056tr4nFeA==" saltValue="b92AhM3nSBA+uW3nF5RmsQ==" spinCount="100000" sheet="1" objects="1" scenarios="1"/>
  <mergeCells count="18">
    <mergeCell ref="G40:H40"/>
    <mergeCell ref="A40:B40"/>
    <mergeCell ref="A38:C38"/>
    <mergeCell ref="G38:I38"/>
    <mergeCell ref="A32:D32"/>
    <mergeCell ref="G32:J32"/>
    <mergeCell ref="A1:J1"/>
    <mergeCell ref="G11:I11"/>
    <mergeCell ref="G13:I13"/>
    <mergeCell ref="G23:I23"/>
    <mergeCell ref="G3:J3"/>
    <mergeCell ref="A11:C11"/>
    <mergeCell ref="A3:D3"/>
    <mergeCell ref="A13:C13"/>
    <mergeCell ref="A23:C23"/>
    <mergeCell ref="G15:I15"/>
    <mergeCell ref="G16:I16"/>
    <mergeCell ref="G18:I18"/>
  </mergeCells>
  <pageMargins left="0.7" right="0.7" top="0.75" bottom="0.75" header="0.3" footer="0.3"/>
  <pageSetup paperSize="119" orientation="portrait" horizontalDpi="300" verticalDpi="300" r:id="rId1"/>
  <headerFooter>
    <oddFooter>&amp;R_x000D_&amp;1#&amp;"Calibri"&amp;8&amp;K000000 Cisco Confidential</oddFooter>
  </headerFooter>
  <legacyDrawing r:id="rId2"/>
</worksheet>
</file>

<file path=docMetadata/LabelInfo.xml><?xml version="1.0" encoding="utf-8"?>
<clbl:labelList xmlns:clbl="http://schemas.microsoft.com/office/2020/mipLabelMetadata">
  <clbl:label id="{43083d15-7273-40c1-b7db-39efd9ccc17a}" enabled="0" method="" siteId="{43083d15-7273-40c1-b7db-39efd9ccc1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Shettar (sushetta)</dc:creator>
  <cp:lastModifiedBy>Vijendra M S (visathya)</cp:lastModifiedBy>
  <dcterms:created xsi:type="dcterms:W3CDTF">2019-04-16T05:37:42Z</dcterms:created>
  <dcterms:modified xsi:type="dcterms:W3CDTF">2025-03-26T06:54:22Z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2024-08-12T10:57:56Z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c89a0acf-6273-4aa2-9be2-972e87a7f784</vt:lpwstr>
  </property>
  <property fmtid="{D5CDD505-2E9C-101B-9397-08002B2CF9AE}" pid="8" name="MSIP_Label_c8f49a32-fde3-48a5-9266-b5b0972a22dc_ContentBits">
    <vt:lpwstr>2</vt:lpwstr>
  </property>
</Properties>
</file>