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likecookiee/Documents/Prakashlab/Thermo_Trajectories/Paper_Repository_Clean/"/>
    </mc:Choice>
  </mc:AlternateContent>
  <xr:revisionPtr revIDLastSave="0" documentId="13_ncr:1_{43662CB5-EE81-9D48-9637-BAF6F8428E94}" xr6:coauthVersionLast="47" xr6:coauthVersionMax="47" xr10:uidLastSave="{00000000-0000-0000-0000-000000000000}"/>
  <bookViews>
    <workbookView xWindow="0" yWindow="500" windowWidth="25960" windowHeight="21900" activeTab="2" xr2:uid="{E44DE390-6992-394C-9661-7C0E999B3B10}"/>
  </bookViews>
  <sheets>
    <sheet name="Sheet1" sheetId="1" r:id="rId1"/>
    <sheet name="Size calibration key" sheetId="8" r:id="rId2"/>
    <sheet name="SizeList" sheetId="7" r:id="rId3"/>
  </sheets>
  <definedNames>
    <definedName name="_xlchart.v1.0" hidden="1">(Sheet1!$AH$37:$AH$64,Sheet1!$AH$66:$AH$67,Sheet1!$AH$69:$AH$70,Sheet1!$AH$73)</definedName>
    <definedName name="_xlchart.v1.1" hidden="1">(Sheet1!$AH$65,Sheet1!$AH$68,Sheet1!$AH$71,Sheet1!$AH$72,Sheet1!$AH$74:$AH$84)</definedName>
    <definedName name="_xlchart.v1.2" hidden="1">(Sheet1!$AD$37:$AD$42,Sheet1!$AD$44:$AD$46,Sheet1!$AD$48:$AD$53,Sheet1!$AD$55:$AD$64,Sheet1!$AD$66:$AD$67,Sheet1!$AD$69:$AD$70,Sheet1!$AD$73)</definedName>
    <definedName name="_xlchart.v1.3" hidden="1">(Sheet1!$AD$65,Sheet1!$AD$68,Sheet1!$AD$71,Sheet1!$AD$72,Sheet1!$AD$74:$AD$84)</definedName>
    <definedName name="_xlchart.v1.4" hidden="1">Sheet1!$AD$198:$AD$202</definedName>
    <definedName name="_xlchart.v1.5" hidden="1">(Sheet1!$AF$37:$AF$42,Sheet1!$AF$44:$AF$46,Sheet1!$AF$48:$AF$53,Sheet1!$AF$55:$AF$64,Sheet1!$AF$66:$AF$67,Sheet1!$AF$69:$AF$70,Sheet1!$AF$73)</definedName>
    <definedName name="_xlchart.v1.6" hidden="1">(Sheet1!$AF$65,Sheet1!$AF$68,Sheet1!$AF$71,Sheet1!$AF$72,Sheet1!$AF$74:$AF$84)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2" i="7" l="1"/>
  <c r="K42" i="7" s="1"/>
  <c r="L42" i="7" s="1"/>
  <c r="J43" i="7"/>
  <c r="K43" i="7" s="1"/>
  <c r="L43" i="7" s="1"/>
  <c r="E292" i="1"/>
  <c r="E291" i="1"/>
  <c r="E290" i="1"/>
  <c r="E289" i="1"/>
  <c r="E288" i="1"/>
  <c r="E287" i="1"/>
  <c r="E286" i="1"/>
  <c r="E285" i="1"/>
  <c r="E284" i="1"/>
  <c r="E283" i="1"/>
  <c r="E281" i="1"/>
  <c r="E282" i="1"/>
  <c r="E280" i="1"/>
  <c r="E273" i="1"/>
  <c r="E270" i="1"/>
  <c r="E268" i="1"/>
  <c r="E266" i="1"/>
  <c r="E265" i="1"/>
  <c r="E264" i="1"/>
  <c r="E263" i="1"/>
  <c r="E262" i="1"/>
  <c r="Y259" i="1"/>
  <c r="E259" i="1"/>
  <c r="E258" i="1"/>
  <c r="E256" i="1"/>
  <c r="E255" i="1"/>
  <c r="E254" i="1"/>
  <c r="Y253" i="1"/>
  <c r="E253" i="1"/>
  <c r="E252" i="1"/>
  <c r="E251" i="1"/>
  <c r="E250" i="1"/>
  <c r="E249" i="1"/>
  <c r="E248" i="1"/>
  <c r="E247" i="1"/>
  <c r="E246" i="1"/>
  <c r="E245" i="1"/>
  <c r="X243" i="1"/>
  <c r="Y243" i="1" s="1"/>
  <c r="E243" i="1"/>
  <c r="Y241" i="1"/>
  <c r="X241" i="1"/>
  <c r="E241" i="1"/>
  <c r="Y240" i="1"/>
  <c r="X240" i="1"/>
  <c r="E240" i="1"/>
  <c r="X239" i="1"/>
  <c r="Y239" i="1" s="1"/>
  <c r="X238" i="1"/>
  <c r="Y238" i="1" s="1"/>
  <c r="E238" i="1"/>
  <c r="X237" i="1"/>
  <c r="Y237" i="1" s="1"/>
  <c r="X236" i="1"/>
  <c r="Y236" i="1" s="1"/>
  <c r="X235" i="1"/>
  <c r="Y235" i="1" s="1"/>
  <c r="E235" i="1"/>
  <c r="X234" i="1"/>
  <c r="Y234" i="1" s="1"/>
  <c r="E234" i="1"/>
  <c r="X233" i="1"/>
  <c r="Y233" i="1" s="1"/>
  <c r="E233" i="1"/>
  <c r="X232" i="1"/>
  <c r="Y232" i="1" s="1"/>
  <c r="E232" i="1"/>
  <c r="X231" i="1"/>
  <c r="Y231" i="1" s="1"/>
  <c r="E231" i="1"/>
  <c r="X230" i="1"/>
  <c r="Y230" i="1" s="1"/>
  <c r="E230" i="1"/>
  <c r="Y229" i="1"/>
  <c r="X229" i="1"/>
  <c r="E229" i="1"/>
  <c r="X228" i="1"/>
  <c r="Y228" i="1" s="1"/>
  <c r="X227" i="1"/>
  <c r="Y227" i="1" s="1"/>
  <c r="E227" i="1"/>
  <c r="X226" i="1"/>
  <c r="Y226" i="1" s="1"/>
  <c r="X225" i="1"/>
  <c r="Y225" i="1" s="1"/>
  <c r="E225" i="1"/>
  <c r="X224" i="1"/>
  <c r="Y224" i="1" s="1"/>
  <c r="Y223" i="1"/>
  <c r="X223" i="1"/>
  <c r="E223" i="1"/>
  <c r="Y222" i="1"/>
  <c r="X222" i="1"/>
  <c r="X221" i="1"/>
  <c r="Y221" i="1" s="1"/>
  <c r="E221" i="1"/>
  <c r="X220" i="1"/>
  <c r="Y220" i="1" s="1"/>
  <c r="X219" i="1"/>
  <c r="Y219" i="1" s="1"/>
  <c r="E219" i="1"/>
  <c r="X218" i="1"/>
  <c r="Y218" i="1" s="1"/>
  <c r="X217" i="1"/>
  <c r="Y217" i="1" s="1"/>
  <c r="E217" i="1"/>
  <c r="X216" i="1"/>
  <c r="Y216" i="1" s="1"/>
  <c r="X215" i="1"/>
  <c r="Y215" i="1" s="1"/>
  <c r="X214" i="1"/>
  <c r="Y214" i="1" s="1"/>
  <c r="X213" i="1"/>
  <c r="Y213" i="1" s="1"/>
  <c r="X212" i="1"/>
  <c r="Y212" i="1" s="1"/>
  <c r="Y211" i="1"/>
  <c r="X211" i="1"/>
  <c r="X210" i="1"/>
  <c r="Y210" i="1" s="1"/>
  <c r="Y209" i="1"/>
  <c r="X209" i="1"/>
  <c r="X208" i="1"/>
  <c r="Y208" i="1" s="1"/>
  <c r="X207" i="1"/>
  <c r="Y207" i="1" s="1"/>
  <c r="Y206" i="1"/>
  <c r="Y205" i="1"/>
  <c r="Y204" i="1"/>
  <c r="Y203" i="1"/>
  <c r="Y202" i="1"/>
  <c r="E202" i="1"/>
  <c r="Y201" i="1"/>
  <c r="E201" i="1"/>
  <c r="Y200" i="1"/>
  <c r="E200" i="1"/>
  <c r="Y199" i="1"/>
  <c r="E199" i="1"/>
  <c r="Y198" i="1"/>
  <c r="E198" i="1"/>
  <c r="Y197" i="1"/>
  <c r="Y196" i="1"/>
  <c r="Y195" i="1"/>
  <c r="Y194" i="1"/>
  <c r="Y193" i="1"/>
  <c r="X192" i="1"/>
  <c r="Y192" i="1" s="1"/>
  <c r="X191" i="1"/>
  <c r="Y191" i="1" s="1"/>
  <c r="X190" i="1"/>
  <c r="Y190" i="1" s="1"/>
  <c r="X189" i="1"/>
  <c r="Y189" i="1" s="1"/>
  <c r="W188" i="1"/>
  <c r="X188" i="1" s="1"/>
  <c r="Y188" i="1" s="1"/>
  <c r="V188" i="1"/>
  <c r="W187" i="1"/>
  <c r="V187" i="1"/>
  <c r="X187" i="1" s="1"/>
  <c r="Y187" i="1" s="1"/>
  <c r="W186" i="1"/>
  <c r="V186" i="1"/>
  <c r="X186" i="1" s="1"/>
  <c r="Y186" i="1" s="1"/>
  <c r="W185" i="1"/>
  <c r="V185" i="1"/>
  <c r="X185" i="1" s="1"/>
  <c r="Y185" i="1" s="1"/>
  <c r="W184" i="1"/>
  <c r="X184" i="1" s="1"/>
  <c r="Y184" i="1" s="1"/>
  <c r="V184" i="1"/>
  <c r="W183" i="1"/>
  <c r="V183" i="1"/>
  <c r="X183" i="1" s="1"/>
  <c r="Y183" i="1" s="1"/>
  <c r="W182" i="1"/>
  <c r="V182" i="1"/>
  <c r="X182" i="1" s="1"/>
  <c r="Y182" i="1" s="1"/>
  <c r="W181" i="1"/>
  <c r="V181" i="1"/>
  <c r="X181" i="1" s="1"/>
  <c r="Y181" i="1" s="1"/>
  <c r="W180" i="1"/>
  <c r="X180" i="1" s="1"/>
  <c r="Y180" i="1" s="1"/>
  <c r="V180" i="1"/>
  <c r="W179" i="1"/>
  <c r="V179" i="1"/>
  <c r="X179" i="1" s="1"/>
  <c r="Y179" i="1" s="1"/>
  <c r="W178" i="1"/>
  <c r="V178" i="1"/>
  <c r="X178" i="1" s="1"/>
  <c r="Y178" i="1" s="1"/>
  <c r="W177" i="1"/>
  <c r="V177" i="1"/>
  <c r="X177" i="1" s="1"/>
  <c r="Y177" i="1" s="1"/>
  <c r="W176" i="1"/>
  <c r="X176" i="1" s="1"/>
  <c r="Y176" i="1" s="1"/>
  <c r="V176" i="1"/>
  <c r="W175" i="1"/>
  <c r="V175" i="1"/>
  <c r="X175" i="1" s="1"/>
  <c r="Y175" i="1" s="1"/>
  <c r="W174" i="1"/>
  <c r="V174" i="1"/>
  <c r="X174" i="1" s="1"/>
  <c r="Y174" i="1" s="1"/>
  <c r="W173" i="1"/>
  <c r="V173" i="1"/>
  <c r="X173" i="1" s="1"/>
  <c r="Y173" i="1" s="1"/>
  <c r="W172" i="1"/>
  <c r="X172" i="1" s="1"/>
  <c r="Y172" i="1" s="1"/>
  <c r="V172" i="1"/>
  <c r="W171" i="1"/>
  <c r="V171" i="1"/>
  <c r="X171" i="1" s="1"/>
  <c r="Y171" i="1" s="1"/>
  <c r="W170" i="1"/>
  <c r="V170" i="1"/>
  <c r="X170" i="1" s="1"/>
  <c r="Y170" i="1" s="1"/>
  <c r="W169" i="1"/>
  <c r="V169" i="1"/>
  <c r="X169" i="1" s="1"/>
  <c r="Y169" i="1" s="1"/>
  <c r="W168" i="1"/>
  <c r="X168" i="1" s="1"/>
  <c r="Y168" i="1" s="1"/>
  <c r="V168" i="1"/>
  <c r="W167" i="1"/>
  <c r="V167" i="1"/>
  <c r="X167" i="1" s="1"/>
  <c r="Y167" i="1" s="1"/>
  <c r="X166" i="1"/>
  <c r="Y166" i="1" s="1"/>
  <c r="W166" i="1"/>
  <c r="V166" i="1"/>
  <c r="W165" i="1"/>
  <c r="V165" i="1"/>
  <c r="X165" i="1" s="1"/>
  <c r="Y165" i="1" s="1"/>
  <c r="W164" i="1"/>
  <c r="X164" i="1" s="1"/>
  <c r="Y164" i="1" s="1"/>
  <c r="V164" i="1"/>
  <c r="W163" i="1"/>
  <c r="V163" i="1"/>
  <c r="X163" i="1" s="1"/>
  <c r="Y163" i="1" s="1"/>
  <c r="W162" i="1"/>
  <c r="V162" i="1"/>
  <c r="X162" i="1" s="1"/>
  <c r="Y162" i="1" s="1"/>
  <c r="W161" i="1"/>
  <c r="V161" i="1"/>
  <c r="X161" i="1" s="1"/>
  <c r="Y161" i="1" s="1"/>
  <c r="W160" i="1"/>
  <c r="X160" i="1" s="1"/>
  <c r="Y160" i="1" s="1"/>
  <c r="V160" i="1"/>
  <c r="W159" i="1"/>
  <c r="V159" i="1"/>
  <c r="X159" i="1" s="1"/>
  <c r="Y159" i="1" s="1"/>
  <c r="W158" i="1"/>
  <c r="V158" i="1"/>
  <c r="X158" i="1" s="1"/>
  <c r="Y158" i="1" s="1"/>
  <c r="W157" i="1"/>
  <c r="V157" i="1"/>
  <c r="X157" i="1" s="1"/>
  <c r="Y157" i="1" s="1"/>
  <c r="W156" i="1"/>
  <c r="X156" i="1" s="1"/>
  <c r="Y156" i="1" s="1"/>
  <c r="V156" i="1"/>
  <c r="W155" i="1"/>
  <c r="V155" i="1"/>
  <c r="X155" i="1" s="1"/>
  <c r="Y155" i="1" s="1"/>
  <c r="W154" i="1"/>
  <c r="V154" i="1"/>
  <c r="X154" i="1" s="1"/>
  <c r="Y154" i="1" s="1"/>
  <c r="W153" i="1"/>
  <c r="V153" i="1"/>
  <c r="X153" i="1" s="1"/>
  <c r="Y153" i="1" s="1"/>
  <c r="W152" i="1"/>
  <c r="X152" i="1" s="1"/>
  <c r="Y152" i="1" s="1"/>
  <c r="V152" i="1"/>
  <c r="W151" i="1"/>
  <c r="V151" i="1"/>
  <c r="X151" i="1" s="1"/>
  <c r="Y151" i="1" s="1"/>
  <c r="W150" i="1"/>
  <c r="V150" i="1"/>
  <c r="X150" i="1" s="1"/>
  <c r="Y150" i="1" s="1"/>
  <c r="M150" i="1"/>
  <c r="W149" i="1"/>
  <c r="V149" i="1"/>
  <c r="X149" i="1" s="1"/>
  <c r="Y149" i="1" s="1"/>
  <c r="P149" i="1"/>
  <c r="M149" i="1"/>
  <c r="W148" i="1"/>
  <c r="V148" i="1"/>
  <c r="X148" i="1" s="1"/>
  <c r="Y148" i="1" s="1"/>
  <c r="W147" i="1"/>
  <c r="V147" i="1"/>
  <c r="X147" i="1" s="1"/>
  <c r="Y147" i="1" s="1"/>
  <c r="W146" i="1"/>
  <c r="V146" i="1"/>
  <c r="X146" i="1" s="1"/>
  <c r="Y146" i="1" s="1"/>
  <c r="W145" i="1"/>
  <c r="V145" i="1"/>
  <c r="X145" i="1" s="1"/>
  <c r="Y145" i="1" s="1"/>
  <c r="P145" i="1"/>
  <c r="M145" i="1"/>
  <c r="W144" i="1"/>
  <c r="V144" i="1"/>
  <c r="X144" i="1" s="1"/>
  <c r="Y144" i="1" s="1"/>
  <c r="W143" i="1"/>
  <c r="X143" i="1" s="1"/>
  <c r="Y143" i="1" s="1"/>
  <c r="V143" i="1"/>
  <c r="M143" i="1"/>
  <c r="X142" i="1"/>
  <c r="Y142" i="1" s="1"/>
  <c r="W142" i="1"/>
  <c r="V142" i="1"/>
  <c r="W141" i="1"/>
  <c r="V141" i="1"/>
  <c r="X141" i="1" s="1"/>
  <c r="Y141" i="1" s="1"/>
  <c r="W140" i="1"/>
  <c r="V140" i="1"/>
  <c r="X140" i="1" s="1"/>
  <c r="Y140" i="1" s="1"/>
  <c r="W139" i="1"/>
  <c r="V139" i="1"/>
  <c r="X139" i="1" s="1"/>
  <c r="Y139" i="1" s="1"/>
  <c r="X138" i="1"/>
  <c r="Y138" i="1" s="1"/>
  <c r="W138" i="1"/>
  <c r="V138" i="1"/>
  <c r="M138" i="1"/>
  <c r="W137" i="1"/>
  <c r="V137" i="1"/>
  <c r="X137" i="1" s="1"/>
  <c r="Y137" i="1" s="1"/>
  <c r="M137" i="1"/>
  <c r="W136" i="1"/>
  <c r="V136" i="1"/>
  <c r="X136" i="1" s="1"/>
  <c r="Y136" i="1" s="1"/>
  <c r="W135" i="1"/>
  <c r="V135" i="1"/>
  <c r="X135" i="1" s="1"/>
  <c r="Y135" i="1" s="1"/>
  <c r="W134" i="1"/>
  <c r="X134" i="1" s="1"/>
  <c r="Y134" i="1" s="1"/>
  <c r="V134" i="1"/>
  <c r="W133" i="1"/>
  <c r="V133" i="1"/>
  <c r="X133" i="1" s="1"/>
  <c r="Y133" i="1" s="1"/>
  <c r="W132" i="1"/>
  <c r="V132" i="1"/>
  <c r="X132" i="1" s="1"/>
  <c r="Y132" i="1" s="1"/>
  <c r="W131" i="1"/>
  <c r="V131" i="1"/>
  <c r="X131" i="1" s="1"/>
  <c r="Y131" i="1" s="1"/>
  <c r="W130" i="1"/>
  <c r="X130" i="1" s="1"/>
  <c r="Y130" i="1" s="1"/>
  <c r="V130" i="1"/>
  <c r="W129" i="1"/>
  <c r="V129" i="1"/>
  <c r="X129" i="1" s="1"/>
  <c r="Y129" i="1" s="1"/>
  <c r="W128" i="1"/>
  <c r="V128" i="1"/>
  <c r="X128" i="1" s="1"/>
  <c r="Y128" i="1" s="1"/>
  <c r="W127" i="1"/>
  <c r="V127" i="1"/>
  <c r="X127" i="1" s="1"/>
  <c r="Y127" i="1" s="1"/>
  <c r="W126" i="1"/>
  <c r="X126" i="1" s="1"/>
  <c r="Y126" i="1" s="1"/>
  <c r="V126" i="1"/>
  <c r="W125" i="1"/>
  <c r="V125" i="1"/>
  <c r="X125" i="1" s="1"/>
  <c r="Y125" i="1" s="1"/>
  <c r="W124" i="1"/>
  <c r="V124" i="1"/>
  <c r="X124" i="1" s="1"/>
  <c r="Y124" i="1" s="1"/>
  <c r="W123" i="1"/>
  <c r="V123" i="1"/>
  <c r="X123" i="1" s="1"/>
  <c r="Y123" i="1" s="1"/>
  <c r="W122" i="1"/>
  <c r="X122" i="1" s="1"/>
  <c r="Y122" i="1" s="1"/>
  <c r="V122" i="1"/>
  <c r="W121" i="1"/>
  <c r="V121" i="1"/>
  <c r="X121" i="1" s="1"/>
  <c r="Y121" i="1" s="1"/>
  <c r="W120" i="1"/>
  <c r="V120" i="1"/>
  <c r="X120" i="1" s="1"/>
  <c r="Y120" i="1" s="1"/>
  <c r="W119" i="1"/>
  <c r="V119" i="1"/>
  <c r="X119" i="1" s="1"/>
  <c r="Y119" i="1" s="1"/>
  <c r="W118" i="1"/>
  <c r="X118" i="1" s="1"/>
  <c r="Y118" i="1" s="1"/>
  <c r="V118" i="1"/>
  <c r="W117" i="1"/>
  <c r="V117" i="1"/>
  <c r="X117" i="1" s="1"/>
  <c r="Y117" i="1" s="1"/>
  <c r="W116" i="1"/>
  <c r="V116" i="1"/>
  <c r="X116" i="1" s="1"/>
  <c r="Y116" i="1" s="1"/>
  <c r="W115" i="1"/>
  <c r="V115" i="1"/>
  <c r="X115" i="1" s="1"/>
  <c r="Y115" i="1" s="1"/>
  <c r="W114" i="1"/>
  <c r="X114" i="1" s="1"/>
  <c r="Y114" i="1" s="1"/>
  <c r="V114" i="1"/>
  <c r="W113" i="1"/>
  <c r="V113" i="1"/>
  <c r="X113" i="1" s="1"/>
  <c r="Y113" i="1" s="1"/>
  <c r="W112" i="1"/>
  <c r="V112" i="1"/>
  <c r="X112" i="1" s="1"/>
  <c r="Y112" i="1" s="1"/>
  <c r="W111" i="1"/>
  <c r="V111" i="1"/>
  <c r="X111" i="1" s="1"/>
  <c r="Y111" i="1" s="1"/>
  <c r="W110" i="1"/>
  <c r="X110" i="1" s="1"/>
  <c r="Y110" i="1" s="1"/>
  <c r="V110" i="1"/>
  <c r="W109" i="1"/>
  <c r="V109" i="1"/>
  <c r="X109" i="1" s="1"/>
  <c r="Y109" i="1" s="1"/>
  <c r="W108" i="1"/>
  <c r="V108" i="1"/>
  <c r="X108" i="1" s="1"/>
  <c r="Y108" i="1" s="1"/>
  <c r="W107" i="1"/>
  <c r="V107" i="1"/>
  <c r="X107" i="1" s="1"/>
  <c r="Y107" i="1" s="1"/>
  <c r="W106" i="1"/>
  <c r="X106" i="1" s="1"/>
  <c r="Y106" i="1" s="1"/>
  <c r="V106" i="1"/>
  <c r="W105" i="1"/>
  <c r="V105" i="1"/>
  <c r="X105" i="1" s="1"/>
  <c r="Y105" i="1" s="1"/>
  <c r="W104" i="1"/>
  <c r="V104" i="1"/>
  <c r="X104" i="1" s="1"/>
  <c r="Y104" i="1" s="1"/>
  <c r="W103" i="1"/>
  <c r="V103" i="1"/>
  <c r="X103" i="1" s="1"/>
  <c r="Y103" i="1" s="1"/>
  <c r="W102" i="1"/>
  <c r="X102" i="1" s="1"/>
  <c r="Y102" i="1" s="1"/>
  <c r="V102" i="1"/>
  <c r="W101" i="1"/>
  <c r="V101" i="1"/>
  <c r="X101" i="1" s="1"/>
  <c r="Y101" i="1" s="1"/>
  <c r="W100" i="1"/>
  <c r="V100" i="1"/>
  <c r="X100" i="1" s="1"/>
  <c r="Y100" i="1" s="1"/>
  <c r="W99" i="1"/>
  <c r="V99" i="1"/>
  <c r="X99" i="1" s="1"/>
  <c r="Y99" i="1" s="1"/>
  <c r="W98" i="1"/>
  <c r="X98" i="1" s="1"/>
  <c r="Y98" i="1" s="1"/>
  <c r="V98" i="1"/>
  <c r="W97" i="1"/>
  <c r="V97" i="1"/>
  <c r="X97" i="1" s="1"/>
  <c r="Y97" i="1" s="1"/>
  <c r="W96" i="1"/>
  <c r="V96" i="1"/>
  <c r="X96" i="1" s="1"/>
  <c r="Y96" i="1" s="1"/>
  <c r="W95" i="1"/>
  <c r="V95" i="1"/>
  <c r="X95" i="1" s="1"/>
  <c r="Y95" i="1" s="1"/>
  <c r="W94" i="1"/>
  <c r="X94" i="1" s="1"/>
  <c r="Y94" i="1" s="1"/>
  <c r="V94" i="1"/>
  <c r="W93" i="1"/>
  <c r="V93" i="1"/>
  <c r="X93" i="1" s="1"/>
  <c r="Y93" i="1" s="1"/>
  <c r="W92" i="1"/>
  <c r="V92" i="1"/>
  <c r="X92" i="1" s="1"/>
  <c r="Y92" i="1" s="1"/>
  <c r="W91" i="1"/>
  <c r="V91" i="1"/>
  <c r="X91" i="1" s="1"/>
  <c r="Y91" i="1" s="1"/>
  <c r="W90" i="1"/>
  <c r="X90" i="1" s="1"/>
  <c r="Y90" i="1" s="1"/>
  <c r="V90" i="1"/>
  <c r="U89" i="1"/>
  <c r="W89" i="1" s="1"/>
  <c r="T89" i="1"/>
  <c r="V89" i="1" s="1"/>
  <c r="X89" i="1" s="1"/>
  <c r="Y89" i="1" s="1"/>
  <c r="W88" i="1"/>
  <c r="V88" i="1"/>
  <c r="X88" i="1" s="1"/>
  <c r="Y88" i="1" s="1"/>
  <c r="X87" i="1"/>
  <c r="Y87" i="1" s="1"/>
  <c r="W87" i="1"/>
  <c r="V87" i="1"/>
  <c r="W86" i="1"/>
  <c r="V86" i="1"/>
  <c r="X86" i="1" s="1"/>
  <c r="Y86" i="1" s="1"/>
  <c r="W85" i="1"/>
  <c r="V85" i="1"/>
  <c r="X85" i="1" s="1"/>
  <c r="Y85" i="1" s="1"/>
  <c r="Y84" i="1"/>
  <c r="Y83" i="1"/>
  <c r="W82" i="1"/>
  <c r="V82" i="1"/>
  <c r="X82" i="1" s="1"/>
  <c r="Y82" i="1" s="1"/>
  <c r="W81" i="1"/>
  <c r="X81" i="1" s="1"/>
  <c r="Y81" i="1" s="1"/>
  <c r="V81" i="1"/>
  <c r="W80" i="1"/>
  <c r="V80" i="1"/>
  <c r="X80" i="1" s="1"/>
  <c r="Y80" i="1" s="1"/>
  <c r="W79" i="1"/>
  <c r="V79" i="1"/>
  <c r="X79" i="1" s="1"/>
  <c r="Y79" i="1" s="1"/>
  <c r="W78" i="1"/>
  <c r="V78" i="1"/>
  <c r="X78" i="1" s="1"/>
  <c r="Y78" i="1" s="1"/>
  <c r="W77" i="1"/>
  <c r="X77" i="1" s="1"/>
  <c r="Y77" i="1" s="1"/>
  <c r="V77" i="1"/>
  <c r="W76" i="1"/>
  <c r="V76" i="1"/>
  <c r="X76" i="1" s="1"/>
  <c r="Y76" i="1" s="1"/>
  <c r="W75" i="1"/>
  <c r="V75" i="1"/>
  <c r="X75" i="1" s="1"/>
  <c r="Y75" i="1" s="1"/>
  <c r="W74" i="1"/>
  <c r="V74" i="1"/>
  <c r="X74" i="1" s="1"/>
  <c r="Y74" i="1" s="1"/>
  <c r="X73" i="1"/>
  <c r="Y73" i="1" s="1"/>
  <c r="Y72" i="1"/>
  <c r="X72" i="1"/>
  <c r="X71" i="1"/>
  <c r="Y71" i="1" s="1"/>
  <c r="W70" i="1"/>
  <c r="V70" i="1"/>
  <c r="X70" i="1" s="1"/>
  <c r="Y70" i="1" s="1"/>
  <c r="W69" i="1"/>
  <c r="V69" i="1"/>
  <c r="X69" i="1" s="1"/>
  <c r="Y69" i="1" s="1"/>
  <c r="X68" i="1"/>
  <c r="Y68" i="1" s="1"/>
  <c r="W68" i="1"/>
  <c r="V68" i="1"/>
  <c r="W67" i="1"/>
  <c r="V67" i="1"/>
  <c r="X67" i="1" s="1"/>
  <c r="Y67" i="1" s="1"/>
  <c r="W66" i="1"/>
  <c r="V66" i="1"/>
  <c r="X66" i="1" s="1"/>
  <c r="Y66" i="1" s="1"/>
  <c r="W65" i="1"/>
  <c r="V65" i="1"/>
  <c r="X65" i="1" s="1"/>
  <c r="Y65" i="1" s="1"/>
  <c r="X64" i="1"/>
  <c r="Y64" i="1" s="1"/>
  <c r="W64" i="1"/>
  <c r="V64" i="1"/>
  <c r="W63" i="1"/>
  <c r="V63" i="1"/>
  <c r="X63" i="1" s="1"/>
  <c r="Y63" i="1" s="1"/>
  <c r="W62" i="1"/>
  <c r="V62" i="1"/>
  <c r="X62" i="1" s="1"/>
  <c r="Y62" i="1" s="1"/>
  <c r="W61" i="1"/>
  <c r="V61" i="1"/>
  <c r="X61" i="1" s="1"/>
  <c r="Y61" i="1" s="1"/>
  <c r="X60" i="1"/>
  <c r="Y60" i="1" s="1"/>
  <c r="W60" i="1"/>
  <c r="V60" i="1"/>
  <c r="W59" i="1"/>
  <c r="V59" i="1"/>
  <c r="X59" i="1" s="1"/>
  <c r="Y59" i="1" s="1"/>
  <c r="W58" i="1"/>
  <c r="V58" i="1"/>
  <c r="X58" i="1" s="1"/>
  <c r="Y58" i="1" s="1"/>
  <c r="W57" i="1"/>
  <c r="V57" i="1"/>
  <c r="X57" i="1" s="1"/>
  <c r="Y57" i="1" s="1"/>
  <c r="W56" i="1"/>
  <c r="V56" i="1"/>
  <c r="X56" i="1" s="1"/>
  <c r="Y56" i="1" s="1"/>
  <c r="W55" i="1"/>
  <c r="V55" i="1"/>
  <c r="X55" i="1" s="1"/>
  <c r="Y55" i="1" s="1"/>
  <c r="Y54" i="1"/>
  <c r="W54" i="1"/>
  <c r="V54" i="1"/>
  <c r="W53" i="1"/>
  <c r="V53" i="1"/>
  <c r="X53" i="1" s="1"/>
  <c r="Y53" i="1" s="1"/>
  <c r="W52" i="1"/>
  <c r="V52" i="1"/>
  <c r="X52" i="1" s="1"/>
  <c r="Y52" i="1" s="1"/>
  <c r="X51" i="1"/>
  <c r="Y51" i="1" s="1"/>
  <c r="W51" i="1"/>
  <c r="V51" i="1"/>
  <c r="W50" i="1"/>
  <c r="V50" i="1"/>
  <c r="X50" i="1" s="1"/>
  <c r="Y50" i="1" s="1"/>
  <c r="W49" i="1"/>
  <c r="V49" i="1"/>
  <c r="X49" i="1" s="1"/>
  <c r="Y49" i="1" s="1"/>
  <c r="W48" i="1"/>
  <c r="V48" i="1"/>
  <c r="X48" i="1" s="1"/>
  <c r="Y48" i="1" s="1"/>
  <c r="Y47" i="1"/>
  <c r="W47" i="1"/>
  <c r="V47" i="1"/>
  <c r="W46" i="1"/>
  <c r="V46" i="1"/>
  <c r="X46" i="1" s="1"/>
  <c r="Y46" i="1" s="1"/>
  <c r="W45" i="1"/>
  <c r="V45" i="1"/>
  <c r="X45" i="1" s="1"/>
  <c r="Y45" i="1" s="1"/>
  <c r="W44" i="1"/>
  <c r="V44" i="1"/>
  <c r="X44" i="1" s="1"/>
  <c r="Y44" i="1" s="1"/>
  <c r="W43" i="1"/>
  <c r="X43" i="1" s="1"/>
  <c r="Y43" i="1" s="1"/>
  <c r="V43" i="1"/>
  <c r="W42" i="1"/>
  <c r="V42" i="1"/>
  <c r="X42" i="1" s="1"/>
  <c r="Y42" i="1" s="1"/>
  <c r="W41" i="1"/>
  <c r="V41" i="1"/>
  <c r="X41" i="1" s="1"/>
  <c r="Y41" i="1" s="1"/>
  <c r="W40" i="1"/>
  <c r="V40" i="1"/>
  <c r="X40" i="1" s="1"/>
  <c r="Y40" i="1" s="1"/>
  <c r="W39" i="1"/>
  <c r="X39" i="1" s="1"/>
  <c r="Y39" i="1" s="1"/>
  <c r="V39" i="1"/>
  <c r="W38" i="1"/>
  <c r="V38" i="1"/>
  <c r="X38" i="1" s="1"/>
  <c r="Y38" i="1" s="1"/>
  <c r="W37" i="1"/>
  <c r="V37" i="1"/>
  <c r="X37" i="1" s="1"/>
  <c r="Y37" i="1" s="1"/>
  <c r="I21" i="7"/>
  <c r="I40" i="7"/>
  <c r="J44" i="7"/>
  <c r="K44" i="7" s="1"/>
  <c r="L44" i="7" s="1"/>
  <c r="J41" i="7"/>
  <c r="K41" i="7" s="1"/>
  <c r="L41" i="7" s="1"/>
  <c r="I38" i="7"/>
  <c r="I37" i="7"/>
  <c r="J40" i="7"/>
  <c r="K40" i="7" s="1"/>
  <c r="L40" i="7" s="1"/>
  <c r="J39" i="7"/>
  <c r="K39" i="7" s="1"/>
  <c r="L39" i="7" s="1"/>
  <c r="J37" i="7"/>
  <c r="K37" i="7" s="1"/>
  <c r="L37" i="7" s="1"/>
  <c r="J38" i="7"/>
  <c r="K38" i="7" s="1"/>
  <c r="L38" i="7" s="1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2" i="7"/>
  <c r="C9" i="8" l="1"/>
  <c r="D9" i="8" s="1"/>
  <c r="C8" i="8"/>
  <c r="D8" i="8" s="1"/>
  <c r="C7" i="8"/>
  <c r="D7" i="8" s="1"/>
  <c r="C6" i="8"/>
  <c r="D6" i="8" s="1"/>
  <c r="J29" i="7" s="1"/>
  <c r="K29" i="7" s="1"/>
  <c r="L29" i="7" s="1"/>
  <c r="C5" i="8"/>
  <c r="D5" i="8" s="1"/>
  <c r="C4" i="8"/>
  <c r="D4" i="8" s="1"/>
  <c r="C3" i="8"/>
  <c r="D3" i="8" s="1"/>
  <c r="C2" i="8"/>
  <c r="D2" i="8" s="1"/>
  <c r="J35" i="7" l="1"/>
  <c r="K35" i="7" s="1"/>
  <c r="L35" i="7" s="1"/>
  <c r="J33" i="7"/>
  <c r="K33" i="7" s="1"/>
  <c r="L33" i="7" s="1"/>
  <c r="J36" i="7"/>
  <c r="K36" i="7" s="1"/>
  <c r="L36" i="7" s="1"/>
  <c r="J13" i="7"/>
  <c r="K13" i="7" s="1"/>
  <c r="L13" i="7" s="1"/>
  <c r="J9" i="7"/>
  <c r="K9" i="7" s="1"/>
  <c r="L9" i="7" s="1"/>
  <c r="J19" i="7"/>
  <c r="K19" i="7" s="1"/>
  <c r="L19" i="7" s="1"/>
  <c r="J25" i="7"/>
  <c r="K25" i="7" s="1"/>
  <c r="L25" i="7" s="1"/>
  <c r="J24" i="7"/>
  <c r="K24" i="7" s="1"/>
  <c r="L24" i="7" s="1"/>
  <c r="J3" i="7"/>
  <c r="K3" i="7" s="1"/>
  <c r="L3" i="7" s="1"/>
  <c r="J17" i="7"/>
  <c r="K17" i="7" s="1"/>
  <c r="L17" i="7" s="1"/>
  <c r="J32" i="7"/>
  <c r="K32" i="7" s="1"/>
  <c r="L32" i="7" s="1"/>
  <c r="J23" i="7"/>
  <c r="K23" i="7" s="1"/>
  <c r="L23" i="7" s="1"/>
  <c r="J8" i="7"/>
  <c r="K8" i="7" s="1"/>
  <c r="L8" i="7" s="1"/>
  <c r="J2" i="7"/>
  <c r="K2" i="7" s="1"/>
  <c r="L2" i="7" s="1"/>
  <c r="J4" i="7"/>
  <c r="K4" i="7" s="1"/>
  <c r="L4" i="7" s="1"/>
  <c r="J31" i="7"/>
  <c r="K31" i="7" s="1"/>
  <c r="L31" i="7" s="1"/>
  <c r="J26" i="7"/>
  <c r="K26" i="7" s="1"/>
  <c r="L26" i="7" s="1"/>
  <c r="J16" i="7"/>
  <c r="K16" i="7" s="1"/>
  <c r="L16" i="7" s="1"/>
  <c r="J18" i="7"/>
  <c r="K18" i="7" s="1"/>
  <c r="L18" i="7" s="1"/>
  <c r="J6" i="7"/>
  <c r="K6" i="7" s="1"/>
  <c r="L6" i="7" s="1"/>
  <c r="J34" i="7"/>
  <c r="K34" i="7" s="1"/>
  <c r="L34" i="7" s="1"/>
  <c r="J7" i="7"/>
  <c r="K7" i="7" s="1"/>
  <c r="L7" i="7" s="1"/>
  <c r="J21" i="7"/>
  <c r="K21" i="7" s="1"/>
  <c r="L21" i="7" s="1"/>
  <c r="J15" i="7"/>
  <c r="K15" i="7" s="1"/>
  <c r="L15" i="7" s="1"/>
  <c r="J20" i="7"/>
  <c r="K20" i="7" s="1"/>
  <c r="L20" i="7" s="1"/>
  <c r="J14" i="7"/>
  <c r="K14" i="7" s="1"/>
  <c r="L14" i="7" s="1"/>
  <c r="J11" i="7"/>
  <c r="K11" i="7" s="1"/>
  <c r="L11" i="7" s="1"/>
  <c r="J12" i="7"/>
  <c r="K12" i="7" s="1"/>
  <c r="L12" i="7" s="1"/>
  <c r="J22" i="7"/>
  <c r="K22" i="7" s="1"/>
  <c r="L22" i="7" s="1"/>
  <c r="J27" i="7"/>
  <c r="K27" i="7" s="1"/>
  <c r="L27" i="7" s="1"/>
  <c r="J5" i="7"/>
  <c r="K5" i="7" s="1"/>
  <c r="L5" i="7" s="1"/>
  <c r="J10" i="7"/>
  <c r="K10" i="7" s="1"/>
  <c r="L10" i="7" s="1"/>
  <c r="J28" i="7"/>
  <c r="K28" i="7" s="1"/>
  <c r="L28" i="7" s="1"/>
  <c r="J30" i="7"/>
  <c r="K30" i="7" s="1"/>
  <c r="L30" i="7" s="1"/>
</calcChain>
</file>

<file path=xl/sharedStrings.xml><?xml version="1.0" encoding="utf-8"?>
<sst xmlns="http://schemas.openxmlformats.org/spreadsheetml/2006/main" count="776" uniqueCount="241">
  <si>
    <t>Beads</t>
  </si>
  <si>
    <t>Heat/Light</t>
  </si>
  <si>
    <t>Both, top heat</t>
  </si>
  <si>
    <t>Both, bottom heat</t>
  </si>
  <si>
    <t>Heat only, bottom</t>
  </si>
  <si>
    <t>Heat only, top</t>
  </si>
  <si>
    <t>Heat only, left</t>
  </si>
  <si>
    <t>Bad temperature gradient</t>
  </si>
  <si>
    <t xml:space="preserve">Heat only, bottom; </t>
  </si>
  <si>
    <t>Animal is directly inside big dish</t>
  </si>
  <si>
    <t>Not fully starved</t>
  </si>
  <si>
    <t>25mL water starts</t>
  </si>
  <si>
    <t>Iffy gradient</t>
  </si>
  <si>
    <t>Did not record starvation duration….</t>
  </si>
  <si>
    <t>Animal divided during trial</t>
  </si>
  <si>
    <t>Heat off control</t>
  </si>
  <si>
    <t>30mL water; Temp gradient was iffy --&gt; Prob too much water.</t>
  </si>
  <si>
    <t>NEW SETUP BEGINS (PVC PIPE + WAFER); not fully starved</t>
  </si>
  <si>
    <t>Comment</t>
  </si>
  <si>
    <t>T1</t>
  </si>
  <si>
    <t>T2</t>
  </si>
  <si>
    <t>Delta T</t>
  </si>
  <si>
    <t>Max persistence length</t>
  </si>
  <si>
    <t>L at with max Lp occurs (mm)</t>
  </si>
  <si>
    <t>MSSI for g = 5, w = 60min</t>
  </si>
  <si>
    <t>T at which max Tp occurs</t>
  </si>
  <si>
    <t>Max persistence time (min)</t>
  </si>
  <si>
    <t>T at which PEAK 2 of Tp occurs</t>
  </si>
  <si>
    <t>PEAK 2 of Tp</t>
  </si>
  <si>
    <t>T at which PEAK 3 of Tp occurs</t>
  </si>
  <si>
    <t>PEAK 3 of Tp</t>
  </si>
  <si>
    <t>Cam</t>
  </si>
  <si>
    <t>Trial</t>
  </si>
  <si>
    <t xml:space="preserve">Ruthenium Red Screen </t>
  </si>
  <si>
    <t>Bottom Heat + 20 microM Ruthenium Red</t>
  </si>
  <si>
    <t>Heat off + 20 microM Ruthenium Red</t>
  </si>
  <si>
    <t>Bottom heat + 20 microM Ruthenium Red</t>
  </si>
  <si>
    <t xml:space="preserve">Higher Temperature </t>
  </si>
  <si>
    <t>Bottom Heat</t>
  </si>
  <si>
    <t>Heat off + 5microM U73122</t>
  </si>
  <si>
    <t>Bottom Heat + 5 microM U73122</t>
  </si>
  <si>
    <t>Bottom Heat + 20 microM Ruthenium Red + 5 microM U73122</t>
  </si>
  <si>
    <t>Animal Died</t>
  </si>
  <si>
    <t>Animal died after 12 hours ish</t>
  </si>
  <si>
    <t>Animal was dying by end</t>
  </si>
  <si>
    <t>Heat off + 3.5 microM U73122</t>
  </si>
  <si>
    <t>Bottom heat + 4microM U73122</t>
  </si>
  <si>
    <t>Bottom heat + 3.5 microM U73122</t>
  </si>
  <si>
    <t>Animal disintegrated</t>
  </si>
  <si>
    <t>Heat off, higher frame rate (10s)</t>
  </si>
  <si>
    <t>Heat on, higher frame rate (10s)</t>
  </si>
  <si>
    <t>Heat on, higher frame rate (5s)</t>
  </si>
  <si>
    <t>Heat on, higher frame rate (2.6s)</t>
  </si>
  <si>
    <t xml:space="preserve">Bottom heat + 40uM RRed + 4uM U73122 </t>
  </si>
  <si>
    <t xml:space="preserve">Bottom heat + 20uM RRed + 3.5uM U73122 </t>
  </si>
  <si>
    <t>Worth trying again</t>
  </si>
  <si>
    <t>Heaf OFF, higher FR (5s)</t>
  </si>
  <si>
    <t>Heat on, 80mcM Rred</t>
  </si>
  <si>
    <t>Heat on, 40mcM Rred</t>
  </si>
  <si>
    <t>Heat off, 5mcM U73122 added at frame 65</t>
  </si>
  <si>
    <t>Heat on, 5mcM U73122 added at frame 64</t>
  </si>
  <si>
    <t>Heat on, 5mcM U73122 added at start</t>
  </si>
  <si>
    <t>Heat off, U73122 at frames 77, 262</t>
  </si>
  <si>
    <t>Heat on, U73122 at frames 70, 285</t>
  </si>
  <si>
    <t>Heat on, DMSO at frame 73, U73122 at frame 205</t>
  </si>
  <si>
    <t>Heat on, U73122 at frames 56, 224</t>
  </si>
  <si>
    <t>Heat on, U73122 at frame 58</t>
  </si>
  <si>
    <t>Heat on, Naringenin at frames 118, 292 , 379.  Last addition is more dose</t>
  </si>
  <si>
    <t>Heat on, U73122 added frame 289</t>
  </si>
  <si>
    <t>Heat on, U73122 Added frame 550 (2.5mcM)</t>
  </si>
  <si>
    <t>Heat on, U73122 added frame 572 (2.5 mcM)</t>
  </si>
  <si>
    <t>Trial begins frame 482</t>
  </si>
  <si>
    <t>Trial begins frame 168</t>
  </si>
  <si>
    <t>Trial begins frame 165</t>
  </si>
  <si>
    <t>ALSO HAVE AZ DATA FOR MULTIPLE DOSE DRUG RESPONSE!</t>
  </si>
  <si>
    <t>Hazel's glutamate</t>
  </si>
  <si>
    <t>Heat on; 4mcM U73122 frame 199, Removed 10mL ASW (effective dilution) frame 728</t>
  </si>
  <si>
    <t>Heat on; 20mcM Naringenin frane 913, 50mcL DMSO frame1013</t>
  </si>
  <si>
    <t>Trial begins frame 858</t>
  </si>
  <si>
    <t>Heat on; 20mcM Naringenin frame 1387</t>
  </si>
  <si>
    <t>Heat on, 30 mcM Naringenin frame 1388</t>
  </si>
  <si>
    <t>Trial begins frame 1115</t>
  </si>
  <si>
    <t>Trial begins frame 1155</t>
  </si>
  <si>
    <t>Heat on; 25mcM Rred + 10mcM Naringenin at frame 389, 25mcM Rred + 20mcM Naringenin at frame 717</t>
  </si>
  <si>
    <t>Begins frame 390</t>
  </si>
  <si>
    <t>Heat on; 40mcM Naringenin frame 460</t>
  </si>
  <si>
    <t>Heat on; 30mcM Naringenin frame 131</t>
  </si>
  <si>
    <t>Heat on; 20mcM Naringenin frame 130</t>
  </si>
  <si>
    <t>Heat on; 10 mcM Naringenin frame 128</t>
  </si>
  <si>
    <t>Begins frame 644</t>
  </si>
  <si>
    <t>Heat on; 40mcM Naringenin frame 814</t>
  </si>
  <si>
    <t>Heat on; 40mcM Naringenin frame 273</t>
  </si>
  <si>
    <t>Heat on; 40mcM Naringenin frame 274</t>
  </si>
  <si>
    <t>Heat on; 40mcM Naringenin frame 269</t>
  </si>
  <si>
    <t>Starts frame 314</t>
  </si>
  <si>
    <t>Heat on; 40mcM Naringenin frame 138</t>
  </si>
  <si>
    <t>Looks like animal died</t>
  </si>
  <si>
    <t>Heat on; 500mcL ASW frame 286, 40mcM Naringenin frame 376</t>
  </si>
  <si>
    <t>Heat on; 40mcM Naringenin frame 717</t>
  </si>
  <si>
    <t>Heat on; 500mcL ASW frame 440, 40mcM Naringenin frame 529</t>
  </si>
  <si>
    <t>Heat on; 500mcL ASW frame 82; 100mcL DMSO + 400mcL ASW Frame 167</t>
  </si>
  <si>
    <t>Heat on; 40mcM Naringenin frame 168</t>
  </si>
  <si>
    <t>Heat on; 500mcL ASW frame 79; 100mcL DMSO + 400mcL ASW frame 167</t>
  </si>
  <si>
    <t>Start frame 430</t>
  </si>
  <si>
    <t>Start frame 428</t>
  </si>
  <si>
    <t>Heat on; 500mcL ASW frame 497; 40mcM Naringenin frame 541</t>
  </si>
  <si>
    <t>Heat on; 500mcL ASW frame 497; 30mcM Naringenin frame 542</t>
  </si>
  <si>
    <t>Gel</t>
  </si>
  <si>
    <t>heat on; 50mcM Lidocaine frame 229</t>
  </si>
  <si>
    <t>Animal split</t>
  </si>
  <si>
    <t>heat on; 75mcM Lidocaine frame 230</t>
  </si>
  <si>
    <t>heat on; 40mcM Naringenin frame 165</t>
  </si>
  <si>
    <t>heat on; 40mcM Naringenin frame 63</t>
  </si>
  <si>
    <t>heat on; 100mcM Ononetin frame 187</t>
  </si>
  <si>
    <t>heat on; 150mcM Ononetin frame 188</t>
  </si>
  <si>
    <t>heat on; 50mcM Ononetin frame 124</t>
  </si>
  <si>
    <t>Starved 18 hours in morpholino</t>
  </si>
  <si>
    <t>1129 NP Day 1</t>
  </si>
  <si>
    <t>1129 Morph Only Day 1 in Morph water</t>
  </si>
  <si>
    <t>1129 Morph Only Day 2</t>
  </si>
  <si>
    <t>1129 NP Day 2</t>
  </si>
  <si>
    <t>1129 NP Day 2 47 Hr</t>
  </si>
  <si>
    <t xml:space="preserve">1129 NP Day 3 </t>
  </si>
  <si>
    <t>1129 NP Day 3 70 hr</t>
  </si>
  <si>
    <t>1129 Morph only Day 3</t>
  </si>
  <si>
    <t>1202 NP Method 2 Day 1</t>
  </si>
  <si>
    <t>1202 NP Method 1 Day 1</t>
  </si>
  <si>
    <t>1129 NP Day 4</t>
  </si>
  <si>
    <t>1129 NP 111 hr</t>
  </si>
  <si>
    <t>1129 morph 112 hr</t>
  </si>
  <si>
    <t>1202 NP M2 44 hr</t>
  </si>
  <si>
    <t xml:space="preserve">Size (Pixels Image J) </t>
  </si>
  <si>
    <t>Fragment</t>
  </si>
  <si>
    <t>DeltaT</t>
  </si>
  <si>
    <t>Label</t>
  </si>
  <si>
    <t>heat</t>
  </si>
  <si>
    <t>cont</t>
  </si>
  <si>
    <t>rred_20uM_heat</t>
  </si>
  <si>
    <t>rred_20uM_cont</t>
  </si>
  <si>
    <t>U73122_5uM_cont</t>
  </si>
  <si>
    <t>U73122_5uM_heat</t>
  </si>
  <si>
    <t>FR</t>
  </si>
  <si>
    <t xml:space="preserve">T1 (F) </t>
  </si>
  <si>
    <t xml:space="preserve">T2 (F) </t>
  </si>
  <si>
    <t>Y_MSD</t>
  </si>
  <si>
    <t>X_MSD</t>
  </si>
  <si>
    <t>Heat on; 30mcM Naringenin frame 150</t>
  </si>
  <si>
    <t>Frame Water Added</t>
  </si>
  <si>
    <t>Frame DMSO added</t>
  </si>
  <si>
    <t>Heat on; 500mcL ASW frame 149; 40mcM Naringenin frame 253</t>
  </si>
  <si>
    <t>Start frame 380</t>
  </si>
  <si>
    <t>Temperature gradient reversal</t>
  </si>
  <si>
    <t>Naringenin washout - before washout</t>
  </si>
  <si>
    <t>Naringenin washout - after washout</t>
  </si>
  <si>
    <t>Frames 1-182, Addition at Fr 78</t>
  </si>
  <si>
    <t>Frames 200 onwards</t>
  </si>
  <si>
    <t xml:space="preserve">Naringenin washout </t>
  </si>
  <si>
    <t>Heat Reversal</t>
  </si>
  <si>
    <t>Frame Gradient Reversal</t>
  </si>
  <si>
    <t>Dilution</t>
  </si>
  <si>
    <t>Complete washout</t>
  </si>
  <si>
    <t>Complete Washout</t>
  </si>
  <si>
    <t>Washout</t>
  </si>
  <si>
    <t>Pixel Conversion</t>
  </si>
  <si>
    <t>Flow from left 100uL per min</t>
  </si>
  <si>
    <t>Flow from right 100uL per min</t>
  </si>
  <si>
    <t>Flow from right 1mL per min</t>
  </si>
  <si>
    <t>For MSD, turned FR into 30s</t>
  </si>
  <si>
    <t>AMTB</t>
  </si>
  <si>
    <t>side heat</t>
  </si>
  <si>
    <t>all 5 thermistors working</t>
  </si>
  <si>
    <t>5 thermistor</t>
  </si>
  <si>
    <t xml:space="preserve">peltier </t>
  </si>
  <si>
    <t>Size (px)</t>
  </si>
  <si>
    <t>Scope</t>
  </si>
  <si>
    <t>Config</t>
  </si>
  <si>
    <t>px/mm</t>
  </si>
  <si>
    <t>px/mm^2</t>
  </si>
  <si>
    <t>Tplax rm</t>
  </si>
  <si>
    <t>0x</t>
  </si>
  <si>
    <t>1x</t>
  </si>
  <si>
    <t>2x</t>
  </si>
  <si>
    <t>3x</t>
  </si>
  <si>
    <t>AZ</t>
  </si>
  <si>
    <t>5x2x</t>
  </si>
  <si>
    <t>1x5x</t>
  </si>
  <si>
    <t>5x6x</t>
  </si>
  <si>
    <t>4x1x</t>
  </si>
  <si>
    <t>Size scope</t>
  </si>
  <si>
    <t>Tplax Rm</t>
  </si>
  <si>
    <t>Scope config</t>
  </si>
  <si>
    <t>Date</t>
  </si>
  <si>
    <t>Cond</t>
  </si>
  <si>
    <t>Size(mm2)</t>
  </si>
  <si>
    <t>Size(um2)</t>
  </si>
  <si>
    <t>Axis</t>
  </si>
  <si>
    <t>yn</t>
  </si>
  <si>
    <t>yp</t>
  </si>
  <si>
    <t>Stir Heat</t>
  </si>
  <si>
    <t>xp</t>
  </si>
  <si>
    <t>Axis_num</t>
  </si>
  <si>
    <t>large dish</t>
  </si>
  <si>
    <t>xn</t>
  </si>
  <si>
    <t>Delta T cm</t>
  </si>
  <si>
    <t>Trial COPY</t>
  </si>
  <si>
    <t>9.87368700153278</t>
  </si>
  <si>
    <t>Estimate for number of cells</t>
  </si>
  <si>
    <t>high starvation temp</t>
  </si>
  <si>
    <t>high culture temp</t>
  </si>
  <si>
    <t>switch</t>
  </si>
  <si>
    <t>DeltaT cm</t>
  </si>
  <si>
    <t>Hour</t>
  </si>
  <si>
    <t>tplax died</t>
  </si>
  <si>
    <t>FFA</t>
  </si>
  <si>
    <t>Hesperetin</t>
  </si>
  <si>
    <t>long animal</t>
  </si>
  <si>
    <t>somehow don't have experiment file</t>
  </si>
  <si>
    <t>salinity slightly high</t>
  </si>
  <si>
    <t>tplax died (maybe salinity too high)</t>
  </si>
  <si>
    <t xml:space="preserve">tplax died? And there was algae backpack left in dish </t>
  </si>
  <si>
    <t>large dish couldn't segment</t>
  </si>
  <si>
    <t>Sensor Broken - T1 and DT (across whole dish) is a linear estimate from T2 and T4</t>
  </si>
  <si>
    <t>Didn't record starvation length; T1 and DT (across whole dish) are extrapolated because sensor was broken</t>
  </si>
  <si>
    <t>T1 and DT (across whole dish) are extrapolated because sensor was broken</t>
  </si>
  <si>
    <t>Frame Naringenin Added</t>
  </si>
  <si>
    <t>Drug</t>
  </si>
  <si>
    <t>Frame FFA Added</t>
  </si>
  <si>
    <t>Frame Hesperetin Added</t>
  </si>
  <si>
    <t>yp; lost temp log</t>
  </si>
  <si>
    <t>L at with max Lp occurs (0-100mm)</t>
  </si>
  <si>
    <t>Max persistence length (0-100mm)</t>
  </si>
  <si>
    <t>squid</t>
  </si>
  <si>
    <t>Caffeine</t>
  </si>
  <si>
    <t>GABA</t>
  </si>
  <si>
    <t>Difficulty segmenting</t>
  </si>
  <si>
    <t>Animal split during trial</t>
  </si>
  <si>
    <t>two organisms</t>
  </si>
  <si>
    <t>Discarded: realized on 04/19 that during the 2 year lull since the last experiment, the bottom thermistor attachments have come off, causing the dish to be lopsided (there might be some gravity effect)</t>
  </si>
  <si>
    <t>Trial discarded because there are 2 organisms in the dish (animal probably fractured when pipetted in);Discarded: realized on 04/19 that during the 2 year lull since the last experiment, the bottom thermistor attachments have come off, causing the dish to be lopsided (there might be some gravity effect)</t>
  </si>
  <si>
    <t>Power source shut off in the middle of the trial ; Discarded: realized on 04/19 that during the 2 year lull since the last experiment, the bottom thermistor attachments have come off, causing the dish to be lopsided (there might be some gravity effect)</t>
  </si>
  <si>
    <t>Fed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</si>
</sst>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222222"/>
      <name val="Arial"/>
      <family val="2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9" tint="0.59999389629810485"/>
        <bgColor rgb="FF000000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AEAAAA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wrapText="1"/>
    </xf>
    <xf numFmtId="0" fontId="0" fillId="3" borderId="0" xfId="0" applyFill="1"/>
    <xf numFmtId="0" fontId="0" fillId="4" borderId="0" xfId="0" applyFill="1"/>
    <xf numFmtId="49" fontId="0" fillId="0" borderId="0" xfId="0" applyNumberFormat="1" applyAlignment="1">
      <alignment wrapText="1"/>
    </xf>
    <xf numFmtId="49" fontId="1" fillId="2" borderId="0" xfId="0" applyNumberFormat="1" applyFont="1" applyFill="1" applyAlignment="1">
      <alignment wrapText="1"/>
    </xf>
    <xf numFmtId="49" fontId="0" fillId="3" borderId="0" xfId="0" applyNumberFormat="1" applyFill="1" applyAlignment="1">
      <alignment wrapText="1"/>
    </xf>
    <xf numFmtId="49" fontId="0" fillId="4" borderId="0" xfId="0" applyNumberFormat="1" applyFill="1" applyAlignment="1">
      <alignment wrapText="1"/>
    </xf>
    <xf numFmtId="0" fontId="2" fillId="0" borderId="0" xfId="0" applyFont="1"/>
    <xf numFmtId="0" fontId="2" fillId="3" borderId="0" xfId="0" applyFont="1" applyFill="1"/>
    <xf numFmtId="0" fontId="2" fillId="4" borderId="0" xfId="0" applyFont="1" applyFill="1"/>
    <xf numFmtId="11" fontId="0" fillId="4" borderId="0" xfId="0" applyNumberFormat="1" applyFill="1"/>
    <xf numFmtId="11" fontId="0" fillId="0" borderId="0" xfId="0" applyNumberFormat="1"/>
    <xf numFmtId="0" fontId="3" fillId="4" borderId="0" xfId="0" applyFont="1" applyFill="1"/>
    <xf numFmtId="2" fontId="0" fillId="0" borderId="0" xfId="0" applyNumberFormat="1"/>
    <xf numFmtId="2" fontId="0" fillId="3" borderId="0" xfId="0" applyNumberFormat="1" applyFill="1"/>
    <xf numFmtId="2" fontId="0" fillId="4" borderId="0" xfId="0" applyNumberFormat="1" applyFill="1"/>
    <xf numFmtId="0" fontId="0" fillId="5" borderId="0" xfId="0" applyFill="1"/>
    <xf numFmtId="49" fontId="0" fillId="5" borderId="0" xfId="0" applyNumberFormat="1" applyFill="1" applyAlignment="1">
      <alignment wrapText="1"/>
    </xf>
    <xf numFmtId="2" fontId="0" fillId="5" borderId="0" xfId="0" applyNumberFormat="1" applyFill="1"/>
    <xf numFmtId="0" fontId="0" fillId="5" borderId="0" xfId="0" applyFill="1" applyAlignment="1">
      <alignment wrapText="1"/>
    </xf>
    <xf numFmtId="0" fontId="0" fillId="6" borderId="0" xfId="0" applyFill="1"/>
    <xf numFmtId="49" fontId="0" fillId="6" borderId="0" xfId="0" applyNumberFormat="1" applyFill="1" applyAlignment="1">
      <alignment wrapText="1"/>
    </xf>
    <xf numFmtId="2" fontId="0" fillId="6" borderId="0" xfId="0" applyNumberFormat="1" applyFill="1"/>
    <xf numFmtId="0" fontId="1" fillId="5" borderId="0" xfId="0" applyFont="1" applyFill="1"/>
    <xf numFmtId="0" fontId="0" fillId="7" borderId="0" xfId="0" applyFill="1"/>
    <xf numFmtId="0" fontId="3" fillId="8" borderId="0" xfId="0" applyFont="1" applyFill="1"/>
    <xf numFmtId="0" fontId="0" fillId="9" borderId="0" xfId="0" applyFill="1"/>
    <xf numFmtId="49" fontId="0" fillId="9" borderId="0" xfId="0" applyNumberFormat="1" applyFill="1" applyAlignment="1">
      <alignment wrapText="1"/>
    </xf>
    <xf numFmtId="2" fontId="0" fillId="9" borderId="0" xfId="0" applyNumberFormat="1" applyFill="1"/>
    <xf numFmtId="0" fontId="0" fillId="10" borderId="0" xfId="0" applyFill="1"/>
    <xf numFmtId="49" fontId="0" fillId="10" borderId="0" xfId="0" applyNumberFormat="1" applyFill="1" applyAlignment="1">
      <alignment wrapText="1"/>
    </xf>
    <xf numFmtId="2" fontId="0" fillId="10" borderId="0" xfId="0" applyNumberFormat="1" applyFill="1"/>
    <xf numFmtId="0" fontId="3" fillId="0" borderId="0" xfId="0" applyFont="1"/>
    <xf numFmtId="0" fontId="0" fillId="11" borderId="0" xfId="0" applyFill="1"/>
    <xf numFmtId="0" fontId="0" fillId="12" borderId="0" xfId="0" applyFill="1"/>
    <xf numFmtId="0" fontId="0" fillId="13" borderId="0" xfId="0" applyFill="1"/>
    <xf numFmtId="49" fontId="0" fillId="13" borderId="0" xfId="0" applyNumberFormat="1" applyFill="1" applyAlignment="1">
      <alignment wrapText="1"/>
    </xf>
    <xf numFmtId="2" fontId="0" fillId="13" borderId="0" xfId="0" applyNumberFormat="1" applyFill="1"/>
    <xf numFmtId="11" fontId="0" fillId="13" borderId="0" xfId="0" applyNumberFormat="1" applyFill="1"/>
    <xf numFmtId="0" fontId="0" fillId="14" borderId="0" xfId="0" applyFill="1"/>
    <xf numFmtId="49" fontId="0" fillId="14" borderId="0" xfId="0" applyNumberFormat="1" applyFill="1" applyAlignment="1">
      <alignment wrapText="1"/>
    </xf>
    <xf numFmtId="2" fontId="0" fillId="14" borderId="0" xfId="0" applyNumberFormat="1" applyFill="1"/>
    <xf numFmtId="0" fontId="0" fillId="15" borderId="0" xfId="0" applyFill="1"/>
    <xf numFmtId="2" fontId="0" fillId="5" borderId="0" xfId="0" applyNumberFormat="1" applyFill="1" applyAlignment="1">
      <alignment wrapText="1"/>
    </xf>
    <xf numFmtId="49" fontId="0" fillId="0" borderId="0" xfId="0" applyNumberFormat="1"/>
    <xf numFmtId="11" fontId="0" fillId="14" borderId="0" xfId="0" applyNumberFormat="1" applyFill="1"/>
    <xf numFmtId="0" fontId="6" fillId="0" borderId="0" xfId="0" applyFont="1"/>
    <xf numFmtId="0" fontId="2" fillId="14" borderId="0" xfId="0" applyFont="1" applyFill="1"/>
    <xf numFmtId="0" fontId="5" fillId="14" borderId="0" xfId="0" applyFont="1" applyFill="1"/>
    <xf numFmtId="20" fontId="0" fillId="14" borderId="0" xfId="0" applyNumberFormat="1" applyFill="1"/>
    <xf numFmtId="0" fontId="0" fillId="16" borderId="0" xfId="0" applyFill="1"/>
    <xf numFmtId="49" fontId="0" fillId="16" borderId="0" xfId="0" applyNumberFormat="1" applyFill="1" applyAlignment="1">
      <alignment wrapText="1"/>
    </xf>
    <xf numFmtId="0" fontId="2" fillId="16" borderId="0" xfId="0" applyFont="1" applyFill="1"/>
    <xf numFmtId="2" fontId="0" fillId="16" borderId="0" xfId="0" applyNumberFormat="1" applyFill="1"/>
    <xf numFmtId="2" fontId="0" fillId="16" borderId="0" xfId="0" applyNumberFormat="1" applyFill="1" applyAlignment="1">
      <alignment wrapText="1"/>
    </xf>
    <xf numFmtId="2" fontId="0" fillId="14" borderId="0" xfId="0" applyNumberFormat="1" applyFill="1" applyAlignment="1">
      <alignment wrapText="1"/>
    </xf>
    <xf numFmtId="0" fontId="0" fillId="14" borderId="0" xfId="0" applyFill="1" applyAlignment="1">
      <alignment wrapText="1"/>
    </xf>
    <xf numFmtId="0" fontId="0" fillId="17" borderId="0" xfId="0" applyFill="1"/>
    <xf numFmtId="49" fontId="0" fillId="17" borderId="0" xfId="0" applyNumberFormat="1" applyFill="1" applyAlignment="1">
      <alignment wrapText="1"/>
    </xf>
    <xf numFmtId="0" fontId="2" fillId="17" borderId="0" xfId="0" applyFont="1" applyFill="1"/>
    <xf numFmtId="2" fontId="0" fillId="17" borderId="0" xfId="0" applyNumberFormat="1" applyFill="1"/>
    <xf numFmtId="0" fontId="0" fillId="18" borderId="0" xfId="0" applyFill="1"/>
    <xf numFmtId="49" fontId="0" fillId="18" borderId="0" xfId="0" applyNumberFormat="1" applyFill="1" applyAlignment="1">
      <alignment wrapText="1"/>
    </xf>
    <xf numFmtId="0" fontId="2" fillId="18" borderId="0" xfId="0" applyFont="1" applyFill="1"/>
    <xf numFmtId="2" fontId="0" fillId="18" borderId="0" xfId="0" applyNumberFormat="1" applyFill="1"/>
    <xf numFmtId="11" fontId="0" fillId="18" borderId="0" xfId="0" applyNumberFormat="1" applyFill="1"/>
    <xf numFmtId="0" fontId="0" fillId="19" borderId="0" xfId="0" applyFill="1"/>
    <xf numFmtId="0" fontId="6" fillId="19" borderId="0" xfId="0" applyFont="1" applyFill="1"/>
    <xf numFmtId="49" fontId="0" fillId="19" borderId="0" xfId="0" applyNumberFormat="1" applyFill="1" applyAlignment="1">
      <alignment wrapText="1"/>
    </xf>
    <xf numFmtId="2" fontId="0" fillId="19" borderId="0" xfId="0" applyNumberFormat="1" applyFill="1"/>
    <xf numFmtId="0" fontId="0" fillId="20" borderId="0" xfId="0" applyFill="1"/>
    <xf numFmtId="0" fontId="6" fillId="20" borderId="0" xfId="0" applyFont="1" applyFill="1"/>
    <xf numFmtId="49" fontId="0" fillId="20" borderId="0" xfId="0" applyNumberFormat="1" applyFill="1" applyAlignment="1">
      <alignment wrapText="1"/>
    </xf>
    <xf numFmtId="2" fontId="0" fillId="20" borderId="0" xfId="0" applyNumberFormat="1" applyFill="1"/>
    <xf numFmtId="0" fontId="0" fillId="21" borderId="0" xfId="0" applyFill="1"/>
    <xf numFmtId="0" fontId="6" fillId="21" borderId="0" xfId="0" applyFont="1" applyFill="1"/>
    <xf numFmtId="49" fontId="0" fillId="21" borderId="0" xfId="0" applyNumberFormat="1" applyFill="1" applyAlignment="1">
      <alignment wrapText="1"/>
    </xf>
    <xf numFmtId="2" fontId="0" fillId="21" borderId="0" xfId="0" applyNumberFormat="1" applyFill="1"/>
    <xf numFmtId="49" fontId="3" fillId="22" borderId="0" xfId="0" applyNumberFormat="1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9222A"/>
      <color rgb="FFE05329"/>
      <color rgb="FFE7792B"/>
      <color rgb="FFEE9F2D"/>
      <color rgb="FFF9C722"/>
      <color rgb="FFFFF10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  <cx:data id="1">
      <cx:numDim type="val">
        <cx:f>_xlchart.v1.3</cx:f>
      </cx:numDim>
    </cx:data>
    <cx:data id="2">
      <cx:numDim type="val">
        <cx:f>_xlchart.v1.4</cx:f>
      </cx:numDim>
    </cx:data>
  </cx:chartData>
  <cx:chart>
    <cx:title pos="t" align="ctr" overlay="0">
      <cx:tx>
        <cx:txData>
          <cx:v>Path length (mm) at which first persistence length peak occurs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000"/>
          </a:pPr>
          <a:r>
            <a:rPr lang="en-US" sz="10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Path length (mm) at which first persistence length peak occurs</a:t>
          </a:r>
        </a:p>
      </cx:txPr>
    </cx:title>
    <cx:plotArea>
      <cx:plotAreaRegion>
        <cx:series layoutId="boxWhisker" uniqueId="{76BC7EC3-ABFB-B349-BC1C-E46CA254317A}">
          <cx:tx>
            <cx:txData>
              <cx:f/>
              <cx:v>Heat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00000001-6267-E847-9689-7D9D0973C5AC}">
          <cx:tx>
            <cx:txData>
              <cx:f/>
              <cx:v>Control</cx:v>
            </cx:txData>
          </cx:tx>
          <cx:dataId val="1"/>
          <cx:layoutPr>
            <cx:statistics quartileMethod="exclusive"/>
          </cx:layoutPr>
        </cx:series>
        <cx:series layoutId="boxWhisker" uniqueId="{00000000-0D7F-2641-90A8-65F29BCB8DFE}">
          <cx:tx>
            <cx:txData>
              <cx:f/>
              <cx:v>Heat with stirring</cx:v>
            </cx:txData>
          </cx:tx>
          <cx:dataId val="2"/>
          <cx:layoutPr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  <cx:data id="1">
      <cx:numDim type="val">
        <cx:f>_xlchart.v1.6</cx:f>
      </cx:numDim>
    </cx:data>
  </cx:chartData>
  <cx:chart>
    <cx:title pos="t" align="ctr" overlay="0">
      <cx:tx>
        <cx:txData>
          <cx:v>Path length (mm) at which 2nd  persistence length peak occurs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000"/>
          </a:pPr>
          <a:r>
            <a:rPr lang="en-US" sz="10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Path length (mm) at which 2nd  persistence length peak occurs</a:t>
          </a:r>
        </a:p>
      </cx:txPr>
    </cx:title>
    <cx:plotArea>
      <cx:plotAreaRegion>
        <cx:series layoutId="boxWhisker" uniqueId="{CB1A6B3E-CEA3-D74D-8CBA-663004227F8E}">
          <cx:tx>
            <cx:txData>
              <cx:f/>
              <cx:v>Biased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00000001-2191-3844-AD70-121D9E249AA2}">
          <cx:tx>
            <cx:txData>
              <cx:f/>
              <cx:v>Control</cx:v>
            </cx:txData>
          </cx:tx>
          <cx:dataId val="1"/>
          <cx:layoutPr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  <cx:data id="1">
      <cx:numDim type="val">
        <cx:f>_xlchart.v1.1</cx:f>
      </cx:numDim>
    </cx:data>
  </cx:chartData>
  <cx:chart>
    <cx:title pos="t" align="ctr" overlay="0">
      <cx:tx>
        <cx:txData>
          <cx:v>Multi-Scale straightness index, granularity = 2.5min, Window length =60min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000"/>
          </a:pPr>
          <a:r>
            <a:rPr lang="en-US" sz="10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Multi-Scale straightness index, granularity = 2.5min, Window length =60min</a:t>
          </a:r>
        </a:p>
      </cx:txPr>
    </cx:title>
    <cx:plotArea>
      <cx:plotAreaRegion>
        <cx:series layoutId="boxWhisker" uniqueId="{F70F772E-ECFD-1545-9C62-F251E1B35573}">
          <cx:tx>
            <cx:txData>
              <cx:f/>
              <cx:v>Biased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00000000-3D32-E64D-8C9F-20016B996A1A}">
          <cx:tx>
            <cx:txData>
              <cx:f/>
              <cx:v>Control</cx:v>
            </cx:txData>
          </cx:tx>
          <cx:dataId val="1"/>
          <cx:layoutPr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41</xdr:col>
      <xdr:colOff>44703</xdr:colOff>
      <xdr:row>263</xdr:row>
      <xdr:rowOff>55386</xdr:rowOff>
    </xdr:from>
    <xdr:to>
      <xdr:col>43</xdr:col>
      <xdr:colOff>555172</xdr:colOff>
      <xdr:row>276</xdr:row>
      <xdr:rowOff>4586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579E93F9-79F6-2C49-8AC5-CA6F4585E89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0011603" y="57256186"/>
              <a:ext cx="2161469" cy="2590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38</xdr:col>
      <xdr:colOff>335644</xdr:colOff>
      <xdr:row>262</xdr:row>
      <xdr:rowOff>118484</xdr:rowOff>
    </xdr:from>
    <xdr:to>
      <xdr:col>41</xdr:col>
      <xdr:colOff>52163</xdr:colOff>
      <xdr:row>275</xdr:row>
      <xdr:rowOff>67684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20D404DE-6EBE-C347-A9B5-D7FF3A5E701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7826044" y="57116084"/>
              <a:ext cx="2193019" cy="2590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33</xdr:col>
      <xdr:colOff>590451</xdr:colOff>
      <xdr:row>282</xdr:row>
      <xdr:rowOff>33513</xdr:rowOff>
    </xdr:from>
    <xdr:to>
      <xdr:col>36</xdr:col>
      <xdr:colOff>318106</xdr:colOff>
      <xdr:row>295</xdr:row>
      <xdr:rowOff>20812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2CF33C12-061B-2E45-80FE-66D868B40FA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3953351" y="61653913"/>
              <a:ext cx="2204155" cy="27431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9E3856-CA3A-A244-B47C-09AAD777D54D}">
  <dimension ref="A1:CO292"/>
  <sheetViews>
    <sheetView topLeftCell="A215" zoomScale="68" zoomScaleNormal="10" workbookViewId="0">
      <selection activeCell="T244" sqref="T244"/>
    </sheetView>
  </sheetViews>
  <sheetFormatPr baseColWidth="10" defaultRowHeight="16" x14ac:dyDescent="0.2"/>
  <cols>
    <col min="5" max="5" width="14.33203125" bestFit="1" customWidth="1"/>
    <col min="8" max="8" width="13.1640625" bestFit="1" customWidth="1"/>
    <col min="9" max="11" width="13.1640625" customWidth="1"/>
    <col min="12" max="12" width="16.33203125" bestFit="1" customWidth="1"/>
    <col min="13" max="18" width="16.33203125" customWidth="1"/>
    <col min="19" max="19" width="20.83203125" style="4" customWidth="1"/>
    <col min="26" max="26" width="10.83203125" style="14"/>
    <col min="30" max="31" width="20.33203125" bestFit="1" customWidth="1"/>
    <col min="37" max="37" width="10.83203125" style="14"/>
    <col min="40" max="40" width="10.83203125" customWidth="1"/>
  </cols>
  <sheetData>
    <row r="1" spans="1:40" ht="17" x14ac:dyDescent="0.2">
      <c r="A1" t="s">
        <v>32</v>
      </c>
      <c r="B1" t="s">
        <v>141</v>
      </c>
      <c r="D1" t="s">
        <v>31</v>
      </c>
      <c r="E1" t="s">
        <v>163</v>
      </c>
      <c r="F1" t="s">
        <v>131</v>
      </c>
      <c r="H1" t="s">
        <v>134</v>
      </c>
      <c r="I1" t="s">
        <v>195</v>
      </c>
      <c r="J1" t="s">
        <v>200</v>
      </c>
      <c r="K1" t="s">
        <v>211</v>
      </c>
      <c r="L1" t="s">
        <v>1</v>
      </c>
      <c r="M1" t="s">
        <v>224</v>
      </c>
      <c r="N1" t="s">
        <v>226</v>
      </c>
      <c r="O1" t="s">
        <v>227</v>
      </c>
      <c r="P1" t="s">
        <v>147</v>
      </c>
      <c r="Q1" t="s">
        <v>148</v>
      </c>
      <c r="R1" t="s">
        <v>158</v>
      </c>
      <c r="S1" s="4" t="s">
        <v>18</v>
      </c>
      <c r="T1" t="s">
        <v>142</v>
      </c>
      <c r="U1" t="s">
        <v>143</v>
      </c>
      <c r="V1" t="s">
        <v>19</v>
      </c>
      <c r="W1" t="s">
        <v>20</v>
      </c>
      <c r="X1" t="s">
        <v>21</v>
      </c>
      <c r="Y1" t="s">
        <v>203</v>
      </c>
      <c r="Z1" s="45" t="s">
        <v>144</v>
      </c>
      <c r="AA1" t="s">
        <v>145</v>
      </c>
      <c r="AB1" t="s">
        <v>204</v>
      </c>
      <c r="AD1" t="s">
        <v>23</v>
      </c>
      <c r="AE1" t="s">
        <v>22</v>
      </c>
      <c r="AF1" t="s">
        <v>229</v>
      </c>
      <c r="AG1" t="s">
        <v>230</v>
      </c>
      <c r="AH1" t="s">
        <v>24</v>
      </c>
      <c r="AI1" t="s">
        <v>25</v>
      </c>
      <c r="AJ1" t="s">
        <v>26</v>
      </c>
      <c r="AK1" s="14" t="s">
        <v>27</v>
      </c>
      <c r="AL1" t="s">
        <v>28</v>
      </c>
      <c r="AM1" t="s">
        <v>29</v>
      </c>
      <c r="AN1" t="s">
        <v>30</v>
      </c>
    </row>
    <row r="2" spans="1:40" x14ac:dyDescent="0.2">
      <c r="A2">
        <v>1</v>
      </c>
      <c r="B2">
        <v>30</v>
      </c>
      <c r="C2">
        <v>20190417</v>
      </c>
      <c r="D2">
        <v>2</v>
      </c>
      <c r="E2">
        <v>0</v>
      </c>
      <c r="L2" t="s">
        <v>4</v>
      </c>
      <c r="AB2">
        <v>1</v>
      </c>
    </row>
    <row r="3" spans="1:40" x14ac:dyDescent="0.2">
      <c r="A3">
        <v>2</v>
      </c>
      <c r="B3">
        <v>30</v>
      </c>
      <c r="C3">
        <v>20190422</v>
      </c>
      <c r="D3">
        <v>1</v>
      </c>
      <c r="E3">
        <v>0</v>
      </c>
      <c r="L3" t="s">
        <v>5</v>
      </c>
      <c r="AB3">
        <v>2</v>
      </c>
    </row>
    <row r="4" spans="1:40" x14ac:dyDescent="0.2">
      <c r="A4">
        <v>3</v>
      </c>
      <c r="B4">
        <v>30</v>
      </c>
      <c r="C4">
        <v>20190422</v>
      </c>
      <c r="D4">
        <v>2</v>
      </c>
      <c r="E4">
        <v>0</v>
      </c>
      <c r="L4" t="s">
        <v>6</v>
      </c>
      <c r="AB4">
        <v>3</v>
      </c>
    </row>
    <row r="5" spans="1:40" x14ac:dyDescent="0.2">
      <c r="A5">
        <v>4</v>
      </c>
      <c r="B5">
        <v>30</v>
      </c>
      <c r="C5">
        <v>20190423</v>
      </c>
      <c r="D5">
        <v>1</v>
      </c>
      <c r="E5">
        <v>0</v>
      </c>
      <c r="G5" t="s">
        <v>0</v>
      </c>
      <c r="L5" t="s">
        <v>2</v>
      </c>
      <c r="AB5">
        <v>4</v>
      </c>
    </row>
    <row r="6" spans="1:40" x14ac:dyDescent="0.2">
      <c r="A6">
        <v>5</v>
      </c>
      <c r="B6">
        <v>30</v>
      </c>
      <c r="C6">
        <v>20190423</v>
      </c>
      <c r="D6">
        <v>2</v>
      </c>
      <c r="E6">
        <v>0</v>
      </c>
      <c r="G6" t="s">
        <v>0</v>
      </c>
      <c r="L6" t="s">
        <v>6</v>
      </c>
      <c r="AB6">
        <v>5</v>
      </c>
    </row>
    <row r="7" spans="1:40" x14ac:dyDescent="0.2">
      <c r="A7">
        <v>6</v>
      </c>
      <c r="B7">
        <v>30</v>
      </c>
      <c r="C7">
        <v>20190424</v>
      </c>
      <c r="D7">
        <v>1</v>
      </c>
      <c r="E7">
        <v>0</v>
      </c>
      <c r="L7" t="s">
        <v>2</v>
      </c>
      <c r="AB7">
        <v>6</v>
      </c>
    </row>
    <row r="8" spans="1:40" x14ac:dyDescent="0.2">
      <c r="A8">
        <v>7</v>
      </c>
      <c r="B8">
        <v>30</v>
      </c>
      <c r="C8">
        <v>20190424</v>
      </c>
      <c r="D8">
        <v>2</v>
      </c>
      <c r="E8">
        <v>0</v>
      </c>
      <c r="AB8">
        <v>7</v>
      </c>
    </row>
    <row r="9" spans="1:40" x14ac:dyDescent="0.2">
      <c r="A9">
        <v>8</v>
      </c>
      <c r="B9">
        <v>30</v>
      </c>
      <c r="C9">
        <v>20190425</v>
      </c>
      <c r="D9">
        <v>1</v>
      </c>
      <c r="E9">
        <v>0</v>
      </c>
      <c r="L9" t="s">
        <v>2</v>
      </c>
      <c r="AB9">
        <v>8</v>
      </c>
    </row>
    <row r="10" spans="1:40" x14ac:dyDescent="0.2">
      <c r="A10">
        <v>9</v>
      </c>
      <c r="B10">
        <v>30</v>
      </c>
      <c r="C10">
        <v>20190425</v>
      </c>
      <c r="D10">
        <v>2</v>
      </c>
      <c r="E10">
        <v>0</v>
      </c>
      <c r="L10" t="s">
        <v>3</v>
      </c>
      <c r="AB10">
        <v>9</v>
      </c>
    </row>
    <row r="11" spans="1:40" x14ac:dyDescent="0.2">
      <c r="A11">
        <v>10</v>
      </c>
      <c r="B11">
        <v>30</v>
      </c>
      <c r="C11">
        <v>20190503</v>
      </c>
      <c r="D11">
        <v>1</v>
      </c>
      <c r="E11">
        <v>0</v>
      </c>
      <c r="AB11">
        <v>10</v>
      </c>
    </row>
    <row r="12" spans="1:40" x14ac:dyDescent="0.2">
      <c r="A12">
        <v>11</v>
      </c>
      <c r="B12">
        <v>30</v>
      </c>
      <c r="C12">
        <v>20190503</v>
      </c>
      <c r="D12">
        <v>2</v>
      </c>
      <c r="E12">
        <v>0</v>
      </c>
      <c r="L12" t="s">
        <v>3</v>
      </c>
      <c r="AB12">
        <v>11</v>
      </c>
    </row>
    <row r="13" spans="1:40" x14ac:dyDescent="0.2">
      <c r="A13">
        <v>12</v>
      </c>
      <c r="B13">
        <v>30</v>
      </c>
      <c r="C13">
        <v>20190507</v>
      </c>
      <c r="D13">
        <v>1</v>
      </c>
      <c r="E13">
        <v>0</v>
      </c>
      <c r="I13" t="s">
        <v>196</v>
      </c>
      <c r="L13" t="s">
        <v>4</v>
      </c>
      <c r="AB13">
        <v>12</v>
      </c>
    </row>
    <row r="14" spans="1:40" x14ac:dyDescent="0.2">
      <c r="A14">
        <v>13</v>
      </c>
      <c r="B14">
        <v>30</v>
      </c>
      <c r="C14">
        <v>20190507</v>
      </c>
      <c r="D14">
        <v>2</v>
      </c>
      <c r="E14">
        <v>0</v>
      </c>
      <c r="I14" t="s">
        <v>196</v>
      </c>
      <c r="L14" t="s">
        <v>4</v>
      </c>
      <c r="AB14">
        <v>13</v>
      </c>
    </row>
    <row r="15" spans="1:40" x14ac:dyDescent="0.2">
      <c r="A15">
        <v>14</v>
      </c>
      <c r="B15">
        <v>30</v>
      </c>
      <c r="C15">
        <v>20190507</v>
      </c>
      <c r="D15">
        <v>3</v>
      </c>
      <c r="E15">
        <v>0</v>
      </c>
      <c r="I15" t="s">
        <v>196</v>
      </c>
      <c r="L15" t="s">
        <v>4</v>
      </c>
      <c r="AB15">
        <v>14</v>
      </c>
    </row>
    <row r="16" spans="1:40" x14ac:dyDescent="0.2">
      <c r="A16">
        <v>15</v>
      </c>
      <c r="B16">
        <v>30</v>
      </c>
      <c r="C16">
        <v>20190508</v>
      </c>
      <c r="D16">
        <v>1</v>
      </c>
      <c r="E16">
        <v>0</v>
      </c>
      <c r="I16" t="s">
        <v>196</v>
      </c>
      <c r="L16" t="s">
        <v>4</v>
      </c>
      <c r="AB16">
        <v>15</v>
      </c>
    </row>
    <row r="17" spans="1:28" x14ac:dyDescent="0.2">
      <c r="A17">
        <v>16</v>
      </c>
      <c r="B17">
        <v>30</v>
      </c>
      <c r="C17">
        <v>20190508</v>
      </c>
      <c r="D17">
        <v>2</v>
      </c>
      <c r="E17">
        <v>0</v>
      </c>
      <c r="I17" t="s">
        <v>196</v>
      </c>
      <c r="L17" t="s">
        <v>4</v>
      </c>
      <c r="AB17">
        <v>16</v>
      </c>
    </row>
    <row r="18" spans="1:28" x14ac:dyDescent="0.2">
      <c r="A18">
        <v>17</v>
      </c>
      <c r="B18">
        <v>30</v>
      </c>
      <c r="C18">
        <v>20190508</v>
      </c>
      <c r="D18">
        <v>3</v>
      </c>
      <c r="E18">
        <v>0</v>
      </c>
      <c r="I18" t="s">
        <v>196</v>
      </c>
      <c r="L18" t="s">
        <v>4</v>
      </c>
      <c r="AB18">
        <v>17</v>
      </c>
    </row>
    <row r="19" spans="1:28" x14ac:dyDescent="0.2">
      <c r="A19">
        <v>18</v>
      </c>
      <c r="B19">
        <v>30</v>
      </c>
      <c r="C19">
        <v>20190509</v>
      </c>
      <c r="D19">
        <v>1</v>
      </c>
      <c r="E19">
        <v>0</v>
      </c>
      <c r="I19" t="s">
        <v>196</v>
      </c>
      <c r="L19" t="s">
        <v>4</v>
      </c>
      <c r="AB19">
        <v>18</v>
      </c>
    </row>
    <row r="20" spans="1:28" x14ac:dyDescent="0.2">
      <c r="A20">
        <v>19</v>
      </c>
      <c r="B20">
        <v>30</v>
      </c>
      <c r="C20">
        <v>20190509</v>
      </c>
      <c r="D20">
        <v>2</v>
      </c>
      <c r="E20">
        <v>0</v>
      </c>
      <c r="I20" t="s">
        <v>196</v>
      </c>
      <c r="L20" t="s">
        <v>4</v>
      </c>
      <c r="AB20">
        <v>19</v>
      </c>
    </row>
    <row r="21" spans="1:28" x14ac:dyDescent="0.2">
      <c r="A21">
        <v>20</v>
      </c>
      <c r="B21">
        <v>30</v>
      </c>
      <c r="C21">
        <v>20190509</v>
      </c>
      <c r="D21">
        <v>3</v>
      </c>
      <c r="E21">
        <v>0</v>
      </c>
      <c r="I21" t="s">
        <v>196</v>
      </c>
      <c r="L21" t="s">
        <v>4</v>
      </c>
      <c r="AB21">
        <v>20</v>
      </c>
    </row>
    <row r="22" spans="1:28" x14ac:dyDescent="0.2">
      <c r="A22">
        <v>21</v>
      </c>
      <c r="B22">
        <v>30</v>
      </c>
      <c r="C22">
        <v>20190510</v>
      </c>
      <c r="D22">
        <v>1</v>
      </c>
      <c r="E22">
        <v>0</v>
      </c>
      <c r="I22" t="s">
        <v>196</v>
      </c>
      <c r="L22" t="s">
        <v>4</v>
      </c>
      <c r="AB22">
        <v>21</v>
      </c>
    </row>
    <row r="23" spans="1:28" ht="34" x14ac:dyDescent="0.2">
      <c r="A23">
        <v>22</v>
      </c>
      <c r="B23">
        <v>30</v>
      </c>
      <c r="D23">
        <v>2</v>
      </c>
      <c r="E23">
        <v>0</v>
      </c>
      <c r="I23" t="s">
        <v>196</v>
      </c>
      <c r="L23" s="1" t="s">
        <v>8</v>
      </c>
      <c r="M23" s="1"/>
      <c r="N23" s="1"/>
      <c r="O23" s="1"/>
      <c r="P23" s="1"/>
      <c r="Q23" s="1"/>
      <c r="R23" s="1"/>
      <c r="S23" s="4" t="s">
        <v>9</v>
      </c>
      <c r="AB23">
        <v>22</v>
      </c>
    </row>
    <row r="24" spans="1:28" x14ac:dyDescent="0.2">
      <c r="A24">
        <v>23</v>
      </c>
      <c r="B24">
        <v>30</v>
      </c>
      <c r="D24">
        <v>3</v>
      </c>
      <c r="E24">
        <v>0</v>
      </c>
      <c r="I24" t="s">
        <v>196</v>
      </c>
      <c r="L24" t="s">
        <v>4</v>
      </c>
      <c r="AB24">
        <v>23</v>
      </c>
    </row>
    <row r="25" spans="1:28" ht="34" x14ac:dyDescent="0.2">
      <c r="A25">
        <v>24</v>
      </c>
      <c r="B25">
        <v>30</v>
      </c>
      <c r="C25">
        <v>20190513</v>
      </c>
      <c r="D25">
        <v>1</v>
      </c>
      <c r="E25">
        <v>0</v>
      </c>
      <c r="I25" t="s">
        <v>196</v>
      </c>
      <c r="L25" t="s">
        <v>4</v>
      </c>
      <c r="S25" s="4" t="s">
        <v>7</v>
      </c>
      <c r="AB25">
        <v>24</v>
      </c>
    </row>
    <row r="26" spans="1:28" x14ac:dyDescent="0.2">
      <c r="A26">
        <v>25</v>
      </c>
      <c r="B26">
        <v>30</v>
      </c>
      <c r="D26">
        <v>2</v>
      </c>
      <c r="E26">
        <v>0</v>
      </c>
      <c r="I26" t="s">
        <v>196</v>
      </c>
      <c r="L26" t="s">
        <v>4</v>
      </c>
      <c r="AB26">
        <v>25</v>
      </c>
    </row>
    <row r="27" spans="1:28" x14ac:dyDescent="0.2">
      <c r="A27">
        <v>26</v>
      </c>
      <c r="B27">
        <v>30</v>
      </c>
      <c r="D27">
        <v>3</v>
      </c>
      <c r="E27">
        <v>0</v>
      </c>
      <c r="I27" t="s">
        <v>196</v>
      </c>
      <c r="L27" t="s">
        <v>4</v>
      </c>
      <c r="AB27">
        <v>26</v>
      </c>
    </row>
    <row r="28" spans="1:28" ht="34" x14ac:dyDescent="0.2">
      <c r="A28">
        <v>27</v>
      </c>
      <c r="B28">
        <v>30</v>
      </c>
      <c r="C28">
        <v>20190515</v>
      </c>
      <c r="D28">
        <v>1</v>
      </c>
      <c r="E28">
        <v>0</v>
      </c>
      <c r="I28" t="s">
        <v>196</v>
      </c>
      <c r="L28" t="s">
        <v>4</v>
      </c>
      <c r="S28" s="4" t="s">
        <v>9</v>
      </c>
      <c r="AB28">
        <v>27</v>
      </c>
    </row>
    <row r="29" spans="1:28" ht="34" x14ac:dyDescent="0.2">
      <c r="A29">
        <v>28</v>
      </c>
      <c r="B29">
        <v>30</v>
      </c>
      <c r="D29">
        <v>2</v>
      </c>
      <c r="E29">
        <v>0</v>
      </c>
      <c r="I29" t="s">
        <v>196</v>
      </c>
      <c r="L29" t="s">
        <v>4</v>
      </c>
      <c r="S29" s="4" t="s">
        <v>9</v>
      </c>
      <c r="AB29">
        <v>28</v>
      </c>
    </row>
    <row r="30" spans="1:28" ht="34" x14ac:dyDescent="0.2">
      <c r="A30">
        <v>29</v>
      </c>
      <c r="B30">
        <v>30</v>
      </c>
      <c r="D30">
        <v>3</v>
      </c>
      <c r="E30">
        <v>0</v>
      </c>
      <c r="I30" t="s">
        <v>196</v>
      </c>
      <c r="L30" t="s">
        <v>4</v>
      </c>
      <c r="S30" s="4" t="s">
        <v>9</v>
      </c>
      <c r="AB30">
        <v>29</v>
      </c>
    </row>
    <row r="31" spans="1:28" ht="51" x14ac:dyDescent="0.2">
      <c r="A31">
        <v>30</v>
      </c>
      <c r="B31">
        <v>30</v>
      </c>
      <c r="C31">
        <v>20190618</v>
      </c>
      <c r="D31">
        <v>1</v>
      </c>
      <c r="E31">
        <v>0</v>
      </c>
      <c r="I31" t="s">
        <v>196</v>
      </c>
      <c r="L31" t="s">
        <v>4</v>
      </c>
      <c r="S31" s="5" t="s">
        <v>17</v>
      </c>
      <c r="AB31">
        <v>30</v>
      </c>
    </row>
    <row r="32" spans="1:28" ht="17" x14ac:dyDescent="0.2">
      <c r="A32">
        <v>31</v>
      </c>
      <c r="B32">
        <v>30</v>
      </c>
      <c r="C32">
        <v>20190618</v>
      </c>
      <c r="D32">
        <v>2</v>
      </c>
      <c r="E32">
        <v>0</v>
      </c>
      <c r="I32" t="s">
        <v>196</v>
      </c>
      <c r="L32" t="s">
        <v>4</v>
      </c>
      <c r="S32" s="4" t="s">
        <v>10</v>
      </c>
      <c r="AB32">
        <v>31</v>
      </c>
    </row>
    <row r="33" spans="1:40" x14ac:dyDescent="0.2">
      <c r="A33">
        <v>32</v>
      </c>
      <c r="B33">
        <v>30</v>
      </c>
      <c r="C33">
        <v>20190619</v>
      </c>
      <c r="D33">
        <v>2</v>
      </c>
      <c r="E33">
        <v>0</v>
      </c>
      <c r="I33" t="s">
        <v>196</v>
      </c>
      <c r="L33" t="s">
        <v>4</v>
      </c>
      <c r="AB33">
        <v>32</v>
      </c>
    </row>
    <row r="34" spans="1:40" x14ac:dyDescent="0.2">
      <c r="A34">
        <v>33</v>
      </c>
      <c r="B34">
        <v>30</v>
      </c>
      <c r="C34">
        <v>20190619</v>
      </c>
      <c r="D34">
        <v>3</v>
      </c>
      <c r="E34">
        <v>0</v>
      </c>
      <c r="I34" t="s">
        <v>196</v>
      </c>
      <c r="L34" t="s">
        <v>4</v>
      </c>
      <c r="AB34">
        <v>33</v>
      </c>
    </row>
    <row r="35" spans="1:40" ht="51" x14ac:dyDescent="0.2">
      <c r="A35">
        <v>34</v>
      </c>
      <c r="B35">
        <v>30</v>
      </c>
      <c r="C35">
        <v>20190621</v>
      </c>
      <c r="D35">
        <v>2</v>
      </c>
      <c r="E35">
        <v>0</v>
      </c>
      <c r="I35" t="s">
        <v>196</v>
      </c>
      <c r="L35" t="s">
        <v>4</v>
      </c>
      <c r="S35" s="4" t="s">
        <v>16</v>
      </c>
      <c r="AB35">
        <v>34</v>
      </c>
    </row>
    <row r="36" spans="1:40" ht="51" x14ac:dyDescent="0.2">
      <c r="A36">
        <v>35</v>
      </c>
      <c r="B36">
        <v>30</v>
      </c>
      <c r="C36">
        <v>20190621</v>
      </c>
      <c r="D36">
        <v>3</v>
      </c>
      <c r="E36">
        <v>0</v>
      </c>
      <c r="I36" t="s">
        <v>196</v>
      </c>
      <c r="L36" t="s">
        <v>4</v>
      </c>
      <c r="S36" s="4" t="s">
        <v>16</v>
      </c>
      <c r="AB36">
        <v>35</v>
      </c>
    </row>
    <row r="37" spans="1:40" ht="17" x14ac:dyDescent="0.2">
      <c r="A37" s="40">
        <v>36</v>
      </c>
      <c r="B37" s="40">
        <v>30</v>
      </c>
      <c r="C37" s="40">
        <v>20190623</v>
      </c>
      <c r="D37" s="40">
        <v>2</v>
      </c>
      <c r="E37" s="40">
        <v>0</v>
      </c>
      <c r="F37" s="40">
        <v>451709</v>
      </c>
      <c r="G37" s="40"/>
      <c r="H37" s="40" t="s">
        <v>135</v>
      </c>
      <c r="I37" s="40" t="s">
        <v>196</v>
      </c>
      <c r="J37" s="40"/>
      <c r="K37" s="40">
        <v>21</v>
      </c>
      <c r="L37" s="40" t="s">
        <v>4</v>
      </c>
      <c r="M37" s="40"/>
      <c r="N37" s="40"/>
      <c r="O37" s="40"/>
      <c r="P37" s="40"/>
      <c r="Q37" s="40"/>
      <c r="R37" s="40"/>
      <c r="S37" s="41" t="s">
        <v>11</v>
      </c>
      <c r="T37" s="40">
        <v>68.599999999999994</v>
      </c>
      <c r="U37" s="40">
        <v>67.099999999999994</v>
      </c>
      <c r="V37" s="48">
        <f>(T37-32) *5/9</f>
        <v>20.333333333333329</v>
      </c>
      <c r="W37" s="48">
        <f>(U37-32) *5/9</f>
        <v>19.499999999999996</v>
      </c>
      <c r="X37" s="40">
        <f>V37-W37</f>
        <v>0.83333333333333215</v>
      </c>
      <c r="Y37" s="40">
        <f>X37/2.067/2.54</f>
        <v>0.15872471673987026</v>
      </c>
      <c r="Z37" s="42">
        <v>1.84</v>
      </c>
      <c r="AA37" s="40">
        <v>1.66</v>
      </c>
      <c r="AB37" s="40">
        <v>36</v>
      </c>
      <c r="AC37" s="40"/>
      <c r="AD37" s="40">
        <v>7.8483471177909996</v>
      </c>
      <c r="AE37" s="46">
        <v>9.5315323364495199E+27</v>
      </c>
      <c r="AF37" s="40">
        <v>85.858643079182798</v>
      </c>
      <c r="AG37" s="46">
        <v>5.70358135465572E+29</v>
      </c>
      <c r="AH37" s="40">
        <v>3.26</v>
      </c>
      <c r="AI37" s="40">
        <v>36</v>
      </c>
      <c r="AJ37" s="46">
        <v>2.5068285674895399E+28</v>
      </c>
      <c r="AK37" s="42">
        <v>41</v>
      </c>
      <c r="AL37" s="46">
        <v>2.5888120525044602E+29</v>
      </c>
      <c r="AM37" s="46">
        <v>133</v>
      </c>
      <c r="AN37" s="46">
        <v>1.3635097313382799E+30</v>
      </c>
    </row>
    <row r="38" spans="1:40" x14ac:dyDescent="0.2">
      <c r="A38" s="40">
        <v>37</v>
      </c>
      <c r="B38" s="40">
        <v>30</v>
      </c>
      <c r="C38" s="40">
        <v>20190623</v>
      </c>
      <c r="D38" s="40">
        <v>3</v>
      </c>
      <c r="E38" s="40">
        <v>0</v>
      </c>
      <c r="F38" s="40">
        <v>559876</v>
      </c>
      <c r="G38" s="40"/>
      <c r="H38" s="40" t="s">
        <v>135</v>
      </c>
      <c r="I38" s="40" t="s">
        <v>196</v>
      </c>
      <c r="J38" s="40"/>
      <c r="K38" s="40">
        <v>21</v>
      </c>
      <c r="L38" s="40" t="s">
        <v>4</v>
      </c>
      <c r="M38" s="40"/>
      <c r="N38" s="40"/>
      <c r="O38" s="40"/>
      <c r="P38" s="40"/>
      <c r="Q38" s="40"/>
      <c r="R38" s="40"/>
      <c r="S38" s="41"/>
      <c r="T38" s="40">
        <v>69.900000000000006</v>
      </c>
      <c r="U38" s="40">
        <v>68.900000000000006</v>
      </c>
      <c r="V38" s="48">
        <f t="shared" ref="V38:W101" si="0">(T38-32) *5/9</f>
        <v>21.055555555555557</v>
      </c>
      <c r="W38" s="48">
        <f t="shared" si="0"/>
        <v>20.500000000000004</v>
      </c>
      <c r="X38" s="40">
        <f t="shared" ref="X38:X101" si="1">V38-W38</f>
        <v>0.55555555555555358</v>
      </c>
      <c r="Y38" s="40">
        <f t="shared" ref="Y38:Y101" si="2">X38/2.067/2.54</f>
        <v>0.10581647782657995</v>
      </c>
      <c r="Z38" s="42">
        <v>1.65</v>
      </c>
      <c r="AA38" s="40">
        <v>0.01</v>
      </c>
      <c r="AB38" s="40">
        <v>37</v>
      </c>
      <c r="AC38" s="40"/>
      <c r="AD38" s="40">
        <v>10.633087117481701</v>
      </c>
      <c r="AE38" s="46">
        <v>1.39964123969919E+29</v>
      </c>
      <c r="AF38" s="40">
        <v>81.818250035779101</v>
      </c>
      <c r="AG38" s="46">
        <v>2.5897031007257001E+29</v>
      </c>
      <c r="AH38" s="40">
        <v>0.77</v>
      </c>
      <c r="AI38" s="40">
        <v>39</v>
      </c>
      <c r="AJ38" s="46">
        <v>1.17681674741847E+29</v>
      </c>
      <c r="AK38" s="42">
        <v>42.5</v>
      </c>
      <c r="AL38" s="46">
        <v>5.5792498415998901E+29</v>
      </c>
      <c r="AM38" s="40">
        <v>132</v>
      </c>
      <c r="AN38" s="46">
        <v>1.34675405532767E+30</v>
      </c>
    </row>
    <row r="39" spans="1:40" x14ac:dyDescent="0.2">
      <c r="A39" s="40">
        <v>38</v>
      </c>
      <c r="B39" s="40">
        <v>30</v>
      </c>
      <c r="C39" s="40">
        <v>20190624</v>
      </c>
      <c r="D39" s="40">
        <v>2</v>
      </c>
      <c r="E39" s="40">
        <v>0</v>
      </c>
      <c r="F39" s="40">
        <v>706277</v>
      </c>
      <c r="G39" s="40"/>
      <c r="H39" s="40" t="s">
        <v>135</v>
      </c>
      <c r="I39" s="40" t="s">
        <v>196</v>
      </c>
      <c r="J39" s="40"/>
      <c r="K39" s="40">
        <v>10</v>
      </c>
      <c r="L39" s="40" t="s">
        <v>4</v>
      </c>
      <c r="M39" s="40"/>
      <c r="N39" s="40"/>
      <c r="O39" s="40"/>
      <c r="P39" s="40"/>
      <c r="Q39" s="40"/>
      <c r="R39" s="40"/>
      <c r="S39" s="41"/>
      <c r="T39" s="40">
        <v>67.599999999999994</v>
      </c>
      <c r="U39" s="40">
        <v>66.7</v>
      </c>
      <c r="V39" s="48">
        <f t="shared" si="0"/>
        <v>19.777777777777775</v>
      </c>
      <c r="W39" s="48">
        <f t="shared" si="0"/>
        <v>19.277777777777779</v>
      </c>
      <c r="X39" s="40">
        <f t="shared" si="1"/>
        <v>0.49999999999999645</v>
      </c>
      <c r="Y39" s="40">
        <f t="shared" si="2"/>
        <v>9.5234830043921623E-2</v>
      </c>
      <c r="Z39" s="42">
        <v>1.79</v>
      </c>
      <c r="AA39" s="40">
        <v>1.26</v>
      </c>
      <c r="AB39" s="40">
        <v>38</v>
      </c>
      <c r="AC39" s="40"/>
      <c r="AD39" s="40">
        <v>9.8738733087679194</v>
      </c>
      <c r="AE39" s="46">
        <v>6.0345108599558701E+28</v>
      </c>
      <c r="AF39" s="40">
        <v>85.858713100883193</v>
      </c>
      <c r="AG39" s="46">
        <v>5.7035905613051701E+29</v>
      </c>
      <c r="AH39" s="40">
        <v>0.41</v>
      </c>
      <c r="AI39" s="40">
        <v>44</v>
      </c>
      <c r="AJ39" s="46">
        <v>1.19832595223542E+30</v>
      </c>
      <c r="AK39" s="42">
        <v>33.5</v>
      </c>
      <c r="AL39" s="46">
        <v>1.0795778447195901E+28</v>
      </c>
      <c r="AM39" s="40">
        <v>128</v>
      </c>
      <c r="AN39" s="46">
        <v>6.32425099467829E+29</v>
      </c>
    </row>
    <row r="40" spans="1:40" x14ac:dyDescent="0.2">
      <c r="A40" s="40">
        <v>39</v>
      </c>
      <c r="B40" s="40">
        <v>30</v>
      </c>
      <c r="C40" s="40">
        <v>20190624</v>
      </c>
      <c r="D40" s="40">
        <v>3</v>
      </c>
      <c r="E40" s="40">
        <v>0</v>
      </c>
      <c r="F40" s="40">
        <v>374491</v>
      </c>
      <c r="G40" s="40"/>
      <c r="H40" s="40" t="s">
        <v>135</v>
      </c>
      <c r="I40" s="40" t="s">
        <v>196</v>
      </c>
      <c r="J40" s="40"/>
      <c r="K40" s="40">
        <v>10</v>
      </c>
      <c r="L40" s="40" t="s">
        <v>4</v>
      </c>
      <c r="M40" s="40"/>
      <c r="N40" s="40"/>
      <c r="O40" s="40"/>
      <c r="P40" s="40"/>
      <c r="Q40" s="40"/>
      <c r="R40" s="40"/>
      <c r="S40" s="41"/>
      <c r="T40" s="40">
        <v>68.099999999999994</v>
      </c>
      <c r="U40" s="40">
        <v>66.8</v>
      </c>
      <c r="V40" s="48">
        <f t="shared" si="0"/>
        <v>20.055555555555554</v>
      </c>
      <c r="W40" s="48">
        <f t="shared" si="0"/>
        <v>19.333333333333332</v>
      </c>
      <c r="X40" s="40">
        <f t="shared" si="1"/>
        <v>0.72222222222222143</v>
      </c>
      <c r="Y40" s="40">
        <f t="shared" si="2"/>
        <v>0.13756142117455428</v>
      </c>
      <c r="Z40" s="42">
        <v>1.56</v>
      </c>
      <c r="AA40" s="40">
        <v>1.72</v>
      </c>
      <c r="AB40" s="40">
        <v>39</v>
      </c>
      <c r="AC40" s="40"/>
      <c r="AD40" s="40">
        <v>9.6204943302294108</v>
      </c>
      <c r="AE40" s="46">
        <v>5.7287861101336297E+28</v>
      </c>
      <c r="AF40" s="40">
        <v>80.808169990065096</v>
      </c>
      <c r="AG40" s="46">
        <v>2.5261559019007001E+29</v>
      </c>
      <c r="AH40" s="40">
        <v>2.94</v>
      </c>
      <c r="AI40" s="40">
        <v>43</v>
      </c>
      <c r="AJ40" s="46">
        <v>5.7223777840575903E+29</v>
      </c>
      <c r="AK40" s="42">
        <v>34.5</v>
      </c>
      <c r="AL40" s="46">
        <v>2.2806576516200902E+28</v>
      </c>
      <c r="AM40" s="40">
        <v>111.5</v>
      </c>
      <c r="AN40" s="46">
        <v>7.4683685923763596E+27</v>
      </c>
    </row>
    <row r="41" spans="1:40" x14ac:dyDescent="0.2">
      <c r="A41" s="40">
        <v>40</v>
      </c>
      <c r="B41" s="40">
        <v>30</v>
      </c>
      <c r="C41" s="40">
        <v>20190624</v>
      </c>
      <c r="D41" s="40">
        <v>2</v>
      </c>
      <c r="E41" s="40">
        <v>0</v>
      </c>
      <c r="F41" s="40">
        <v>191974</v>
      </c>
      <c r="G41" s="40"/>
      <c r="H41" s="40" t="s">
        <v>135</v>
      </c>
      <c r="I41" s="40" t="s">
        <v>196</v>
      </c>
      <c r="J41" s="40"/>
      <c r="K41" s="40">
        <v>20</v>
      </c>
      <c r="L41" s="40" t="s">
        <v>4</v>
      </c>
      <c r="M41" s="40"/>
      <c r="N41" s="40"/>
      <c r="O41" s="40"/>
      <c r="P41" s="40"/>
      <c r="Q41" s="40"/>
      <c r="R41" s="40"/>
      <c r="S41" s="41"/>
      <c r="T41" s="40">
        <v>67.8</v>
      </c>
      <c r="U41" s="40">
        <v>66.599999999999994</v>
      </c>
      <c r="V41" s="48">
        <f t="shared" si="0"/>
        <v>19.888888888888889</v>
      </c>
      <c r="W41" s="48">
        <f t="shared" si="0"/>
        <v>19.222222222222218</v>
      </c>
      <c r="X41" s="40">
        <f t="shared" si="1"/>
        <v>0.6666666666666714</v>
      </c>
      <c r="Y41" s="40">
        <f t="shared" si="2"/>
        <v>0.12697977339189728</v>
      </c>
      <c r="Z41" s="42">
        <v>0.93</v>
      </c>
      <c r="AA41" s="40">
        <v>1.36</v>
      </c>
      <c r="AB41" s="40">
        <v>40</v>
      </c>
      <c r="AC41" s="40"/>
      <c r="AD41" s="40">
        <v>8.8610977884653401</v>
      </c>
      <c r="AE41" s="46">
        <v>2.4300389540799498E+28</v>
      </c>
      <c r="AF41" s="40">
        <v>86.868766627354006</v>
      </c>
      <c r="AG41" s="46">
        <v>5.8385758004122102E+29</v>
      </c>
      <c r="AH41" s="40">
        <v>0.32</v>
      </c>
      <c r="AI41" s="40">
        <v>40</v>
      </c>
      <c r="AJ41" s="46">
        <v>1.2379400352074901E+29</v>
      </c>
      <c r="AK41" s="42">
        <v>42.5</v>
      </c>
      <c r="AL41" s="46">
        <v>5.5728967473064398E+29</v>
      </c>
      <c r="AM41" s="40">
        <v>128</v>
      </c>
      <c r="AN41" s="46">
        <v>6.3318741951216597E+29</v>
      </c>
    </row>
    <row r="42" spans="1:40" x14ac:dyDescent="0.2">
      <c r="A42" s="40">
        <v>41</v>
      </c>
      <c r="B42" s="40">
        <v>30</v>
      </c>
      <c r="C42" s="40">
        <v>20190624</v>
      </c>
      <c r="D42" s="40">
        <v>3</v>
      </c>
      <c r="E42" s="40">
        <v>0</v>
      </c>
      <c r="F42" s="40">
        <v>812764</v>
      </c>
      <c r="G42" s="40"/>
      <c r="H42" s="40" t="s">
        <v>135</v>
      </c>
      <c r="I42" s="40" t="s">
        <v>196</v>
      </c>
      <c r="J42" s="40"/>
      <c r="K42" s="40">
        <v>20</v>
      </c>
      <c r="L42" s="40" t="s">
        <v>4</v>
      </c>
      <c r="M42" s="40"/>
      <c r="N42" s="40"/>
      <c r="O42" s="40"/>
      <c r="P42" s="40"/>
      <c r="Q42" s="40"/>
      <c r="R42" s="40"/>
      <c r="S42" s="41"/>
      <c r="T42" s="40">
        <v>68.099999999999994</v>
      </c>
      <c r="U42" s="40">
        <v>67</v>
      </c>
      <c r="V42" s="48">
        <f t="shared" si="0"/>
        <v>20.055555555555554</v>
      </c>
      <c r="W42" s="48">
        <f t="shared" si="0"/>
        <v>19.444444444444443</v>
      </c>
      <c r="X42" s="40">
        <f t="shared" si="1"/>
        <v>0.61111111111111072</v>
      </c>
      <c r="Y42" s="40">
        <f t="shared" si="2"/>
        <v>0.11639812560923829</v>
      </c>
      <c r="Z42" s="42">
        <v>1.36</v>
      </c>
      <c r="AA42" s="40">
        <v>0.26</v>
      </c>
      <c r="AB42" s="40">
        <v>41</v>
      </c>
      <c r="AC42" s="40"/>
      <c r="AD42" s="40">
        <v>9.3675891659766197</v>
      </c>
      <c r="AE42" s="46">
        <v>2.7157701703692298E+28</v>
      </c>
      <c r="AF42" s="40">
        <v>83.838536004279604</v>
      </c>
      <c r="AG42" s="46">
        <v>5.4383477003650201E+29</v>
      </c>
      <c r="AH42" s="40">
        <v>0.66</v>
      </c>
      <c r="AI42" s="40">
        <v>38</v>
      </c>
      <c r="AJ42" s="46">
        <v>1.1172408825753E+29</v>
      </c>
      <c r="AK42" s="42">
        <v>42</v>
      </c>
      <c r="AL42" s="46">
        <v>2.72376681753246E+29</v>
      </c>
      <c r="AM42" s="40">
        <v>133</v>
      </c>
      <c r="AN42" s="46">
        <v>1.3681193431160999E+30</v>
      </c>
    </row>
    <row r="43" spans="1:40" s="2" customFormat="1" ht="34" x14ac:dyDescent="0.2">
      <c r="A43" s="2">
        <v>42</v>
      </c>
      <c r="C43" s="2">
        <v>20190625</v>
      </c>
      <c r="D43" s="2">
        <v>3</v>
      </c>
      <c r="E43">
        <v>0</v>
      </c>
      <c r="I43" t="s">
        <v>196</v>
      </c>
      <c r="J43"/>
      <c r="K43"/>
      <c r="L43" s="2" t="s">
        <v>4</v>
      </c>
      <c r="S43" s="6" t="s">
        <v>13</v>
      </c>
      <c r="T43" s="2">
        <v>65.099999999999994</v>
      </c>
      <c r="U43" s="2">
        <v>64.099999999999994</v>
      </c>
      <c r="V43" s="9">
        <f t="shared" si="0"/>
        <v>18.388888888888886</v>
      </c>
      <c r="W43" s="9">
        <f t="shared" si="0"/>
        <v>17.833333333333329</v>
      </c>
      <c r="X43" s="2">
        <f t="shared" si="1"/>
        <v>0.55555555555555713</v>
      </c>
      <c r="Y43">
        <f t="shared" si="2"/>
        <v>0.10581647782658062</v>
      </c>
      <c r="Z43" s="15"/>
      <c r="AB43" s="2">
        <v>42</v>
      </c>
      <c r="AK43" s="15"/>
    </row>
    <row r="44" spans="1:40" x14ac:dyDescent="0.2">
      <c r="A44" s="40">
        <v>43</v>
      </c>
      <c r="B44" s="40">
        <v>30</v>
      </c>
      <c r="C44" s="40">
        <v>20190626</v>
      </c>
      <c r="D44" s="40">
        <v>3</v>
      </c>
      <c r="E44" s="40">
        <v>0</v>
      </c>
      <c r="F44" s="40">
        <v>190815</v>
      </c>
      <c r="G44" s="40"/>
      <c r="H44" s="40" t="s">
        <v>135</v>
      </c>
      <c r="I44" s="40" t="s">
        <v>196</v>
      </c>
      <c r="J44" s="40"/>
      <c r="K44" s="40">
        <v>12</v>
      </c>
      <c r="L44" s="40" t="s">
        <v>4</v>
      </c>
      <c r="M44" s="40"/>
      <c r="N44" s="40"/>
      <c r="O44" s="40"/>
      <c r="P44" s="40"/>
      <c r="Q44" s="40"/>
      <c r="R44" s="40"/>
      <c r="S44" s="41"/>
      <c r="T44" s="40">
        <v>66.5</v>
      </c>
      <c r="U44" s="40">
        <v>65.3</v>
      </c>
      <c r="V44" s="48">
        <f t="shared" si="0"/>
        <v>19.166666666666668</v>
      </c>
      <c r="W44" s="48">
        <f t="shared" si="0"/>
        <v>18.5</v>
      </c>
      <c r="X44" s="40">
        <f t="shared" si="1"/>
        <v>0.66666666666666785</v>
      </c>
      <c r="Y44" s="40">
        <f t="shared" si="2"/>
        <v>0.12697977339189662</v>
      </c>
      <c r="Z44" s="42">
        <v>1.65</v>
      </c>
      <c r="AA44" s="40">
        <v>1.0900000000000001</v>
      </c>
      <c r="AB44" s="40">
        <v>43</v>
      </c>
      <c r="AC44" s="40"/>
      <c r="AD44" s="40">
        <v>9.1143058595661692</v>
      </c>
      <c r="AE44" s="46">
        <v>2.5708977907930699E+28</v>
      </c>
      <c r="AF44" s="40">
        <v>81.818309356895199</v>
      </c>
      <c r="AG44" s="46">
        <v>2.5897068711702901E+29</v>
      </c>
      <c r="AH44" s="40">
        <v>1.5</v>
      </c>
      <c r="AI44" s="40">
        <v>42</v>
      </c>
      <c r="AJ44" s="46">
        <v>5.4593155434262497E+29</v>
      </c>
      <c r="AK44" s="42">
        <v>38</v>
      </c>
      <c r="AL44" s="46">
        <v>1.11046037380853E+29</v>
      </c>
      <c r="AM44" s="40">
        <v>129</v>
      </c>
      <c r="AN44" s="46">
        <v>6.4296731058849293E+29</v>
      </c>
    </row>
    <row r="45" spans="1:40" x14ac:dyDescent="0.2">
      <c r="A45" s="40">
        <v>44</v>
      </c>
      <c r="B45" s="40">
        <v>30</v>
      </c>
      <c r="C45" s="40">
        <v>20190705</v>
      </c>
      <c r="D45" s="40">
        <v>1</v>
      </c>
      <c r="E45" s="40">
        <v>0</v>
      </c>
      <c r="F45" s="40">
        <v>472961</v>
      </c>
      <c r="G45" s="40"/>
      <c r="H45" s="40" t="s">
        <v>135</v>
      </c>
      <c r="I45" s="40" t="s">
        <v>196</v>
      </c>
      <c r="J45" s="40"/>
      <c r="K45" s="40">
        <v>18</v>
      </c>
      <c r="L45" s="40" t="s">
        <v>4</v>
      </c>
      <c r="M45" s="40"/>
      <c r="N45" s="40"/>
      <c r="O45" s="40"/>
      <c r="P45" s="40"/>
      <c r="Q45" s="40"/>
      <c r="R45" s="40"/>
      <c r="S45" s="41"/>
      <c r="T45" s="40">
        <v>63.1</v>
      </c>
      <c r="U45" s="40">
        <v>62.1</v>
      </c>
      <c r="V45" s="48">
        <f t="shared" si="0"/>
        <v>17.277777777777779</v>
      </c>
      <c r="W45" s="48">
        <f t="shared" si="0"/>
        <v>16.722222222222221</v>
      </c>
      <c r="X45" s="40">
        <f t="shared" si="1"/>
        <v>0.55555555555555713</v>
      </c>
      <c r="Y45" s="40">
        <f t="shared" si="2"/>
        <v>0.10581647782658062</v>
      </c>
      <c r="Z45" s="42">
        <v>1.58</v>
      </c>
      <c r="AA45" s="40">
        <v>0.99</v>
      </c>
      <c r="AB45" s="40">
        <v>44</v>
      </c>
      <c r="AC45" s="40"/>
      <c r="AD45" s="40">
        <v>9.6205323914887</v>
      </c>
      <c r="AE45" s="46">
        <v>5.7288166267120598E+28</v>
      </c>
      <c r="AF45" s="40">
        <v>79.798088489419101</v>
      </c>
      <c r="AG45" s="46">
        <v>2.4633978933371602E+29</v>
      </c>
      <c r="AH45" s="40">
        <v>0.05</v>
      </c>
      <c r="AI45" s="40">
        <v>42</v>
      </c>
      <c r="AJ45" s="46">
        <v>5.4593155656590799E+29</v>
      </c>
      <c r="AK45" s="42">
        <v>43.5</v>
      </c>
      <c r="AL45" s="46">
        <v>5.8482077414037197E+29</v>
      </c>
      <c r="AM45" s="40">
        <v>131</v>
      </c>
      <c r="AN45" s="46">
        <v>1.3267689520975499E+30</v>
      </c>
    </row>
    <row r="46" spans="1:40" x14ac:dyDescent="0.2">
      <c r="A46" s="40">
        <v>45</v>
      </c>
      <c r="B46" s="40">
        <v>30</v>
      </c>
      <c r="C46" s="40">
        <v>20190705</v>
      </c>
      <c r="D46" s="40">
        <v>2</v>
      </c>
      <c r="E46" s="40">
        <v>0</v>
      </c>
      <c r="F46" s="40">
        <v>313646</v>
      </c>
      <c r="G46" s="40"/>
      <c r="H46" s="40" t="s">
        <v>135</v>
      </c>
      <c r="I46" s="40" t="s">
        <v>196</v>
      </c>
      <c r="J46" s="40"/>
      <c r="K46" s="40">
        <v>18</v>
      </c>
      <c r="L46" s="40" t="s">
        <v>4</v>
      </c>
      <c r="M46" s="40"/>
      <c r="N46" s="40"/>
      <c r="O46" s="40"/>
      <c r="P46" s="40"/>
      <c r="Q46" s="40"/>
      <c r="R46" s="40"/>
      <c r="S46" s="41"/>
      <c r="T46" s="40">
        <v>70.2</v>
      </c>
      <c r="U46" s="40">
        <v>68.900000000000006</v>
      </c>
      <c r="V46" s="48">
        <f t="shared" si="0"/>
        <v>21.222222222222221</v>
      </c>
      <c r="W46" s="48">
        <f t="shared" si="0"/>
        <v>20.500000000000004</v>
      </c>
      <c r="X46" s="40">
        <f t="shared" si="1"/>
        <v>0.72222222222221788</v>
      </c>
      <c r="Y46" s="40">
        <f t="shared" si="2"/>
        <v>0.13756142117455361</v>
      </c>
      <c r="Z46" s="42">
        <v>0.82940000000000003</v>
      </c>
      <c r="AA46" s="40">
        <v>1.56</v>
      </c>
      <c r="AB46" s="40">
        <v>45</v>
      </c>
      <c r="AC46" s="40"/>
      <c r="AD46" s="40">
        <v>8.8611832327079298</v>
      </c>
      <c r="AE46" s="46">
        <v>2.4300835011620698E+28</v>
      </c>
      <c r="AF46" s="40">
        <v>88.888973422686703</v>
      </c>
      <c r="AG46" s="46">
        <v>1.2226591025136E+30</v>
      </c>
      <c r="AH46" s="40">
        <v>0.13</v>
      </c>
      <c r="AI46" s="40">
        <v>43</v>
      </c>
      <c r="AJ46" s="46">
        <v>5.7223778012428803E+29</v>
      </c>
      <c r="AK46" s="42">
        <v>40</v>
      </c>
      <c r="AL46" s="46">
        <v>2.4611413557476898E+29</v>
      </c>
      <c r="AM46" s="40">
        <v>131</v>
      </c>
      <c r="AN46" s="46">
        <v>1.3264890545758901E+30</v>
      </c>
    </row>
    <row r="47" spans="1:40" s="2" customFormat="1" ht="17" x14ac:dyDescent="0.2">
      <c r="A47" s="2">
        <v>46</v>
      </c>
      <c r="C47" s="2">
        <v>20190705</v>
      </c>
      <c r="D47" s="2">
        <v>3</v>
      </c>
      <c r="E47">
        <v>0</v>
      </c>
      <c r="I47" t="s">
        <v>196</v>
      </c>
      <c r="J47"/>
      <c r="K47"/>
      <c r="L47" s="2" t="s">
        <v>4</v>
      </c>
      <c r="S47" s="6" t="s">
        <v>12</v>
      </c>
      <c r="T47" s="2">
        <v>71.2</v>
      </c>
      <c r="U47" s="2">
        <v>70.5</v>
      </c>
      <c r="V47" s="9">
        <f t="shared" si="0"/>
        <v>21.777777777777779</v>
      </c>
      <c r="W47" s="9">
        <f t="shared" si="0"/>
        <v>21.388888888888889</v>
      </c>
      <c r="Y47">
        <f t="shared" si="2"/>
        <v>0</v>
      </c>
      <c r="Z47" s="15"/>
      <c r="AB47" s="2">
        <v>46</v>
      </c>
      <c r="AK47" s="15"/>
    </row>
    <row r="48" spans="1:40" x14ac:dyDescent="0.2">
      <c r="A48" s="40">
        <v>47</v>
      </c>
      <c r="B48" s="40">
        <v>30</v>
      </c>
      <c r="C48" s="40">
        <v>20190706</v>
      </c>
      <c r="D48" s="40">
        <v>1</v>
      </c>
      <c r="E48" s="40">
        <v>0</v>
      </c>
      <c r="F48" s="40">
        <v>94910</v>
      </c>
      <c r="G48" s="40"/>
      <c r="H48" s="40" t="s">
        <v>135</v>
      </c>
      <c r="I48" s="40" t="s">
        <v>196</v>
      </c>
      <c r="J48" s="40"/>
      <c r="K48" s="40">
        <v>20</v>
      </c>
      <c r="L48" s="40" t="s">
        <v>4</v>
      </c>
      <c r="M48" s="40"/>
      <c r="N48" s="40"/>
      <c r="O48" s="40"/>
      <c r="P48" s="40"/>
      <c r="Q48" s="40"/>
      <c r="R48" s="40"/>
      <c r="S48" s="41"/>
      <c r="T48" s="40">
        <v>67.599999999999994</v>
      </c>
      <c r="U48" s="40">
        <v>66.400000000000006</v>
      </c>
      <c r="V48" s="48">
        <f t="shared" si="0"/>
        <v>19.777777777777775</v>
      </c>
      <c r="W48" s="48">
        <f t="shared" si="0"/>
        <v>19.111111111111114</v>
      </c>
      <c r="X48" s="40">
        <f t="shared" si="1"/>
        <v>0.66666666666666075</v>
      </c>
      <c r="Y48" s="40">
        <f t="shared" si="2"/>
        <v>0.12697977339189526</v>
      </c>
      <c r="Z48" s="42">
        <v>1.2606999999999999</v>
      </c>
      <c r="AA48" s="40">
        <v>0.97</v>
      </c>
      <c r="AB48" s="40">
        <v>47</v>
      </c>
      <c r="AC48" s="40"/>
      <c r="AD48" s="40">
        <v>10.6331300829294</v>
      </c>
      <c r="AE48" s="46">
        <v>1.39965095639249E+29</v>
      </c>
      <c r="AF48" s="40">
        <v>79.798074128044902</v>
      </c>
      <c r="AG48" s="46">
        <v>2.46339703282357E+29</v>
      </c>
      <c r="AH48" s="40">
        <v>0.05</v>
      </c>
      <c r="AI48" s="40">
        <v>4</v>
      </c>
      <c r="AJ48" s="46">
        <v>9.90352024840588E+27</v>
      </c>
      <c r="AK48" s="42">
        <v>42.5</v>
      </c>
      <c r="AL48" s="46">
        <v>2.7897332261326601E+29</v>
      </c>
      <c r="AM48" s="40">
        <v>136</v>
      </c>
      <c r="AN48" s="46">
        <v>2.8583850383235899E+30</v>
      </c>
    </row>
    <row r="49" spans="1:40" x14ac:dyDescent="0.2">
      <c r="A49" s="40">
        <v>48</v>
      </c>
      <c r="B49" s="40">
        <v>30</v>
      </c>
      <c r="C49" s="40">
        <v>20190706</v>
      </c>
      <c r="D49" s="40">
        <v>2</v>
      </c>
      <c r="E49" s="40">
        <v>0</v>
      </c>
      <c r="F49" s="40">
        <v>353123</v>
      </c>
      <c r="G49" s="40"/>
      <c r="H49" s="40" t="s">
        <v>135</v>
      </c>
      <c r="I49" s="40" t="s">
        <v>196</v>
      </c>
      <c r="J49" s="40"/>
      <c r="K49" s="40">
        <v>20</v>
      </c>
      <c r="L49" s="40" t="s">
        <v>4</v>
      </c>
      <c r="M49" s="40"/>
      <c r="N49" s="40"/>
      <c r="O49" s="40"/>
      <c r="P49" s="40"/>
      <c r="Q49" s="40"/>
      <c r="R49" s="40"/>
      <c r="S49" s="41"/>
      <c r="T49" s="40">
        <v>69.3</v>
      </c>
      <c r="U49" s="40">
        <v>67.8</v>
      </c>
      <c r="V49" s="48">
        <f t="shared" si="0"/>
        <v>20.722222222222221</v>
      </c>
      <c r="W49" s="48">
        <f t="shared" si="0"/>
        <v>19.888888888888889</v>
      </c>
      <c r="X49" s="40">
        <f t="shared" si="1"/>
        <v>0.83333333333333215</v>
      </c>
      <c r="Y49" s="40">
        <f t="shared" si="2"/>
        <v>0.15872471673987026</v>
      </c>
      <c r="Z49" s="42">
        <v>1.6797</v>
      </c>
      <c r="AA49" s="40">
        <v>0.73</v>
      </c>
      <c r="AB49" s="40">
        <v>48</v>
      </c>
      <c r="AC49" s="40"/>
      <c r="AD49" s="40">
        <v>8.8610322039792706</v>
      </c>
      <c r="AE49" s="46">
        <v>2.4299968572397499E+28</v>
      </c>
      <c r="AF49" s="40">
        <v>80.8081747791949</v>
      </c>
      <c r="AG49" s="46">
        <v>2.52615617087224E+29</v>
      </c>
      <c r="AH49" s="40">
        <v>0.12</v>
      </c>
      <c r="AI49" s="40">
        <v>44</v>
      </c>
      <c r="AJ49" s="46">
        <v>1.19832595523564E+30</v>
      </c>
      <c r="AK49" s="42">
        <v>38</v>
      </c>
      <c r="AL49" s="46">
        <v>1.11448826736178E+29</v>
      </c>
      <c r="AM49" s="40">
        <v>127</v>
      </c>
      <c r="AN49" s="46">
        <v>6.2294078722396598E+29</v>
      </c>
    </row>
    <row r="50" spans="1:40" x14ac:dyDescent="0.2">
      <c r="A50" s="40">
        <v>49</v>
      </c>
      <c r="B50" s="40">
        <v>30</v>
      </c>
      <c r="C50" s="40">
        <v>20190706</v>
      </c>
      <c r="D50" s="40">
        <v>3</v>
      </c>
      <c r="E50" s="40">
        <v>0</v>
      </c>
      <c r="F50" s="40">
        <v>308154</v>
      </c>
      <c r="G50" s="40"/>
      <c r="H50" s="40" t="s">
        <v>135</v>
      </c>
      <c r="I50" s="40" t="s">
        <v>196</v>
      </c>
      <c r="J50" s="40"/>
      <c r="K50" s="40">
        <v>20</v>
      </c>
      <c r="L50" s="40" t="s">
        <v>4</v>
      </c>
      <c r="M50" s="40"/>
      <c r="N50" s="40"/>
      <c r="O50" s="40"/>
      <c r="P50" s="40"/>
      <c r="Q50" s="40"/>
      <c r="R50" s="40"/>
      <c r="S50" s="41"/>
      <c r="T50" s="40">
        <v>68.599999999999994</v>
      </c>
      <c r="U50" s="40">
        <v>66.599999999999994</v>
      </c>
      <c r="V50" s="48">
        <f t="shared" si="0"/>
        <v>20.333333333333329</v>
      </c>
      <c r="W50" s="48">
        <f t="shared" si="0"/>
        <v>19.222222222222218</v>
      </c>
      <c r="X50" s="40">
        <f t="shared" si="1"/>
        <v>1.1111111111111107</v>
      </c>
      <c r="Y50" s="40">
        <f t="shared" si="2"/>
        <v>0.21163295565316059</v>
      </c>
      <c r="Z50" s="42">
        <v>1.67</v>
      </c>
      <c r="AA50" s="40">
        <v>1.1200000000000001</v>
      </c>
      <c r="AB50" s="40">
        <v>49</v>
      </c>
      <c r="AC50" s="40"/>
      <c r="AD50" s="40">
        <v>10.1269253527914</v>
      </c>
      <c r="AE50" s="46">
        <v>6.3477865150337299E+28</v>
      </c>
      <c r="AF50" s="40">
        <v>85.858684133692606</v>
      </c>
      <c r="AG50" s="46">
        <v>5.70358671132948E+29</v>
      </c>
      <c r="AH50" s="40">
        <v>0.05</v>
      </c>
      <c r="AI50" s="40">
        <v>40</v>
      </c>
      <c r="AJ50" s="46">
        <v>1.2379400263284599E+29</v>
      </c>
      <c r="AK50" s="42">
        <v>41</v>
      </c>
      <c r="AL50" s="46">
        <v>2.57419377127888E+29</v>
      </c>
      <c r="AM50" s="40">
        <v>127</v>
      </c>
      <c r="AN50" s="46">
        <v>6.2047099312619597E+29</v>
      </c>
    </row>
    <row r="51" spans="1:40" x14ac:dyDescent="0.2">
      <c r="A51" s="40">
        <v>50</v>
      </c>
      <c r="B51" s="40">
        <v>30</v>
      </c>
      <c r="C51" s="40">
        <v>20190707</v>
      </c>
      <c r="D51" s="40">
        <v>1</v>
      </c>
      <c r="E51" s="40">
        <v>0</v>
      </c>
      <c r="F51" s="40">
        <v>741156</v>
      </c>
      <c r="G51" s="40"/>
      <c r="H51" s="40" t="s">
        <v>135</v>
      </c>
      <c r="I51" s="40" t="s">
        <v>196</v>
      </c>
      <c r="J51" s="40"/>
      <c r="K51" s="40">
        <v>12</v>
      </c>
      <c r="L51" s="40" t="s">
        <v>4</v>
      </c>
      <c r="M51" s="40"/>
      <c r="N51" s="40"/>
      <c r="O51" s="40"/>
      <c r="P51" s="40"/>
      <c r="Q51" s="40"/>
      <c r="R51" s="40"/>
      <c r="S51" s="41"/>
      <c r="T51" s="40">
        <v>67.900000000000006</v>
      </c>
      <c r="U51" s="40">
        <v>66.900000000000006</v>
      </c>
      <c r="V51" s="48">
        <f t="shared" si="0"/>
        <v>19.944444444444446</v>
      </c>
      <c r="W51" s="48">
        <f t="shared" si="0"/>
        <v>19.388888888888893</v>
      </c>
      <c r="X51" s="40">
        <f t="shared" si="1"/>
        <v>0.55555555555555358</v>
      </c>
      <c r="Y51" s="40">
        <f t="shared" si="2"/>
        <v>0.10581647782657995</v>
      </c>
      <c r="Z51" s="42">
        <v>1.85</v>
      </c>
      <c r="AA51" s="40">
        <v>0.34</v>
      </c>
      <c r="AB51" s="40">
        <v>50</v>
      </c>
      <c r="AC51" s="40"/>
      <c r="AD51" s="40">
        <v>7.5952908107435304</v>
      </c>
      <c r="AE51" s="46">
        <v>2.2316962325313501E+27</v>
      </c>
      <c r="AF51" s="40">
        <v>77.777904644212001</v>
      </c>
      <c r="AG51" s="46">
        <v>5.8506226205572703E+28</v>
      </c>
      <c r="AH51" s="40">
        <v>0.61</v>
      </c>
      <c r="AI51" s="40">
        <v>42</v>
      </c>
      <c r="AJ51" s="46">
        <v>2.7296577851731302E+29</v>
      </c>
      <c r="AK51" s="42">
        <v>40</v>
      </c>
      <c r="AL51" s="46">
        <v>2.4744940103793801E+29</v>
      </c>
      <c r="AM51" s="40">
        <v>134</v>
      </c>
      <c r="AN51" s="46">
        <v>1.3889168376887201E+30</v>
      </c>
    </row>
    <row r="52" spans="1:40" x14ac:dyDescent="0.2">
      <c r="A52" s="40">
        <v>51</v>
      </c>
      <c r="B52" s="40">
        <v>30</v>
      </c>
      <c r="C52" s="40">
        <v>20190707</v>
      </c>
      <c r="D52" s="40">
        <v>2</v>
      </c>
      <c r="E52" s="40">
        <v>0</v>
      </c>
      <c r="F52" s="40">
        <v>158523</v>
      </c>
      <c r="G52" s="40"/>
      <c r="H52" s="40" t="s">
        <v>135</v>
      </c>
      <c r="I52" s="40" t="s">
        <v>196</v>
      </c>
      <c r="J52" s="40"/>
      <c r="K52" s="40">
        <v>12</v>
      </c>
      <c r="L52" s="40" t="s">
        <v>4</v>
      </c>
      <c r="M52" s="40"/>
      <c r="N52" s="40"/>
      <c r="O52" s="40"/>
      <c r="P52" s="40"/>
      <c r="Q52" s="40"/>
      <c r="R52" s="40"/>
      <c r="S52" s="41"/>
      <c r="T52" s="40">
        <v>70.3</v>
      </c>
      <c r="U52" s="40">
        <v>68.7</v>
      </c>
      <c r="V52" s="48">
        <f t="shared" si="0"/>
        <v>21.277777777777779</v>
      </c>
      <c r="W52" s="48">
        <f t="shared" si="0"/>
        <v>20.388888888888889</v>
      </c>
      <c r="X52" s="40">
        <f t="shared" si="1"/>
        <v>0.88888888888888928</v>
      </c>
      <c r="Y52" s="40">
        <f t="shared" si="2"/>
        <v>0.16930636452252859</v>
      </c>
      <c r="Z52" s="42">
        <v>1.77</v>
      </c>
      <c r="AA52" s="40">
        <v>1.43</v>
      </c>
      <c r="AB52" s="40">
        <v>51</v>
      </c>
      <c r="AC52" s="40"/>
      <c r="AD52" s="40">
        <v>10.633126400682499</v>
      </c>
      <c r="AE52" s="46">
        <v>1.3996530875164E+29</v>
      </c>
      <c r="AF52" s="40">
        <v>84.848554404807203</v>
      </c>
      <c r="AG52" s="46">
        <v>5.5701706925207099E+29</v>
      </c>
      <c r="AH52" s="40">
        <v>0.03</v>
      </c>
      <c r="AI52" s="40">
        <v>40</v>
      </c>
      <c r="AJ52" s="46">
        <v>2.4758800745748299E+29</v>
      </c>
      <c r="AK52" s="42">
        <v>40</v>
      </c>
      <c r="AL52" s="46">
        <v>2.47188435120953E+29</v>
      </c>
      <c r="AM52" s="40">
        <v>124.5</v>
      </c>
      <c r="AN52" s="46">
        <v>2.9968241225786798E+29</v>
      </c>
    </row>
    <row r="53" spans="1:40" x14ac:dyDescent="0.2">
      <c r="A53" s="40">
        <v>52</v>
      </c>
      <c r="B53" s="40">
        <v>30</v>
      </c>
      <c r="C53" s="40">
        <v>20190707</v>
      </c>
      <c r="D53" s="40">
        <v>3</v>
      </c>
      <c r="E53" s="40">
        <v>0</v>
      </c>
      <c r="F53" s="40">
        <v>348033</v>
      </c>
      <c r="G53" s="40"/>
      <c r="H53" s="40" t="s">
        <v>135</v>
      </c>
      <c r="I53" s="40" t="s">
        <v>196</v>
      </c>
      <c r="J53" s="40"/>
      <c r="K53" s="40">
        <v>12</v>
      </c>
      <c r="L53" s="40" t="s">
        <v>4</v>
      </c>
      <c r="M53" s="40"/>
      <c r="N53" s="40"/>
      <c r="O53" s="40"/>
      <c r="P53" s="40"/>
      <c r="Q53" s="40"/>
      <c r="R53" s="40"/>
      <c r="S53" s="41"/>
      <c r="T53" s="40">
        <v>70.8</v>
      </c>
      <c r="U53" s="40">
        <v>69.599999999999994</v>
      </c>
      <c r="V53" s="48">
        <f t="shared" si="0"/>
        <v>21.555555555555557</v>
      </c>
      <c r="W53" s="48">
        <f t="shared" si="0"/>
        <v>20.888888888888886</v>
      </c>
      <c r="X53" s="40">
        <f t="shared" si="1"/>
        <v>0.6666666666666714</v>
      </c>
      <c r="Y53" s="40">
        <f t="shared" si="2"/>
        <v>0.12697977339189728</v>
      </c>
      <c r="Z53" s="42">
        <v>1.79</v>
      </c>
      <c r="AA53" s="40">
        <v>1.18</v>
      </c>
      <c r="AB53" s="40">
        <v>52</v>
      </c>
      <c r="AC53" s="40"/>
      <c r="AD53" s="40">
        <v>7.8483480031253903</v>
      </c>
      <c r="AE53" s="46">
        <v>9.5315213172491095E+27</v>
      </c>
      <c r="AF53" s="40">
        <v>82.828352560647602</v>
      </c>
      <c r="AG53" s="46">
        <v>2.6540410953527301E+29</v>
      </c>
      <c r="AH53" s="40">
        <v>0.38</v>
      </c>
      <c r="AI53" s="40">
        <v>41</v>
      </c>
      <c r="AJ53" s="46">
        <v>2.6012215000847202E+29</v>
      </c>
      <c r="AK53" s="42">
        <v>42.5</v>
      </c>
      <c r="AL53" s="46">
        <v>5.5744234154399597E+29</v>
      </c>
      <c r="AM53" s="40">
        <v>132</v>
      </c>
      <c r="AN53" s="46">
        <v>6.7342943797781193E+29</v>
      </c>
    </row>
    <row r="54" spans="1:40" s="2" customFormat="1" ht="34" x14ac:dyDescent="0.2">
      <c r="A54" s="2">
        <v>53</v>
      </c>
      <c r="C54" s="2">
        <v>20190707</v>
      </c>
      <c r="D54" s="2">
        <v>1</v>
      </c>
      <c r="E54">
        <v>0</v>
      </c>
      <c r="I54" t="s">
        <v>196</v>
      </c>
      <c r="J54"/>
      <c r="K54">
        <v>22</v>
      </c>
      <c r="L54" s="2" t="s">
        <v>4</v>
      </c>
      <c r="S54" s="6" t="s">
        <v>14</v>
      </c>
      <c r="T54" s="2">
        <v>63.8</v>
      </c>
      <c r="U54" s="2">
        <v>62.8</v>
      </c>
      <c r="V54" s="9">
        <f t="shared" si="0"/>
        <v>17.666666666666668</v>
      </c>
      <c r="W54" s="9">
        <f t="shared" si="0"/>
        <v>17.111111111111111</v>
      </c>
      <c r="Y54">
        <f t="shared" si="2"/>
        <v>0</v>
      </c>
      <c r="Z54" s="15"/>
      <c r="AB54" s="2">
        <v>53</v>
      </c>
      <c r="AK54" s="15"/>
    </row>
    <row r="55" spans="1:40" x14ac:dyDescent="0.2">
      <c r="A55" s="40">
        <v>54</v>
      </c>
      <c r="B55" s="40">
        <v>30</v>
      </c>
      <c r="C55" s="40">
        <v>20190707</v>
      </c>
      <c r="D55" s="40">
        <v>2</v>
      </c>
      <c r="E55" s="40">
        <v>0</v>
      </c>
      <c r="F55" s="40">
        <v>1038357</v>
      </c>
      <c r="G55" s="40"/>
      <c r="H55" s="40" t="s">
        <v>135</v>
      </c>
      <c r="I55" s="40" t="s">
        <v>196</v>
      </c>
      <c r="J55" s="40"/>
      <c r="K55" s="40">
        <v>22</v>
      </c>
      <c r="L55" s="40" t="s">
        <v>4</v>
      </c>
      <c r="M55" s="40"/>
      <c r="N55" s="40"/>
      <c r="O55" s="40"/>
      <c r="P55" s="40"/>
      <c r="Q55" s="40"/>
      <c r="R55" s="40"/>
      <c r="S55" s="41"/>
      <c r="T55" s="40">
        <v>69.3</v>
      </c>
      <c r="U55" s="40">
        <v>68</v>
      </c>
      <c r="V55" s="48">
        <f t="shared" si="0"/>
        <v>20.722222222222221</v>
      </c>
      <c r="W55" s="48">
        <f t="shared" si="0"/>
        <v>20</v>
      </c>
      <c r="X55" s="40">
        <f t="shared" si="1"/>
        <v>0.72222222222222143</v>
      </c>
      <c r="Y55" s="40">
        <f t="shared" si="2"/>
        <v>0.13756142117455428</v>
      </c>
      <c r="Z55" s="42">
        <v>1.19</v>
      </c>
      <c r="AA55" s="40">
        <v>0.72</v>
      </c>
      <c r="AB55" s="40">
        <v>54</v>
      </c>
      <c r="AC55" s="40"/>
      <c r="AD55" s="40">
        <v>8.8609685428477096</v>
      </c>
      <c r="AE55" s="46">
        <v>1.21498309017192E+28</v>
      </c>
      <c r="AF55" s="40">
        <v>82.828347280313196</v>
      </c>
      <c r="AG55" s="46">
        <v>2.6540408466997201E+29</v>
      </c>
      <c r="AH55" s="40">
        <v>0.18</v>
      </c>
      <c r="AI55" s="40">
        <v>43</v>
      </c>
      <c r="AJ55" s="46">
        <v>5.7223778304717302E+29</v>
      </c>
      <c r="AK55" s="42">
        <v>40</v>
      </c>
      <c r="AL55" s="46">
        <v>2.47537078455467E+29</v>
      </c>
      <c r="AM55" s="40">
        <v>134</v>
      </c>
      <c r="AN55" s="46">
        <v>2.7781461484910998E+30</v>
      </c>
    </row>
    <row r="56" spans="1:40" x14ac:dyDescent="0.2">
      <c r="A56" s="40">
        <v>55</v>
      </c>
      <c r="B56" s="40">
        <v>30</v>
      </c>
      <c r="C56" s="40">
        <v>20190707</v>
      </c>
      <c r="D56" s="40">
        <v>3</v>
      </c>
      <c r="E56" s="40">
        <v>0</v>
      </c>
      <c r="F56" s="40"/>
      <c r="G56" s="40"/>
      <c r="H56" s="40" t="s">
        <v>135</v>
      </c>
      <c r="I56" s="40" t="s">
        <v>196</v>
      </c>
      <c r="J56" s="40"/>
      <c r="K56" s="40">
        <v>22</v>
      </c>
      <c r="L56" s="40" t="s">
        <v>4</v>
      </c>
      <c r="M56" s="40"/>
      <c r="N56" s="40"/>
      <c r="O56" s="40"/>
      <c r="P56" s="40"/>
      <c r="Q56" s="40"/>
      <c r="R56" s="40"/>
      <c r="S56" s="41"/>
      <c r="T56" s="40">
        <v>71.099999999999994</v>
      </c>
      <c r="U56" s="40">
        <v>69.099999999999994</v>
      </c>
      <c r="V56" s="48">
        <f t="shared" si="0"/>
        <v>21.722222222222218</v>
      </c>
      <c r="W56" s="48">
        <f t="shared" si="0"/>
        <v>20.611111111111107</v>
      </c>
      <c r="X56" s="40">
        <f t="shared" si="1"/>
        <v>1.1111111111111107</v>
      </c>
      <c r="Y56" s="40">
        <f t="shared" si="2"/>
        <v>0.21163295565316059</v>
      </c>
      <c r="Z56" s="42">
        <v>1.7</v>
      </c>
      <c r="AA56" s="40">
        <v>1.52</v>
      </c>
      <c r="AB56" s="40">
        <v>55</v>
      </c>
      <c r="AC56" s="40"/>
      <c r="AD56" s="40">
        <v>10.8863407311835</v>
      </c>
      <c r="AE56" s="46">
        <v>1.4671076307534101E+29</v>
      </c>
      <c r="AF56" s="40">
        <v>83.838477745290703</v>
      </c>
      <c r="AG56" s="46">
        <v>5.4383401855046503E+29</v>
      </c>
      <c r="AH56" s="40">
        <v>1.1299999999999999</v>
      </c>
      <c r="AI56" s="40">
        <v>30</v>
      </c>
      <c r="AJ56" s="46">
        <v>2.1760664638979799E+27</v>
      </c>
      <c r="AK56" s="42">
        <v>44.5</v>
      </c>
      <c r="AL56" s="46">
        <v>1.22100944510085E+30</v>
      </c>
      <c r="AM56" s="40">
        <v>129</v>
      </c>
      <c r="AN56" s="46">
        <v>3.21275093806606E+29</v>
      </c>
    </row>
    <row r="57" spans="1:40" x14ac:dyDescent="0.2">
      <c r="A57" s="40">
        <v>56</v>
      </c>
      <c r="B57" s="40">
        <v>30</v>
      </c>
      <c r="C57" s="40">
        <v>20190708</v>
      </c>
      <c r="D57" s="40">
        <v>1</v>
      </c>
      <c r="E57" s="40">
        <v>0</v>
      </c>
      <c r="F57" s="40">
        <v>586345</v>
      </c>
      <c r="G57" s="40"/>
      <c r="H57" s="40" t="s">
        <v>135</v>
      </c>
      <c r="I57" s="40" t="s">
        <v>196</v>
      </c>
      <c r="J57" s="40"/>
      <c r="K57" s="40">
        <v>12</v>
      </c>
      <c r="L57" s="40" t="s">
        <v>4</v>
      </c>
      <c r="M57" s="40"/>
      <c r="N57" s="40"/>
      <c r="O57" s="40"/>
      <c r="P57" s="40"/>
      <c r="Q57" s="40"/>
      <c r="R57" s="40"/>
      <c r="S57" s="41"/>
      <c r="T57" s="40">
        <v>66.5</v>
      </c>
      <c r="U57" s="40">
        <v>66</v>
      </c>
      <c r="V57" s="48">
        <f t="shared" si="0"/>
        <v>19.166666666666668</v>
      </c>
      <c r="W57" s="48">
        <f t="shared" si="0"/>
        <v>18.888888888888889</v>
      </c>
      <c r="X57" s="40">
        <f t="shared" si="1"/>
        <v>0.27777777777777857</v>
      </c>
      <c r="Y57" s="40">
        <f t="shared" si="2"/>
        <v>5.2908238913290308E-2</v>
      </c>
      <c r="Z57" s="42">
        <v>1.54</v>
      </c>
      <c r="AA57" s="40">
        <v>0.98</v>
      </c>
      <c r="AB57" s="40">
        <v>56</v>
      </c>
      <c r="AC57" s="40"/>
      <c r="AD57" s="40">
        <v>8.1015493799411598</v>
      </c>
      <c r="AE57" s="46">
        <v>1.01564977032876E+28</v>
      </c>
      <c r="AF57" s="40">
        <v>85.858653259018894</v>
      </c>
      <c r="AG57" s="46">
        <v>5.7035828573623001E+29</v>
      </c>
      <c r="AH57" s="40">
        <v>0.86</v>
      </c>
      <c r="AI57" s="40">
        <v>44</v>
      </c>
      <c r="AJ57" s="46">
        <v>1.19832595402479E+30</v>
      </c>
      <c r="AK57" s="42">
        <v>38.5</v>
      </c>
      <c r="AL57" s="46">
        <v>1.1428016578991E+29</v>
      </c>
      <c r="AM57" s="40">
        <v>123.5</v>
      </c>
      <c r="AN57" s="46">
        <v>1.4710364506564199E+29</v>
      </c>
    </row>
    <row r="58" spans="1:40" x14ac:dyDescent="0.2">
      <c r="A58" s="40">
        <v>57</v>
      </c>
      <c r="B58" s="40">
        <v>30</v>
      </c>
      <c r="C58" s="40">
        <v>20190708</v>
      </c>
      <c r="D58" s="40">
        <v>2</v>
      </c>
      <c r="E58" s="40">
        <v>0</v>
      </c>
      <c r="F58" s="40">
        <v>311385</v>
      </c>
      <c r="G58" s="40"/>
      <c r="H58" s="40" t="s">
        <v>135</v>
      </c>
      <c r="I58" s="40" t="s">
        <v>196</v>
      </c>
      <c r="J58" s="40"/>
      <c r="K58" s="40">
        <v>12</v>
      </c>
      <c r="L58" s="40" t="s">
        <v>4</v>
      </c>
      <c r="M58" s="40"/>
      <c r="N58" s="40"/>
      <c r="O58" s="40"/>
      <c r="P58" s="40"/>
      <c r="Q58" s="40"/>
      <c r="R58" s="40"/>
      <c r="S58" s="41"/>
      <c r="T58" s="40">
        <v>70.7</v>
      </c>
      <c r="U58" s="40">
        <v>69.3</v>
      </c>
      <c r="V58" s="48">
        <f t="shared" si="0"/>
        <v>21.5</v>
      </c>
      <c r="W58" s="48">
        <f t="shared" si="0"/>
        <v>20.722222222222221</v>
      </c>
      <c r="X58" s="40">
        <f t="shared" si="1"/>
        <v>0.77777777777777857</v>
      </c>
      <c r="Y58" s="40">
        <f t="shared" si="2"/>
        <v>0.1481430689572126</v>
      </c>
      <c r="Z58" s="42">
        <v>1.8</v>
      </c>
      <c r="AA58" s="40">
        <v>1.43</v>
      </c>
      <c r="AB58" s="40">
        <v>57</v>
      </c>
      <c r="AC58" s="40"/>
      <c r="AD58" s="40">
        <v>10.886283845947201</v>
      </c>
      <c r="AE58" s="46">
        <v>1.46709112505377E+29</v>
      </c>
      <c r="AF58" s="40">
        <v>85.8586503741912</v>
      </c>
      <c r="AG58" s="46">
        <v>5.7035823004758602E+29</v>
      </c>
      <c r="AH58" s="40">
        <v>0.47</v>
      </c>
      <c r="AI58" s="40">
        <v>43</v>
      </c>
      <c r="AJ58" s="46">
        <v>5.7223777951873402E+29</v>
      </c>
      <c r="AK58" s="42">
        <v>38.5</v>
      </c>
      <c r="AL58" s="46">
        <v>5.6958413004136496E+28</v>
      </c>
      <c r="AM58" s="40">
        <v>134</v>
      </c>
      <c r="AN58" s="46">
        <v>1.38576603883658E+30</v>
      </c>
    </row>
    <row r="59" spans="1:40" x14ac:dyDescent="0.2">
      <c r="A59" s="40">
        <v>58</v>
      </c>
      <c r="B59" s="40">
        <v>30</v>
      </c>
      <c r="C59" s="40">
        <v>20190708</v>
      </c>
      <c r="D59" s="40">
        <v>3</v>
      </c>
      <c r="E59" s="40">
        <v>0</v>
      </c>
      <c r="F59" s="40">
        <v>497189</v>
      </c>
      <c r="G59" s="40"/>
      <c r="H59" s="40" t="s">
        <v>135</v>
      </c>
      <c r="I59" s="40" t="s">
        <v>196</v>
      </c>
      <c r="J59" s="40"/>
      <c r="K59" s="40">
        <v>12</v>
      </c>
      <c r="L59" s="40" t="s">
        <v>4</v>
      </c>
      <c r="M59" s="40"/>
      <c r="N59" s="40"/>
      <c r="O59" s="40"/>
      <c r="P59" s="40"/>
      <c r="Q59" s="40"/>
      <c r="R59" s="40"/>
      <c r="S59" s="41"/>
      <c r="T59" s="40">
        <v>71.900000000000006</v>
      </c>
      <c r="U59" s="40">
        <v>70</v>
      </c>
      <c r="V59" s="48">
        <f t="shared" si="0"/>
        <v>22.166666666666671</v>
      </c>
      <c r="W59" s="48">
        <f t="shared" si="0"/>
        <v>21.111111111111111</v>
      </c>
      <c r="X59" s="40">
        <f t="shared" si="1"/>
        <v>1.0555555555555607</v>
      </c>
      <c r="Y59" s="40">
        <f t="shared" si="2"/>
        <v>0.20105130787050363</v>
      </c>
      <c r="Z59" s="42">
        <v>1.1599999999999999</v>
      </c>
      <c r="AA59" s="40">
        <v>0.46</v>
      </c>
      <c r="AB59" s="40">
        <v>58</v>
      </c>
      <c r="AC59" s="40"/>
      <c r="AD59" s="40">
        <v>10.886472410133999</v>
      </c>
      <c r="AE59" s="46">
        <v>1.46714254366676E+29</v>
      </c>
      <c r="AF59" s="40">
        <v>74.747694447254403</v>
      </c>
      <c r="AG59" s="46">
        <v>5.4036250750606099E+28</v>
      </c>
      <c r="AH59" s="40">
        <v>0.31</v>
      </c>
      <c r="AI59" s="40">
        <v>44</v>
      </c>
      <c r="AJ59" s="46">
        <v>1.19832595140751E+30</v>
      </c>
      <c r="AK59" s="42">
        <v>41</v>
      </c>
      <c r="AL59" s="46">
        <v>2.5865419369691099E+29</v>
      </c>
      <c r="AM59" s="40">
        <v>134</v>
      </c>
      <c r="AN59" s="46">
        <v>2.7669963120252498E+30</v>
      </c>
    </row>
    <row r="60" spans="1:40" x14ac:dyDescent="0.2">
      <c r="A60" s="40">
        <v>59</v>
      </c>
      <c r="B60" s="40">
        <v>30</v>
      </c>
      <c r="C60" s="40">
        <v>20190708</v>
      </c>
      <c r="D60" s="40">
        <v>1</v>
      </c>
      <c r="E60" s="40">
        <v>0</v>
      </c>
      <c r="F60" s="40">
        <v>708799</v>
      </c>
      <c r="G60" s="40"/>
      <c r="H60" s="40" t="s">
        <v>135</v>
      </c>
      <c r="I60" s="40" t="s">
        <v>196</v>
      </c>
      <c r="J60" s="40"/>
      <c r="K60" s="40">
        <v>18</v>
      </c>
      <c r="L60" s="40" t="s">
        <v>4</v>
      </c>
      <c r="M60" s="40"/>
      <c r="N60" s="40"/>
      <c r="O60" s="40"/>
      <c r="P60" s="40"/>
      <c r="Q60" s="40"/>
      <c r="R60" s="40"/>
      <c r="S60" s="41"/>
      <c r="T60" s="40">
        <v>66.900000000000006</v>
      </c>
      <c r="U60" s="40">
        <v>65.7</v>
      </c>
      <c r="V60" s="48">
        <f t="shared" si="0"/>
        <v>19.388888888888893</v>
      </c>
      <c r="W60" s="48">
        <f t="shared" si="0"/>
        <v>18.722222222222221</v>
      </c>
      <c r="X60" s="40">
        <f t="shared" si="1"/>
        <v>0.6666666666666714</v>
      </c>
      <c r="Y60" s="40">
        <f t="shared" si="2"/>
        <v>0.12697977339189728</v>
      </c>
      <c r="Z60" s="42">
        <v>1.76</v>
      </c>
      <c r="AA60" s="40">
        <v>1.61</v>
      </c>
      <c r="AB60" s="40">
        <v>59</v>
      </c>
      <c r="AC60" s="40"/>
      <c r="AD60" s="40">
        <v>9.1141572522085905</v>
      </c>
      <c r="AE60" s="46">
        <v>2.5708050560506201E+28</v>
      </c>
      <c r="AF60" s="40">
        <v>83.838453081229005</v>
      </c>
      <c r="AG60" s="46">
        <v>5.4383367791078199E+29</v>
      </c>
      <c r="AH60" s="40">
        <v>2.2200000000000002</v>
      </c>
      <c r="AI60" s="40">
        <v>5</v>
      </c>
      <c r="AJ60" s="46">
        <v>6.1897000858521704E+28</v>
      </c>
      <c r="AK60" s="42">
        <v>34.5</v>
      </c>
      <c r="AL60" s="46">
        <v>2.2758937887980102E+28</v>
      </c>
      <c r="AM60" s="40">
        <v>132</v>
      </c>
      <c r="AN60" s="46">
        <v>1.3365376439730799E+30</v>
      </c>
    </row>
    <row r="61" spans="1:40" x14ac:dyDescent="0.2">
      <c r="A61" s="40">
        <v>60</v>
      </c>
      <c r="B61" s="40">
        <v>30</v>
      </c>
      <c r="C61" s="40">
        <v>20190708</v>
      </c>
      <c r="D61" s="40">
        <v>3</v>
      </c>
      <c r="E61" s="40">
        <v>0</v>
      </c>
      <c r="F61" s="40">
        <v>841269</v>
      </c>
      <c r="G61" s="40"/>
      <c r="H61" s="40" t="s">
        <v>135</v>
      </c>
      <c r="I61" s="40" t="s">
        <v>196</v>
      </c>
      <c r="J61" s="40"/>
      <c r="K61" s="40">
        <v>18</v>
      </c>
      <c r="L61" s="40" t="s">
        <v>4</v>
      </c>
      <c r="M61" s="40"/>
      <c r="N61" s="40"/>
      <c r="O61" s="40"/>
      <c r="P61" s="40"/>
      <c r="Q61" s="40"/>
      <c r="R61" s="40"/>
      <c r="S61" s="41"/>
      <c r="T61" s="40">
        <v>71.099999999999994</v>
      </c>
      <c r="U61" s="40">
        <v>70</v>
      </c>
      <c r="V61" s="48">
        <f t="shared" si="0"/>
        <v>21.722222222222218</v>
      </c>
      <c r="W61" s="48">
        <f t="shared" si="0"/>
        <v>21.111111111111111</v>
      </c>
      <c r="X61" s="40">
        <f t="shared" si="1"/>
        <v>0.61111111111110716</v>
      </c>
      <c r="Y61" s="40">
        <f t="shared" si="2"/>
        <v>0.11639812560923761</v>
      </c>
      <c r="Z61" s="42">
        <v>0.99</v>
      </c>
      <c r="AA61" s="40">
        <v>0.91</v>
      </c>
      <c r="AB61" s="40">
        <v>60</v>
      </c>
      <c r="AC61" s="40"/>
      <c r="AD61" s="40">
        <v>9.8738081369162103</v>
      </c>
      <c r="AE61" s="46">
        <v>6.0344345095857204E+28</v>
      </c>
      <c r="AF61" s="40">
        <v>83.838508455823799</v>
      </c>
      <c r="AG61" s="46">
        <v>5.4383440647185601E+29</v>
      </c>
      <c r="AH61" s="40">
        <v>0.4</v>
      </c>
      <c r="AI61" s="40">
        <v>42</v>
      </c>
      <c r="AJ61" s="46">
        <v>5.45931554504142E+29</v>
      </c>
      <c r="AK61" s="42">
        <v>40</v>
      </c>
      <c r="AL61" s="46">
        <v>2.46274874989753E+29</v>
      </c>
      <c r="AM61" s="40">
        <v>135</v>
      </c>
      <c r="AN61" s="46">
        <v>2.8079776242871197E+30</v>
      </c>
    </row>
    <row r="62" spans="1:40" x14ac:dyDescent="0.2">
      <c r="A62" s="40">
        <v>61</v>
      </c>
      <c r="B62" s="40">
        <v>30</v>
      </c>
      <c r="C62" s="40">
        <v>20190709</v>
      </c>
      <c r="D62" s="40">
        <v>1</v>
      </c>
      <c r="E62" s="40">
        <v>0</v>
      </c>
      <c r="F62" s="40">
        <v>639841</v>
      </c>
      <c r="G62" s="40"/>
      <c r="H62" s="40" t="s">
        <v>135</v>
      </c>
      <c r="I62" s="40" t="s">
        <v>196</v>
      </c>
      <c r="J62" s="40"/>
      <c r="K62" s="40">
        <v>11</v>
      </c>
      <c r="L62" s="40" t="s">
        <v>4</v>
      </c>
      <c r="M62" s="40"/>
      <c r="N62" s="40"/>
      <c r="O62" s="40"/>
      <c r="P62" s="40"/>
      <c r="Q62" s="40"/>
      <c r="R62" s="40"/>
      <c r="S62" s="41"/>
      <c r="T62" s="40">
        <v>66.7</v>
      </c>
      <c r="U62" s="40">
        <v>65.7</v>
      </c>
      <c r="V62" s="48">
        <f t="shared" si="0"/>
        <v>19.277777777777779</v>
      </c>
      <c r="W62" s="48">
        <f t="shared" si="0"/>
        <v>18.722222222222221</v>
      </c>
      <c r="X62" s="40">
        <f t="shared" si="1"/>
        <v>0.55555555555555713</v>
      </c>
      <c r="Y62" s="40">
        <f t="shared" si="2"/>
        <v>0.10581647782658062</v>
      </c>
      <c r="Z62" s="42">
        <v>1.03</v>
      </c>
      <c r="AA62" s="40">
        <v>1.33</v>
      </c>
      <c r="AB62" s="40">
        <v>61</v>
      </c>
      <c r="AC62" s="40"/>
      <c r="AD62" s="40">
        <v>8.8612464016248893</v>
      </c>
      <c r="AE62" s="46">
        <v>2.4301105926825002E+28</v>
      </c>
      <c r="AF62" s="40">
        <v>88.888986024566606</v>
      </c>
      <c r="AG62" s="46">
        <v>1.22265941141121E+30</v>
      </c>
      <c r="AH62" s="40">
        <v>0.19</v>
      </c>
      <c r="AI62" s="40">
        <v>27</v>
      </c>
      <c r="AJ62" s="46">
        <v>4.8270613771448296E-7</v>
      </c>
      <c r="AK62" s="42">
        <v>36</v>
      </c>
      <c r="AL62" s="46">
        <v>4.9511008546498999E+28</v>
      </c>
      <c r="AM62" s="40">
        <v>132</v>
      </c>
      <c r="AN62" s="46">
        <v>1.34442080399806E+30</v>
      </c>
    </row>
    <row r="63" spans="1:40" x14ac:dyDescent="0.2">
      <c r="A63" s="40">
        <v>62</v>
      </c>
      <c r="B63" s="40">
        <v>30</v>
      </c>
      <c r="C63" s="40">
        <v>20190709</v>
      </c>
      <c r="D63" s="40">
        <v>3</v>
      </c>
      <c r="E63" s="40">
        <v>0</v>
      </c>
      <c r="F63" s="40">
        <v>812293</v>
      </c>
      <c r="G63" s="40"/>
      <c r="H63" s="40" t="s">
        <v>135</v>
      </c>
      <c r="I63" s="40" t="s">
        <v>196</v>
      </c>
      <c r="J63" s="40"/>
      <c r="K63" s="40">
        <v>11</v>
      </c>
      <c r="L63" s="40" t="s">
        <v>4</v>
      </c>
      <c r="M63" s="40"/>
      <c r="N63" s="40"/>
      <c r="O63" s="40"/>
      <c r="P63" s="40"/>
      <c r="Q63" s="40"/>
      <c r="R63" s="40"/>
      <c r="S63" s="41"/>
      <c r="T63" s="40">
        <v>71.8</v>
      </c>
      <c r="U63" s="40">
        <v>70.099999999999994</v>
      </c>
      <c r="V63" s="48">
        <f t="shared" si="0"/>
        <v>22.111111111111111</v>
      </c>
      <c r="W63" s="48">
        <f t="shared" si="0"/>
        <v>21.166666666666664</v>
      </c>
      <c r="X63" s="40">
        <f t="shared" si="1"/>
        <v>0.94444444444444642</v>
      </c>
      <c r="Y63" s="40">
        <f t="shared" si="2"/>
        <v>0.17988801230518692</v>
      </c>
      <c r="Z63" s="42">
        <v>1.45</v>
      </c>
      <c r="AA63" s="40">
        <v>0.68</v>
      </c>
      <c r="AB63" s="40">
        <v>62</v>
      </c>
      <c r="AC63" s="40"/>
      <c r="AD63" s="40">
        <v>8.3549028821254208</v>
      </c>
      <c r="AE63" s="46">
        <v>1.0801632604298401E+28</v>
      </c>
      <c r="AF63" s="40">
        <v>80.808236545030795</v>
      </c>
      <c r="AG63" s="46">
        <v>2.52616002140975E+29</v>
      </c>
      <c r="AH63" s="40">
        <v>0.61</v>
      </c>
      <c r="AI63" s="40">
        <v>36</v>
      </c>
      <c r="AJ63" s="46">
        <v>2.5068285484014802E+28</v>
      </c>
      <c r="AK63" s="42">
        <v>43.5</v>
      </c>
      <c r="AL63" s="46">
        <v>1.16079956662683E+30</v>
      </c>
      <c r="AM63" s="40">
        <v>134</v>
      </c>
      <c r="AN63" s="46">
        <v>1.3877291753601399E+30</v>
      </c>
    </row>
    <row r="64" spans="1:40" x14ac:dyDescent="0.2">
      <c r="A64" s="40">
        <v>63</v>
      </c>
      <c r="B64" s="40">
        <v>30</v>
      </c>
      <c r="C64" s="40">
        <v>20190710</v>
      </c>
      <c r="D64" s="40">
        <v>1</v>
      </c>
      <c r="E64" s="40">
        <v>0</v>
      </c>
      <c r="F64" s="40">
        <v>497330</v>
      </c>
      <c r="G64" s="40"/>
      <c r="H64" s="40" t="s">
        <v>135</v>
      </c>
      <c r="I64" s="40" t="s">
        <v>196</v>
      </c>
      <c r="J64" s="40"/>
      <c r="K64" s="40">
        <v>11</v>
      </c>
      <c r="L64" s="40" t="s">
        <v>4</v>
      </c>
      <c r="M64" s="40"/>
      <c r="N64" s="40"/>
      <c r="O64" s="40"/>
      <c r="P64" s="40"/>
      <c r="Q64" s="40"/>
      <c r="R64" s="40"/>
      <c r="S64" s="41"/>
      <c r="T64" s="40">
        <v>66</v>
      </c>
      <c r="U64" s="40">
        <v>65.3</v>
      </c>
      <c r="V64" s="48">
        <f t="shared" si="0"/>
        <v>18.888888888888889</v>
      </c>
      <c r="W64" s="48">
        <f t="shared" si="0"/>
        <v>18.5</v>
      </c>
      <c r="X64" s="40">
        <f t="shared" si="1"/>
        <v>0.38888888888888928</v>
      </c>
      <c r="Y64" s="40">
        <f t="shared" si="2"/>
        <v>7.4071534478606302E-2</v>
      </c>
      <c r="Z64" s="42">
        <v>1.68</v>
      </c>
      <c r="AA64" s="49">
        <v>0.64</v>
      </c>
      <c r="AB64" s="40">
        <v>63</v>
      </c>
      <c r="AC64" s="40"/>
      <c r="AD64" s="40">
        <v>9.8737116022215208</v>
      </c>
      <c r="AE64" s="46">
        <v>6.0343088367314601E+28</v>
      </c>
      <c r="AF64" s="40">
        <v>87.878858232046994</v>
      </c>
      <c r="AG64" s="46">
        <v>1.19502886884577E+30</v>
      </c>
      <c r="AH64" s="40">
        <v>1.89</v>
      </c>
      <c r="AI64" s="40">
        <v>37</v>
      </c>
      <c r="AJ64" s="46">
        <v>5.2960621857880902E+28</v>
      </c>
      <c r="AK64" s="42">
        <v>39.5</v>
      </c>
      <c r="AL64" s="46">
        <v>2.3948077016506501E+29</v>
      </c>
      <c r="AM64" s="40">
        <v>136</v>
      </c>
      <c r="AN64" s="46">
        <v>2.8521035833975001E+30</v>
      </c>
    </row>
    <row r="65" spans="1:40" s="3" customFormat="1" x14ac:dyDescent="0.2">
      <c r="A65" s="3">
        <v>64</v>
      </c>
      <c r="B65" s="3">
        <v>30</v>
      </c>
      <c r="C65" s="3">
        <v>20190710</v>
      </c>
      <c r="D65" s="3">
        <v>2</v>
      </c>
      <c r="E65">
        <v>0</v>
      </c>
      <c r="H65" s="3" t="s">
        <v>136</v>
      </c>
      <c r="K65" s="3">
        <v>11</v>
      </c>
      <c r="L65" s="3" t="s">
        <v>15</v>
      </c>
      <c r="S65" s="7"/>
      <c r="T65" s="3">
        <v>66.7</v>
      </c>
      <c r="U65" s="3">
        <v>67.2</v>
      </c>
      <c r="V65" s="10">
        <f t="shared" si="0"/>
        <v>19.277777777777779</v>
      </c>
      <c r="W65" s="10">
        <f t="shared" si="0"/>
        <v>19.555555555555557</v>
      </c>
      <c r="X65" s="3">
        <f t="shared" si="1"/>
        <v>-0.27777777777777857</v>
      </c>
      <c r="Y65">
        <f t="shared" si="2"/>
        <v>-5.2908238913290308E-2</v>
      </c>
      <c r="Z65" s="16">
        <v>0.62</v>
      </c>
      <c r="AA65" s="3">
        <v>0.61</v>
      </c>
      <c r="AB65" s="3">
        <v>64</v>
      </c>
      <c r="AD65" s="3">
        <v>8.1015560267894102</v>
      </c>
      <c r="AE65" s="11">
        <v>1.01565512285871E+28</v>
      </c>
      <c r="AF65" s="3">
        <v>87.5</v>
      </c>
      <c r="AG65" s="11">
        <v>1.18190574364715E+30</v>
      </c>
      <c r="AH65" s="3">
        <v>0.45800000000000002</v>
      </c>
      <c r="AI65" s="3">
        <v>42</v>
      </c>
      <c r="AJ65" s="11">
        <v>5.45931557032769E+29</v>
      </c>
      <c r="AK65" s="16">
        <v>34.5</v>
      </c>
      <c r="AL65" s="11">
        <v>2.3008093332734801E+28</v>
      </c>
      <c r="AM65" s="3">
        <v>136</v>
      </c>
      <c r="AN65" s="11">
        <v>2.8615188908301001E+30</v>
      </c>
    </row>
    <row r="66" spans="1:40" x14ac:dyDescent="0.2">
      <c r="A66" s="40">
        <v>65</v>
      </c>
      <c r="B66" s="40">
        <v>30</v>
      </c>
      <c r="C66" s="40">
        <v>20190710</v>
      </c>
      <c r="D66" s="40">
        <v>3</v>
      </c>
      <c r="E66" s="40">
        <v>0</v>
      </c>
      <c r="F66" s="40">
        <v>306766</v>
      </c>
      <c r="G66" s="40"/>
      <c r="H66" s="40" t="s">
        <v>135</v>
      </c>
      <c r="I66" s="40" t="s">
        <v>196</v>
      </c>
      <c r="J66" s="40"/>
      <c r="K66" s="40">
        <v>11</v>
      </c>
      <c r="L66" s="40" t="s">
        <v>4</v>
      </c>
      <c r="M66" s="40"/>
      <c r="N66" s="40"/>
      <c r="O66" s="40"/>
      <c r="P66" s="40"/>
      <c r="Q66" s="40"/>
      <c r="R66" s="40"/>
      <c r="S66" s="41"/>
      <c r="T66" s="40">
        <v>70.5</v>
      </c>
      <c r="U66" s="40">
        <v>69.3</v>
      </c>
      <c r="V66" s="48">
        <f t="shared" si="0"/>
        <v>21.388888888888889</v>
      </c>
      <c r="W66" s="48">
        <f t="shared" si="0"/>
        <v>20.722222222222221</v>
      </c>
      <c r="X66" s="40">
        <f t="shared" si="1"/>
        <v>0.66666666666666785</v>
      </c>
      <c r="Y66" s="40">
        <f t="shared" si="2"/>
        <v>0.12697977339189662</v>
      </c>
      <c r="Z66" s="42">
        <v>1.46</v>
      </c>
      <c r="AA66" s="40">
        <v>1.02</v>
      </c>
      <c r="AB66" s="40">
        <v>65</v>
      </c>
      <c r="AC66" s="40"/>
      <c r="AD66" s="40">
        <v>10.6331731133993</v>
      </c>
      <c r="AE66" s="46">
        <v>1.3996616248170901E+29</v>
      </c>
      <c r="AF66" s="40">
        <v>84.848569516619804</v>
      </c>
      <c r="AG66" s="46">
        <v>5.5701724416233302E+29</v>
      </c>
      <c r="AH66" s="40">
        <v>0.03</v>
      </c>
      <c r="AI66" s="40">
        <v>5</v>
      </c>
      <c r="AJ66" s="46">
        <v>6.1897001103781002E+28</v>
      </c>
      <c r="AK66" s="42">
        <v>37</v>
      </c>
      <c r="AL66" s="46">
        <v>5.2645411096232904E+28</v>
      </c>
      <c r="AM66" s="40">
        <v>124.5</v>
      </c>
      <c r="AN66" s="46">
        <v>2.9863506269574301E+29</v>
      </c>
    </row>
    <row r="67" spans="1:40" x14ac:dyDescent="0.2">
      <c r="A67" s="40">
        <v>66</v>
      </c>
      <c r="B67" s="40">
        <v>30</v>
      </c>
      <c r="C67" s="40">
        <v>20190710</v>
      </c>
      <c r="D67" s="40">
        <v>1</v>
      </c>
      <c r="E67" s="40">
        <v>0</v>
      </c>
      <c r="F67" s="40">
        <v>606845</v>
      </c>
      <c r="G67" s="40"/>
      <c r="H67" s="40" t="s">
        <v>135</v>
      </c>
      <c r="I67" s="40" t="s">
        <v>196</v>
      </c>
      <c r="J67" s="40"/>
      <c r="K67" s="40">
        <v>22</v>
      </c>
      <c r="L67" s="40" t="s">
        <v>4</v>
      </c>
      <c r="M67" s="40"/>
      <c r="N67" s="40"/>
      <c r="O67" s="40"/>
      <c r="P67" s="40"/>
      <c r="Q67" s="40"/>
      <c r="R67" s="40"/>
      <c r="S67" s="41"/>
      <c r="T67" s="40">
        <v>70.5</v>
      </c>
      <c r="U67" s="40">
        <v>69.5</v>
      </c>
      <c r="V67" s="48">
        <f t="shared" si="0"/>
        <v>21.388888888888889</v>
      </c>
      <c r="W67" s="48">
        <f t="shared" si="0"/>
        <v>20.833333333333332</v>
      </c>
      <c r="X67" s="40">
        <f t="shared" si="1"/>
        <v>0.55555555555555713</v>
      </c>
      <c r="Y67" s="40">
        <f t="shared" si="2"/>
        <v>0.10581647782658062</v>
      </c>
      <c r="Z67" s="42">
        <v>1.82</v>
      </c>
      <c r="AA67" s="40">
        <v>0.94</v>
      </c>
      <c r="AB67" s="40">
        <v>66</v>
      </c>
      <c r="AC67" s="40"/>
      <c r="AD67" s="40">
        <v>8.3548261616993003</v>
      </c>
      <c r="AE67" s="46">
        <v>5.4006992541674303E+27</v>
      </c>
      <c r="AF67" s="40">
        <v>83.838493690906503</v>
      </c>
      <c r="AG67" s="46">
        <v>2.71917100544454E+29</v>
      </c>
      <c r="AH67" s="40">
        <v>3.52</v>
      </c>
      <c r="AI67" s="40">
        <v>44</v>
      </c>
      <c r="AJ67" s="46">
        <v>1.1983259355030899E+30</v>
      </c>
      <c r="AK67" s="42">
        <v>34.5</v>
      </c>
      <c r="AL67" s="46">
        <v>2.2555756772469102E+28</v>
      </c>
      <c r="AM67" s="40">
        <v>77.5</v>
      </c>
      <c r="AN67" s="46">
        <v>8.4637070041318105E+23</v>
      </c>
    </row>
    <row r="68" spans="1:40" s="3" customFormat="1" x14ac:dyDescent="0.2">
      <c r="A68" s="3">
        <v>67</v>
      </c>
      <c r="B68" s="3">
        <v>30</v>
      </c>
      <c r="C68" s="3">
        <v>20190710</v>
      </c>
      <c r="D68" s="3">
        <v>2</v>
      </c>
      <c r="E68">
        <v>0</v>
      </c>
      <c r="H68" s="3" t="s">
        <v>136</v>
      </c>
      <c r="K68" s="3">
        <v>22</v>
      </c>
      <c r="L68" s="3" t="s">
        <v>15</v>
      </c>
      <c r="S68" s="7"/>
      <c r="T68" s="3">
        <v>68.2</v>
      </c>
      <c r="U68" s="3">
        <v>67.599999999999994</v>
      </c>
      <c r="V68" s="10">
        <f t="shared" si="0"/>
        <v>20.111111111111111</v>
      </c>
      <c r="W68" s="10">
        <f t="shared" si="0"/>
        <v>19.777777777777775</v>
      </c>
      <c r="X68" s="3">
        <f t="shared" si="1"/>
        <v>0.3333333333333357</v>
      </c>
      <c r="Y68">
        <f t="shared" si="2"/>
        <v>6.3489886695948641E-2</v>
      </c>
      <c r="Z68" s="16">
        <v>0.21</v>
      </c>
      <c r="AA68" s="3">
        <v>0.76</v>
      </c>
      <c r="AB68" s="3">
        <v>67</v>
      </c>
      <c r="AD68" s="3">
        <v>8.1016746893795908</v>
      </c>
      <c r="AE68" s="11">
        <v>1.0156797598329E+28</v>
      </c>
      <c r="AF68" s="3">
        <v>77.5</v>
      </c>
      <c r="AG68" s="11">
        <v>1.1440275536066801E+29</v>
      </c>
      <c r="AH68" s="3">
        <v>2.7E-2</v>
      </c>
      <c r="AI68" s="3">
        <v>40</v>
      </c>
      <c r="AJ68" s="11">
        <v>2.4758800727400701E+29</v>
      </c>
      <c r="AK68" s="16">
        <v>35.5</v>
      </c>
      <c r="AL68" s="11">
        <v>2.4309747512173402E+28</v>
      </c>
      <c r="AM68" s="3">
        <v>134</v>
      </c>
      <c r="AN68" s="11">
        <v>2.77688863307131E+30</v>
      </c>
    </row>
    <row r="69" spans="1:40" x14ac:dyDescent="0.2">
      <c r="A69" s="40">
        <v>68</v>
      </c>
      <c r="B69" s="40">
        <v>30</v>
      </c>
      <c r="C69" s="40">
        <v>20190710</v>
      </c>
      <c r="D69" s="40">
        <v>3</v>
      </c>
      <c r="E69" s="40">
        <v>0</v>
      </c>
      <c r="F69" s="40">
        <v>613439</v>
      </c>
      <c r="G69" s="40"/>
      <c r="H69" s="40" t="s">
        <v>135</v>
      </c>
      <c r="I69" s="40" t="s">
        <v>196</v>
      </c>
      <c r="J69" s="40"/>
      <c r="K69" s="40">
        <v>22</v>
      </c>
      <c r="L69" s="40" t="s">
        <v>4</v>
      </c>
      <c r="M69" s="40"/>
      <c r="N69" s="40"/>
      <c r="O69" s="40"/>
      <c r="P69" s="40"/>
      <c r="Q69" s="40"/>
      <c r="R69" s="40"/>
      <c r="S69" s="41"/>
      <c r="T69" s="40">
        <v>72</v>
      </c>
      <c r="U69" s="40">
        <v>70.3</v>
      </c>
      <c r="V69" s="48">
        <f t="shared" si="0"/>
        <v>22.222222222222221</v>
      </c>
      <c r="W69" s="48">
        <f t="shared" si="0"/>
        <v>21.277777777777779</v>
      </c>
      <c r="X69" s="40">
        <f t="shared" si="1"/>
        <v>0.94444444444444287</v>
      </c>
      <c r="Y69" s="40">
        <f t="shared" si="2"/>
        <v>0.17988801230518625</v>
      </c>
      <c r="Z69" s="42">
        <v>0.76</v>
      </c>
      <c r="AA69" s="40">
        <v>0.08</v>
      </c>
      <c r="AB69" s="40">
        <v>68</v>
      </c>
      <c r="AC69" s="40"/>
      <c r="AD69" s="40">
        <v>8.8611527683690792</v>
      </c>
      <c r="AE69" s="46">
        <v>2.4300651802015102E+28</v>
      </c>
      <c r="AF69" s="40">
        <v>84.848591834370396</v>
      </c>
      <c r="AG69" s="46">
        <v>5.5701755399428699E+29</v>
      </c>
      <c r="AH69" s="40">
        <v>0.39</v>
      </c>
      <c r="AI69" s="40">
        <v>43</v>
      </c>
      <c r="AJ69" s="46">
        <v>5.7223778201201199E+29</v>
      </c>
      <c r="AK69" s="42">
        <v>38</v>
      </c>
      <c r="AL69" s="46">
        <v>1.11480463350427E+29</v>
      </c>
      <c r="AM69" s="40">
        <v>134</v>
      </c>
      <c r="AN69" s="46">
        <v>2.7761635944460398E+30</v>
      </c>
    </row>
    <row r="70" spans="1:40" x14ac:dyDescent="0.2">
      <c r="A70" s="40">
        <v>69</v>
      </c>
      <c r="B70" s="40">
        <v>30</v>
      </c>
      <c r="C70" s="40">
        <v>20190711</v>
      </c>
      <c r="D70" s="40">
        <v>3</v>
      </c>
      <c r="E70" s="40">
        <v>0</v>
      </c>
      <c r="F70" s="40">
        <v>532397</v>
      </c>
      <c r="G70" s="40"/>
      <c r="H70" s="40" t="s">
        <v>135</v>
      </c>
      <c r="I70" s="40" t="s">
        <v>196</v>
      </c>
      <c r="J70" s="40"/>
      <c r="K70" s="40">
        <v>12</v>
      </c>
      <c r="L70" s="40" t="s">
        <v>4</v>
      </c>
      <c r="M70" s="40"/>
      <c r="N70" s="40"/>
      <c r="O70" s="40"/>
      <c r="P70" s="40"/>
      <c r="Q70" s="40"/>
      <c r="R70" s="40"/>
      <c r="S70" s="41"/>
      <c r="T70" s="40">
        <v>68.8</v>
      </c>
      <c r="U70" s="40">
        <v>67.099999999999994</v>
      </c>
      <c r="V70" s="48">
        <f t="shared" si="0"/>
        <v>20.444444444444443</v>
      </c>
      <c r="W70" s="48">
        <f t="shared" si="0"/>
        <v>19.499999999999996</v>
      </c>
      <c r="X70" s="40">
        <f t="shared" si="1"/>
        <v>0.94444444444444642</v>
      </c>
      <c r="Y70" s="40">
        <f t="shared" si="2"/>
        <v>0.17988801230518692</v>
      </c>
      <c r="Z70" s="42">
        <v>0.83</v>
      </c>
      <c r="AA70" s="40">
        <v>0.83</v>
      </c>
      <c r="AB70" s="40">
        <v>69</v>
      </c>
      <c r="AC70" s="40"/>
      <c r="AD70" s="40">
        <v>8.3548168870586199</v>
      </c>
      <c r="AE70" s="46">
        <v>1.08013950103698E+28</v>
      </c>
      <c r="AF70" s="40">
        <v>76.767830980190098</v>
      </c>
      <c r="AG70" s="46">
        <v>1.1399298674028399E+29</v>
      </c>
      <c r="AH70" s="40">
        <v>3.83</v>
      </c>
      <c r="AI70" s="40">
        <v>37</v>
      </c>
      <c r="AJ70" s="46">
        <v>5.2960621784021904E+28</v>
      </c>
      <c r="AK70" s="42">
        <v>43.5</v>
      </c>
      <c r="AL70" s="46">
        <v>1.1618467716841399E+30</v>
      </c>
      <c r="AM70" s="40">
        <v>134</v>
      </c>
      <c r="AN70" s="46">
        <v>2.7663165388032002E+30</v>
      </c>
    </row>
    <row r="71" spans="1:40" s="3" customFormat="1" x14ac:dyDescent="0.2">
      <c r="A71" s="3">
        <v>70</v>
      </c>
      <c r="B71" s="3">
        <v>30</v>
      </c>
      <c r="C71" s="3">
        <v>20190712</v>
      </c>
      <c r="D71" s="3">
        <v>1</v>
      </c>
      <c r="E71">
        <v>0</v>
      </c>
      <c r="H71" s="3" t="s">
        <v>136</v>
      </c>
      <c r="K71" s="3">
        <v>17</v>
      </c>
      <c r="L71" s="3" t="s">
        <v>15</v>
      </c>
      <c r="S71" s="7"/>
      <c r="V71" s="10"/>
      <c r="W71" s="10"/>
      <c r="X71" s="3">
        <f t="shared" si="1"/>
        <v>0</v>
      </c>
      <c r="Y71">
        <f t="shared" si="2"/>
        <v>0</v>
      </c>
      <c r="Z71" s="16">
        <v>0.77</v>
      </c>
      <c r="AA71" s="3">
        <v>1.68</v>
      </c>
      <c r="AB71" s="3">
        <v>70</v>
      </c>
      <c r="AD71" s="3">
        <v>10.8864513261352</v>
      </c>
      <c r="AE71" s="11">
        <v>1.4671370529510901E+29</v>
      </c>
      <c r="AF71" s="3">
        <v>82.5</v>
      </c>
      <c r="AG71" s="11">
        <v>5.19496422280487E+29</v>
      </c>
      <c r="AH71" s="3">
        <v>0.38100000000000001</v>
      </c>
      <c r="AI71" s="3">
        <v>42</v>
      </c>
      <c r="AJ71" s="11">
        <v>5.4593155560533502E+29</v>
      </c>
      <c r="AK71" s="16">
        <v>40</v>
      </c>
      <c r="AL71" s="11">
        <v>1.23382371286809E+29</v>
      </c>
      <c r="AM71" s="3">
        <v>135</v>
      </c>
      <c r="AN71" s="11">
        <v>2.8183860686258498E+30</v>
      </c>
    </row>
    <row r="72" spans="1:40" s="3" customFormat="1" x14ac:dyDescent="0.2">
      <c r="A72" s="3">
        <v>71</v>
      </c>
      <c r="B72" s="3">
        <v>30</v>
      </c>
      <c r="C72" s="3">
        <v>20190712</v>
      </c>
      <c r="D72" s="3">
        <v>2</v>
      </c>
      <c r="E72">
        <v>0</v>
      </c>
      <c r="H72" s="3" t="s">
        <v>136</v>
      </c>
      <c r="K72" s="3">
        <v>17</v>
      </c>
      <c r="L72" s="3" t="s">
        <v>15</v>
      </c>
      <c r="S72" s="7"/>
      <c r="V72" s="10"/>
      <c r="W72" s="10"/>
      <c r="X72" s="3">
        <f t="shared" si="1"/>
        <v>0</v>
      </c>
      <c r="Y72">
        <f t="shared" si="2"/>
        <v>0</v>
      </c>
      <c r="Z72" s="16">
        <v>0.48</v>
      </c>
      <c r="AA72" s="3">
        <v>1.2</v>
      </c>
      <c r="AB72" s="3">
        <v>71</v>
      </c>
      <c r="AD72" s="3">
        <v>9.8737878222133197</v>
      </c>
      <c r="AE72" s="11">
        <v>6.0344154057196201E+28</v>
      </c>
      <c r="AF72" s="3">
        <v>82.5</v>
      </c>
      <c r="AG72" s="11">
        <v>5.1915719431427101E+29</v>
      </c>
      <c r="AH72" s="3">
        <v>4.4999999999999998E-2</v>
      </c>
      <c r="AI72" s="3">
        <v>32</v>
      </c>
      <c r="AJ72" s="11">
        <v>4.9517601326551498E+27</v>
      </c>
      <c r="AK72" s="16">
        <v>38</v>
      </c>
      <c r="AL72" s="11">
        <v>5.5633237592492101E+28</v>
      </c>
      <c r="AM72" s="3">
        <v>131</v>
      </c>
      <c r="AN72" s="11">
        <v>1.3267853317525199E+30</v>
      </c>
    </row>
    <row r="73" spans="1:40" x14ac:dyDescent="0.2">
      <c r="A73" s="40">
        <v>72</v>
      </c>
      <c r="B73" s="40">
        <v>30</v>
      </c>
      <c r="C73" s="40">
        <v>20190712</v>
      </c>
      <c r="D73" s="40">
        <v>3</v>
      </c>
      <c r="E73" s="40">
        <v>0</v>
      </c>
      <c r="F73" s="40" t="s">
        <v>132</v>
      </c>
      <c r="G73" s="40"/>
      <c r="H73" s="40" t="s">
        <v>135</v>
      </c>
      <c r="I73" s="40" t="s">
        <v>196</v>
      </c>
      <c r="J73" s="40"/>
      <c r="K73" s="40">
        <v>17</v>
      </c>
      <c r="L73" s="40" t="s">
        <v>4</v>
      </c>
      <c r="M73" s="40"/>
      <c r="N73" s="40"/>
      <c r="O73" s="40"/>
      <c r="P73" s="40"/>
      <c r="Q73" s="40"/>
      <c r="R73" s="40"/>
      <c r="S73" s="41"/>
      <c r="T73" s="40"/>
      <c r="U73" s="40"/>
      <c r="V73" s="48"/>
      <c r="W73" s="48"/>
      <c r="X73" s="40">
        <f t="shared" si="1"/>
        <v>0</v>
      </c>
      <c r="Y73" s="40">
        <f t="shared" si="2"/>
        <v>0</v>
      </c>
      <c r="Z73" s="42">
        <v>1.01</v>
      </c>
      <c r="AA73" s="40">
        <v>0.3</v>
      </c>
      <c r="AB73" s="40">
        <v>72</v>
      </c>
      <c r="AC73" s="50"/>
      <c r="AD73" s="40">
        <v>10.633299592381301</v>
      </c>
      <c r="AE73" s="46">
        <v>1.39969693913977E+29</v>
      </c>
      <c r="AF73" s="40">
        <v>88.888980984378705</v>
      </c>
      <c r="AG73" s="46">
        <v>1.2226592940694E+30</v>
      </c>
      <c r="AH73" s="40">
        <v>0.11</v>
      </c>
      <c r="AI73" s="40">
        <v>43</v>
      </c>
      <c r="AJ73" s="46">
        <v>5.7223778268175102E+29</v>
      </c>
      <c r="AK73" s="42">
        <v>42</v>
      </c>
      <c r="AL73" s="46">
        <v>5.4546412472640399E+29</v>
      </c>
      <c r="AM73" s="40">
        <v>132</v>
      </c>
      <c r="AN73" s="46">
        <v>1.34747842202402E+30</v>
      </c>
    </row>
    <row r="74" spans="1:40" s="3" customFormat="1" x14ac:dyDescent="0.2">
      <c r="A74" s="3">
        <v>73</v>
      </c>
      <c r="B74" s="3">
        <v>30</v>
      </c>
      <c r="C74" s="3">
        <v>20190715</v>
      </c>
      <c r="D74" s="3">
        <v>1</v>
      </c>
      <c r="E74">
        <v>0</v>
      </c>
      <c r="H74" s="3" t="s">
        <v>136</v>
      </c>
      <c r="K74" s="3">
        <v>18</v>
      </c>
      <c r="L74" s="3" t="s">
        <v>15</v>
      </c>
      <c r="S74" s="7"/>
      <c r="T74" s="3">
        <v>56</v>
      </c>
      <c r="U74" s="3">
        <v>56</v>
      </c>
      <c r="V74" s="10">
        <f t="shared" si="0"/>
        <v>13.333333333333334</v>
      </c>
      <c r="W74" s="10">
        <f t="shared" si="0"/>
        <v>13.333333333333334</v>
      </c>
      <c r="X74" s="3">
        <f t="shared" si="1"/>
        <v>0</v>
      </c>
      <c r="Y74">
        <f t="shared" si="2"/>
        <v>0</v>
      </c>
      <c r="Z74" s="16">
        <v>0.74</v>
      </c>
      <c r="AA74" s="3">
        <v>0.8</v>
      </c>
      <c r="AB74" s="3">
        <v>73</v>
      </c>
      <c r="AD74" s="3">
        <v>6.0762778392629304</v>
      </c>
      <c r="AE74" s="11">
        <v>7.1414546072021994E+26</v>
      </c>
      <c r="AF74" s="3">
        <v>70</v>
      </c>
      <c r="AG74" s="11">
        <v>2.3075066326884899E+28</v>
      </c>
      <c r="AH74" s="3">
        <v>0.42</v>
      </c>
      <c r="AI74" s="3">
        <v>44</v>
      </c>
      <c r="AJ74" s="11">
        <v>1.1983259559364501E+30</v>
      </c>
      <c r="AK74" s="16">
        <v>42</v>
      </c>
      <c r="AL74" s="11">
        <v>5.4496374724380998E+29</v>
      </c>
      <c r="AM74" s="3">
        <v>134</v>
      </c>
      <c r="AN74" s="11">
        <v>2.7747316063392702E+30</v>
      </c>
    </row>
    <row r="75" spans="1:40" s="3" customFormat="1" ht="17" customHeight="1" x14ac:dyDescent="0.2">
      <c r="A75" s="3">
        <v>74</v>
      </c>
      <c r="B75" s="3">
        <v>30</v>
      </c>
      <c r="C75" s="3">
        <v>20190715</v>
      </c>
      <c r="D75" s="3">
        <v>2</v>
      </c>
      <c r="E75">
        <v>0</v>
      </c>
      <c r="H75" s="3" t="s">
        <v>136</v>
      </c>
      <c r="K75" s="3">
        <v>18</v>
      </c>
      <c r="L75" s="3" t="s">
        <v>15</v>
      </c>
      <c r="S75" s="7"/>
      <c r="T75" s="3">
        <v>62.1</v>
      </c>
      <c r="U75" s="3">
        <v>62.1</v>
      </c>
      <c r="V75" s="10">
        <f t="shared" si="0"/>
        <v>16.722222222222221</v>
      </c>
      <c r="W75" s="10">
        <f t="shared" si="0"/>
        <v>16.722222222222221</v>
      </c>
      <c r="X75" s="3">
        <f t="shared" si="1"/>
        <v>0</v>
      </c>
      <c r="Y75">
        <f t="shared" si="2"/>
        <v>0</v>
      </c>
      <c r="Z75" s="16">
        <v>0.76</v>
      </c>
      <c r="AA75" s="3">
        <v>1.44</v>
      </c>
      <c r="AB75" s="3">
        <v>74</v>
      </c>
      <c r="AD75" s="3">
        <v>7.8483620202264301</v>
      </c>
      <c r="AE75" s="11">
        <v>9.5315631830715401E+27</v>
      </c>
      <c r="AF75" s="3">
        <v>72.5</v>
      </c>
      <c r="AG75" s="11">
        <v>4.9235587138931098E+28</v>
      </c>
      <c r="AH75" s="3">
        <v>0.41</v>
      </c>
      <c r="AI75" s="3">
        <v>40</v>
      </c>
      <c r="AJ75" s="11">
        <v>1.23794003727987E+29</v>
      </c>
      <c r="AK75" s="16">
        <v>42.5</v>
      </c>
      <c r="AL75" s="11">
        <v>5.58117103931502E+29</v>
      </c>
      <c r="AM75" s="3">
        <v>128</v>
      </c>
      <c r="AN75" s="11">
        <v>3.1650295088109401E+29</v>
      </c>
    </row>
    <row r="76" spans="1:40" s="3" customFormat="1" x14ac:dyDescent="0.2">
      <c r="A76" s="3">
        <v>75</v>
      </c>
      <c r="B76" s="3">
        <v>30</v>
      </c>
      <c r="C76" s="3">
        <v>20190715</v>
      </c>
      <c r="D76" s="3">
        <v>3</v>
      </c>
      <c r="E76">
        <v>0</v>
      </c>
      <c r="H76" s="3" t="s">
        <v>136</v>
      </c>
      <c r="K76" s="3">
        <v>18</v>
      </c>
      <c r="L76" s="3" t="s">
        <v>15</v>
      </c>
      <c r="S76" s="7"/>
      <c r="T76" s="3">
        <v>64.3</v>
      </c>
      <c r="U76" s="3">
        <v>64.3</v>
      </c>
      <c r="V76" s="10">
        <f t="shared" si="0"/>
        <v>17.944444444444443</v>
      </c>
      <c r="W76" s="10">
        <f t="shared" si="0"/>
        <v>17.944444444444443</v>
      </c>
      <c r="X76" s="3">
        <f t="shared" si="1"/>
        <v>0</v>
      </c>
      <c r="Y76">
        <f t="shared" si="2"/>
        <v>0</v>
      </c>
      <c r="Z76" s="16">
        <v>1.49</v>
      </c>
      <c r="AA76" s="3">
        <v>1.29</v>
      </c>
      <c r="AB76" s="3">
        <v>75</v>
      </c>
      <c r="AD76" s="3">
        <v>8.8610423161192404</v>
      </c>
      <c r="AE76" s="11">
        <v>2.4300023327945399E+28</v>
      </c>
      <c r="AF76" s="3">
        <v>82.5</v>
      </c>
      <c r="AG76" s="11">
        <v>5.12064591454737E+29</v>
      </c>
      <c r="AH76" s="3">
        <v>0.08</v>
      </c>
      <c r="AI76" s="3">
        <v>40</v>
      </c>
      <c r="AJ76" s="11">
        <v>2.4758800738184099E+29</v>
      </c>
      <c r="AK76" s="16">
        <v>38</v>
      </c>
      <c r="AL76" s="11">
        <v>1.1150532689613599E+29</v>
      </c>
      <c r="AM76" s="3">
        <v>124.5</v>
      </c>
      <c r="AN76" s="11">
        <v>2.9944428938989302E+29</v>
      </c>
    </row>
    <row r="77" spans="1:40" s="3" customFormat="1" x14ac:dyDescent="0.2">
      <c r="A77" s="3">
        <v>76</v>
      </c>
      <c r="B77" s="3">
        <v>30</v>
      </c>
      <c r="C77" s="3">
        <v>20190716</v>
      </c>
      <c r="D77" s="3">
        <v>1</v>
      </c>
      <c r="E77">
        <v>0</v>
      </c>
      <c r="H77" s="3" t="s">
        <v>136</v>
      </c>
      <c r="K77" s="3">
        <v>12</v>
      </c>
      <c r="L77" s="3" t="s">
        <v>15</v>
      </c>
      <c r="S77" s="7"/>
      <c r="T77" s="3">
        <v>64.7</v>
      </c>
      <c r="U77" s="3">
        <v>64.7</v>
      </c>
      <c r="V77" s="10">
        <f t="shared" si="0"/>
        <v>18.166666666666668</v>
      </c>
      <c r="W77" s="10">
        <f t="shared" si="0"/>
        <v>18.166666666666668</v>
      </c>
      <c r="X77" s="3">
        <f t="shared" si="1"/>
        <v>0</v>
      </c>
      <c r="Y77">
        <f t="shared" si="2"/>
        <v>0</v>
      </c>
      <c r="Z77" s="16">
        <v>1.64</v>
      </c>
      <c r="AA77" s="3">
        <v>1.29</v>
      </c>
      <c r="AB77" s="3">
        <v>76</v>
      </c>
      <c r="AD77" s="3">
        <v>10.8863059869289</v>
      </c>
      <c r="AE77" s="11">
        <v>1.46709707321031E+29</v>
      </c>
      <c r="AF77" s="3">
        <v>80</v>
      </c>
      <c r="AG77" s="11">
        <v>4.5647038610342899E+29</v>
      </c>
      <c r="AH77" s="3">
        <v>2.4700000000000002</v>
      </c>
      <c r="AI77" s="3">
        <v>43</v>
      </c>
      <c r="AJ77" s="11">
        <v>5.7223778133759802E+29</v>
      </c>
      <c r="AK77" s="16">
        <v>42</v>
      </c>
      <c r="AL77" s="11">
        <v>5.4416549647134997E+29</v>
      </c>
      <c r="AM77" s="3">
        <v>131</v>
      </c>
      <c r="AN77" s="11">
        <v>1.3252819226776399E+30</v>
      </c>
    </row>
    <row r="78" spans="1:40" s="3" customFormat="1" x14ac:dyDescent="0.2">
      <c r="A78" s="3">
        <v>77</v>
      </c>
      <c r="B78" s="3">
        <v>30</v>
      </c>
      <c r="C78" s="3">
        <v>20190716</v>
      </c>
      <c r="D78" s="3">
        <v>2</v>
      </c>
      <c r="E78">
        <v>0</v>
      </c>
      <c r="H78" s="3" t="s">
        <v>136</v>
      </c>
      <c r="K78" s="3">
        <v>12</v>
      </c>
      <c r="L78" s="3" t="s">
        <v>15</v>
      </c>
      <c r="S78" s="7"/>
      <c r="T78" s="3">
        <v>64.400000000000006</v>
      </c>
      <c r="U78" s="3">
        <v>64.3</v>
      </c>
      <c r="V78" s="10">
        <f t="shared" si="0"/>
        <v>18.000000000000004</v>
      </c>
      <c r="W78" s="10">
        <f t="shared" si="0"/>
        <v>17.944444444444443</v>
      </c>
      <c r="X78" s="3">
        <f t="shared" si="1"/>
        <v>5.5555555555560687E-2</v>
      </c>
      <c r="Y78">
        <f t="shared" si="2"/>
        <v>1.058164778265901E-2</v>
      </c>
      <c r="Z78" s="16">
        <v>-0.14000000000000001</v>
      </c>
      <c r="AA78" s="3">
        <v>0.5</v>
      </c>
      <c r="AB78" s="3">
        <v>77</v>
      </c>
      <c r="AD78" s="3">
        <v>7.8484173225312404</v>
      </c>
      <c r="AE78" s="11">
        <v>9.5317679993696702E+27</v>
      </c>
      <c r="AF78" s="3">
        <v>85</v>
      </c>
      <c r="AG78" s="11">
        <v>5.5806636550791502E+29</v>
      </c>
      <c r="AH78" s="3">
        <v>9.0999999999999998E-2</v>
      </c>
      <c r="AI78" s="3">
        <v>43</v>
      </c>
      <c r="AJ78" s="11">
        <v>5.7223778297732698E+29</v>
      </c>
      <c r="AK78" s="16">
        <v>42</v>
      </c>
      <c r="AL78" s="11">
        <v>5.4575325094067798E+29</v>
      </c>
      <c r="AM78" s="3">
        <v>131</v>
      </c>
      <c r="AN78" s="11">
        <v>1.3276191835503499E+30</v>
      </c>
    </row>
    <row r="79" spans="1:40" s="3" customFormat="1" x14ac:dyDescent="0.2">
      <c r="A79" s="3">
        <v>78</v>
      </c>
      <c r="B79" s="3">
        <v>30</v>
      </c>
      <c r="C79" s="3">
        <v>20190716</v>
      </c>
      <c r="D79" s="3">
        <v>3</v>
      </c>
      <c r="E79">
        <v>0</v>
      </c>
      <c r="H79" s="3" t="s">
        <v>136</v>
      </c>
      <c r="K79" s="3">
        <v>12</v>
      </c>
      <c r="L79" s="3" t="s">
        <v>15</v>
      </c>
      <c r="S79" s="7"/>
      <c r="T79" s="3">
        <v>65.900000000000006</v>
      </c>
      <c r="U79" s="3">
        <v>65.400000000000006</v>
      </c>
      <c r="V79" s="10">
        <f t="shared" si="0"/>
        <v>18.833333333333336</v>
      </c>
      <c r="W79" s="10">
        <f t="shared" si="0"/>
        <v>18.555555555555557</v>
      </c>
      <c r="X79" s="3">
        <f t="shared" si="1"/>
        <v>0.27777777777777857</v>
      </c>
      <c r="Y79">
        <f t="shared" si="2"/>
        <v>5.2908238913290308E-2</v>
      </c>
      <c r="Z79" s="16">
        <v>0.55000000000000004</v>
      </c>
      <c r="AA79" s="3">
        <v>1.67</v>
      </c>
      <c r="AB79" s="3">
        <v>78</v>
      </c>
      <c r="AD79" s="3">
        <v>9.6205413113753799</v>
      </c>
      <c r="AE79" s="11">
        <v>5.7288392815498204E+28</v>
      </c>
      <c r="AF79" s="3">
        <v>70</v>
      </c>
      <c r="AG79" s="11">
        <v>8.6563541927561205E+28</v>
      </c>
      <c r="AH79" s="3">
        <v>4.93</v>
      </c>
      <c r="AI79" s="3">
        <v>42</v>
      </c>
      <c r="AJ79" s="11">
        <v>5.4593155363946902E+29</v>
      </c>
      <c r="AK79" s="16">
        <v>38.5</v>
      </c>
      <c r="AL79" s="11">
        <v>1.1385629741136E+29</v>
      </c>
      <c r="AM79" s="3">
        <v>130</v>
      </c>
      <c r="AN79" s="11">
        <v>1.3019002971954501E+30</v>
      </c>
    </row>
    <row r="80" spans="1:40" s="3" customFormat="1" x14ac:dyDescent="0.2">
      <c r="A80" s="3">
        <v>79</v>
      </c>
      <c r="B80" s="3">
        <v>30</v>
      </c>
      <c r="C80" s="3">
        <v>20190716</v>
      </c>
      <c r="D80" s="3">
        <v>1</v>
      </c>
      <c r="E80">
        <v>0</v>
      </c>
      <c r="H80" s="3" t="s">
        <v>136</v>
      </c>
      <c r="K80" s="3">
        <v>20</v>
      </c>
      <c r="L80" s="3" t="s">
        <v>15</v>
      </c>
      <c r="S80" s="7"/>
      <c r="T80" s="3">
        <v>61.6</v>
      </c>
      <c r="U80" s="3">
        <v>61.5</v>
      </c>
      <c r="V80" s="10">
        <f t="shared" si="0"/>
        <v>16.444444444444443</v>
      </c>
      <c r="W80" s="10">
        <f t="shared" si="0"/>
        <v>16.388888888888889</v>
      </c>
      <c r="X80" s="3">
        <f t="shared" si="1"/>
        <v>5.5555555555553582E-2</v>
      </c>
      <c r="Y80">
        <f t="shared" si="2"/>
        <v>1.0581647782657657E-2</v>
      </c>
      <c r="Z80" s="16">
        <v>1.6</v>
      </c>
      <c r="AA80" s="3">
        <v>0.45</v>
      </c>
      <c r="AB80" s="3">
        <v>79</v>
      </c>
      <c r="AD80" s="3">
        <v>10.1267858880049</v>
      </c>
      <c r="AE80" s="11">
        <v>6.3476204821404197E+28</v>
      </c>
      <c r="AF80" s="3">
        <v>77.5</v>
      </c>
      <c r="AG80" s="11">
        <v>2.2483048960667901E+29</v>
      </c>
      <c r="AH80" s="3">
        <v>3.48</v>
      </c>
      <c r="AI80" s="3">
        <v>38</v>
      </c>
      <c r="AJ80" s="11">
        <v>1.11724088308258E+29</v>
      </c>
      <c r="AK80" s="16">
        <v>42.5</v>
      </c>
      <c r="AL80" s="11">
        <v>5.5787745062901403E+29</v>
      </c>
      <c r="AM80" s="3">
        <v>127</v>
      </c>
      <c r="AN80" s="11">
        <v>6.2302165210672301E+29</v>
      </c>
    </row>
    <row r="81" spans="1:93" s="3" customFormat="1" x14ac:dyDescent="0.2">
      <c r="A81" s="3">
        <v>80</v>
      </c>
      <c r="B81" s="3">
        <v>30</v>
      </c>
      <c r="C81" s="3">
        <v>20190716</v>
      </c>
      <c r="D81" s="3">
        <v>2</v>
      </c>
      <c r="E81">
        <v>0</v>
      </c>
      <c r="H81" s="3" t="s">
        <v>136</v>
      </c>
      <c r="K81" s="3">
        <v>20</v>
      </c>
      <c r="L81" s="3" t="s">
        <v>15</v>
      </c>
      <c r="S81" s="7"/>
      <c r="T81" s="3">
        <v>64.900000000000006</v>
      </c>
      <c r="U81" s="3">
        <v>64.400000000000006</v>
      </c>
      <c r="V81" s="10">
        <f t="shared" si="0"/>
        <v>18.277777777777782</v>
      </c>
      <c r="W81" s="10">
        <f t="shared" si="0"/>
        <v>18.000000000000004</v>
      </c>
      <c r="X81" s="3">
        <f t="shared" si="1"/>
        <v>0.27777777777777857</v>
      </c>
      <c r="Y81">
        <f t="shared" si="2"/>
        <v>5.2908238913290308E-2</v>
      </c>
      <c r="Z81" s="16">
        <v>1.82</v>
      </c>
      <c r="AA81" s="3">
        <v>1.36</v>
      </c>
      <c r="AB81" s="3">
        <v>80</v>
      </c>
      <c r="AD81" s="3">
        <v>8.3547060722285291</v>
      </c>
      <c r="AE81" s="11">
        <v>1.08011327731472E+28</v>
      </c>
      <c r="AF81" s="3">
        <v>45</v>
      </c>
      <c r="AG81" s="11">
        <v>7.1493629676790099E+25</v>
      </c>
      <c r="AH81" s="3">
        <v>1.31</v>
      </c>
      <c r="AI81" s="3">
        <v>39</v>
      </c>
      <c r="AJ81" s="11">
        <v>1.1768167474038701E+29</v>
      </c>
      <c r="AK81" s="16">
        <v>44.5</v>
      </c>
      <c r="AL81" s="11">
        <v>1.22333576540956E+30</v>
      </c>
      <c r="AM81" s="3">
        <v>132</v>
      </c>
      <c r="AN81" s="11">
        <v>1.34674841504584E+30</v>
      </c>
    </row>
    <row r="82" spans="1:93" s="3" customFormat="1" x14ac:dyDescent="0.2">
      <c r="A82" s="3">
        <v>81</v>
      </c>
      <c r="B82" s="3">
        <v>30</v>
      </c>
      <c r="C82" s="3">
        <v>20190716</v>
      </c>
      <c r="D82" s="3">
        <v>3</v>
      </c>
      <c r="E82">
        <v>0</v>
      </c>
      <c r="H82" s="3" t="s">
        <v>136</v>
      </c>
      <c r="K82" s="3">
        <v>20</v>
      </c>
      <c r="L82" s="3" t="s">
        <v>15</v>
      </c>
      <c r="S82" s="7"/>
      <c r="T82" s="3">
        <v>65.099999999999994</v>
      </c>
      <c r="U82" s="3">
        <v>64.599999999999994</v>
      </c>
      <c r="V82" s="10">
        <f t="shared" si="0"/>
        <v>18.388888888888886</v>
      </c>
      <c r="W82" s="10">
        <f t="shared" si="0"/>
        <v>18.111111111111107</v>
      </c>
      <c r="X82" s="3">
        <f t="shared" si="1"/>
        <v>0.27777777777777857</v>
      </c>
      <c r="Y82">
        <f t="shared" si="2"/>
        <v>5.2908238913290308E-2</v>
      </c>
      <c r="Z82" s="16">
        <v>0.4</v>
      </c>
      <c r="AA82" s="3">
        <v>0.18</v>
      </c>
      <c r="AB82" s="3">
        <v>81</v>
      </c>
      <c r="AD82" s="3">
        <v>11.1394807105872</v>
      </c>
      <c r="AE82" s="11">
        <v>1.53613018435807E+29</v>
      </c>
      <c r="AF82" s="3">
        <v>82.5</v>
      </c>
      <c r="AG82" s="11">
        <v>5.1290351330237603E+29</v>
      </c>
      <c r="AH82" s="3">
        <v>1.71</v>
      </c>
      <c r="AI82" s="3">
        <v>33</v>
      </c>
      <c r="AJ82" s="11">
        <v>1.0532161701027899E+28</v>
      </c>
      <c r="AK82" s="16">
        <v>40</v>
      </c>
      <c r="AL82" s="11">
        <v>2.4682649054646099E+29</v>
      </c>
      <c r="AM82" s="3">
        <v>134</v>
      </c>
      <c r="AN82" s="11">
        <v>1.3879956419272801E+30</v>
      </c>
    </row>
    <row r="83" spans="1:93" s="3" customFormat="1" x14ac:dyDescent="0.2">
      <c r="A83" s="3">
        <v>82</v>
      </c>
      <c r="B83" s="3">
        <v>30</v>
      </c>
      <c r="C83" s="3">
        <v>20190717</v>
      </c>
      <c r="D83" s="3">
        <v>1</v>
      </c>
      <c r="E83">
        <v>0</v>
      </c>
      <c r="H83" s="3" t="s">
        <v>136</v>
      </c>
      <c r="K83" s="3">
        <v>11</v>
      </c>
      <c r="L83" s="3" t="s">
        <v>15</v>
      </c>
      <c r="S83" s="7"/>
      <c r="V83" s="10"/>
      <c r="W83" s="10"/>
      <c r="Y83">
        <f t="shared" si="2"/>
        <v>0</v>
      </c>
      <c r="Z83" s="16">
        <v>1.55</v>
      </c>
      <c r="AA83" s="3">
        <v>0.62</v>
      </c>
      <c r="AB83" s="3">
        <v>82</v>
      </c>
      <c r="AD83" s="3">
        <v>9.1141849813986298</v>
      </c>
      <c r="AE83" s="11">
        <v>2.5708333936343102E+28</v>
      </c>
      <c r="AF83" s="3">
        <v>65</v>
      </c>
      <c r="AG83" s="11">
        <v>1.0040119920703799E+28</v>
      </c>
      <c r="AH83" s="3">
        <v>0.18</v>
      </c>
      <c r="AI83" s="3">
        <v>39</v>
      </c>
      <c r="AJ83" s="11">
        <v>1.1768167489396E+29</v>
      </c>
      <c r="AK83" s="16">
        <v>42.5</v>
      </c>
      <c r="AL83" s="11">
        <v>5.5859596454679099E+29</v>
      </c>
      <c r="AM83" s="3">
        <v>119.5</v>
      </c>
      <c r="AN83" s="11">
        <v>6.9019573431038498E+28</v>
      </c>
    </row>
    <row r="84" spans="1:93" s="3" customFormat="1" x14ac:dyDescent="0.2">
      <c r="A84" s="3">
        <v>83</v>
      </c>
      <c r="B84" s="3">
        <v>30</v>
      </c>
      <c r="C84" s="3">
        <v>20190717</v>
      </c>
      <c r="D84" s="3">
        <v>2</v>
      </c>
      <c r="E84">
        <v>0</v>
      </c>
      <c r="H84" s="3" t="s">
        <v>136</v>
      </c>
      <c r="K84" s="3">
        <v>11</v>
      </c>
      <c r="L84" s="3" t="s">
        <v>15</v>
      </c>
      <c r="S84" s="7"/>
      <c r="V84" s="10"/>
      <c r="W84" s="10"/>
      <c r="Y84">
        <f t="shared" si="2"/>
        <v>0</v>
      </c>
      <c r="Z84" s="16">
        <v>-0.28000000000000003</v>
      </c>
      <c r="AA84" s="3">
        <v>1.04</v>
      </c>
      <c r="AB84" s="3">
        <v>83</v>
      </c>
      <c r="AD84" s="3">
        <v>9.6204880044445105</v>
      </c>
      <c r="AE84" s="11">
        <v>5.7287941562935497E+28</v>
      </c>
      <c r="AF84" s="3">
        <v>70</v>
      </c>
      <c r="AG84" s="11">
        <v>2.3465670375851701E+28</v>
      </c>
      <c r="AH84" s="3">
        <v>1.46</v>
      </c>
      <c r="AI84" s="3">
        <v>40</v>
      </c>
      <c r="AJ84" s="11">
        <v>2.4758800773663499E+29</v>
      </c>
      <c r="AK84" s="16">
        <v>40</v>
      </c>
      <c r="AL84" s="11">
        <v>2.4746759508537901E+29</v>
      </c>
      <c r="AM84" s="3">
        <v>129</v>
      </c>
      <c r="AN84" s="11">
        <v>6.4364901702391294E+29</v>
      </c>
    </row>
    <row r="85" spans="1:93" s="3" customFormat="1" x14ac:dyDescent="0.2">
      <c r="A85" s="3">
        <v>84</v>
      </c>
      <c r="B85" s="3">
        <v>30</v>
      </c>
      <c r="C85" s="3">
        <v>20191008</v>
      </c>
      <c r="D85" s="3">
        <v>1</v>
      </c>
      <c r="E85">
        <v>0</v>
      </c>
      <c r="G85" s="3" t="s">
        <v>33</v>
      </c>
      <c r="H85" s="3" t="s">
        <v>136</v>
      </c>
      <c r="K85" s="3">
        <v>19</v>
      </c>
      <c r="L85" s="3" t="s">
        <v>15</v>
      </c>
      <c r="S85" s="7"/>
      <c r="T85" s="3">
        <v>69.3</v>
      </c>
      <c r="U85" s="3">
        <v>68.5</v>
      </c>
      <c r="V85" s="10">
        <f t="shared" si="0"/>
        <v>20.722222222222221</v>
      </c>
      <c r="W85" s="10">
        <f t="shared" si="0"/>
        <v>20.277777777777779</v>
      </c>
      <c r="X85" s="3">
        <f t="shared" si="1"/>
        <v>0.44444444444444287</v>
      </c>
      <c r="Y85">
        <f t="shared" si="2"/>
        <v>8.4653182261263962E-2</v>
      </c>
      <c r="Z85" s="16">
        <v>1.55</v>
      </c>
      <c r="AA85" s="3">
        <v>1</v>
      </c>
      <c r="AB85" s="3">
        <v>84</v>
      </c>
      <c r="AD85" s="3">
        <v>9.6209361699452192</v>
      </c>
      <c r="AE85" s="11">
        <v>5.7293128168410001E+28</v>
      </c>
      <c r="AI85" s="3">
        <v>38</v>
      </c>
      <c r="AJ85" s="11">
        <v>1.1172408820773801E+29</v>
      </c>
      <c r="AK85" s="16"/>
    </row>
    <row r="86" spans="1:93" x14ac:dyDescent="0.2">
      <c r="A86" s="40">
        <v>85</v>
      </c>
      <c r="B86" s="40">
        <v>30</v>
      </c>
      <c r="C86" s="40">
        <v>20191008</v>
      </c>
      <c r="D86" s="40">
        <v>2</v>
      </c>
      <c r="E86" s="40">
        <v>0</v>
      </c>
      <c r="F86" s="40">
        <v>587588</v>
      </c>
      <c r="G86" s="40" t="s">
        <v>33</v>
      </c>
      <c r="H86" s="40" t="s">
        <v>135</v>
      </c>
      <c r="I86" s="40" t="s">
        <v>196</v>
      </c>
      <c r="J86" s="40"/>
      <c r="K86" s="40">
        <v>19</v>
      </c>
      <c r="L86" s="40" t="s">
        <v>4</v>
      </c>
      <c r="M86" s="40"/>
      <c r="N86" s="40"/>
      <c r="O86" s="40"/>
      <c r="P86" s="40"/>
      <c r="Q86" s="40"/>
      <c r="R86" s="40"/>
      <c r="S86" s="41"/>
      <c r="T86" s="40">
        <v>78.099999999999994</v>
      </c>
      <c r="U86" s="40">
        <v>76.099999999999994</v>
      </c>
      <c r="V86" s="48">
        <f t="shared" si="0"/>
        <v>25.611111111111107</v>
      </c>
      <c r="W86" s="48">
        <f t="shared" si="0"/>
        <v>24.499999999999996</v>
      </c>
      <c r="X86" s="40">
        <f t="shared" si="1"/>
        <v>1.1111111111111107</v>
      </c>
      <c r="Y86" s="40">
        <f t="shared" si="2"/>
        <v>0.21163295565316059</v>
      </c>
      <c r="Z86" s="42">
        <v>1.26</v>
      </c>
      <c r="AA86" s="40">
        <v>0.94</v>
      </c>
      <c r="AB86" s="40">
        <v>85</v>
      </c>
      <c r="AC86" s="40"/>
      <c r="AD86" s="40">
        <v>10.380050762338</v>
      </c>
      <c r="AE86" s="46">
        <v>6.6691070278336002E+28</v>
      </c>
      <c r="AF86" s="40">
        <v>83.838485955235299</v>
      </c>
      <c r="AG86" s="46">
        <v>5.4383413938722302E+29</v>
      </c>
      <c r="AH86" s="40"/>
      <c r="AI86" s="40">
        <v>42</v>
      </c>
      <c r="AJ86" s="46">
        <v>5.459315568837E+29</v>
      </c>
      <c r="AK86" s="42"/>
      <c r="AL86" s="40"/>
      <c r="AM86" s="40"/>
      <c r="AN86" s="40"/>
    </row>
    <row r="87" spans="1:93" x14ac:dyDescent="0.2">
      <c r="A87" s="17">
        <v>86</v>
      </c>
      <c r="B87" s="17">
        <v>30</v>
      </c>
      <c r="C87" s="17">
        <v>20191008</v>
      </c>
      <c r="D87" s="17">
        <v>3</v>
      </c>
      <c r="E87">
        <v>0</v>
      </c>
      <c r="F87" s="17"/>
      <c r="G87" s="17" t="s">
        <v>33</v>
      </c>
      <c r="H87" s="17" t="s">
        <v>137</v>
      </c>
      <c r="I87" s="17"/>
      <c r="J87" s="17"/>
      <c r="K87" s="17"/>
      <c r="L87" s="17" t="s">
        <v>34</v>
      </c>
      <c r="M87" s="17"/>
      <c r="N87" s="17"/>
      <c r="O87" s="17"/>
      <c r="P87" s="17"/>
      <c r="Q87" s="17"/>
      <c r="R87" s="17"/>
      <c r="S87" s="18"/>
      <c r="T87" s="17">
        <v>73.2</v>
      </c>
      <c r="U87" s="17">
        <v>71.099999999999994</v>
      </c>
      <c r="V87" s="8">
        <f t="shared" si="0"/>
        <v>22.888888888888889</v>
      </c>
      <c r="W87" s="8">
        <f t="shared" si="0"/>
        <v>21.722222222222218</v>
      </c>
      <c r="X87">
        <f t="shared" si="1"/>
        <v>1.1666666666666714</v>
      </c>
      <c r="Y87">
        <f t="shared" si="2"/>
        <v>0.22221460343581956</v>
      </c>
      <c r="Z87" s="19"/>
      <c r="AA87" s="17"/>
      <c r="AB87" s="17">
        <v>86</v>
      </c>
      <c r="AC87" s="17"/>
      <c r="AD87" s="17"/>
      <c r="AE87" s="17"/>
      <c r="AF87" s="17"/>
      <c r="AG87" s="17"/>
      <c r="AH87" s="17"/>
      <c r="AI87" s="17"/>
      <c r="AJ87" s="17"/>
      <c r="AK87" s="19"/>
      <c r="AL87" s="17"/>
      <c r="AM87" s="17"/>
      <c r="AN87" s="17"/>
      <c r="AO87" s="17"/>
      <c r="AP87" s="17"/>
      <c r="AQ87" s="17"/>
      <c r="AR87" s="17"/>
      <c r="AS87" s="17"/>
      <c r="AT87" s="17"/>
      <c r="AU87" s="17"/>
      <c r="AV87" s="17"/>
      <c r="AW87" s="17"/>
      <c r="AX87" s="17"/>
      <c r="AY87" s="17"/>
      <c r="AZ87" s="17"/>
      <c r="BA87" s="17"/>
      <c r="BB87" s="17"/>
      <c r="BC87" s="17"/>
      <c r="BD87" s="17"/>
      <c r="BE87" s="17"/>
      <c r="BF87" s="17"/>
      <c r="BG87" s="17"/>
      <c r="BH87" s="17"/>
      <c r="BI87" s="17"/>
      <c r="BJ87" s="17"/>
      <c r="BK87" s="17"/>
      <c r="BL87" s="17"/>
      <c r="BM87" s="17"/>
      <c r="BN87" s="17"/>
      <c r="BO87" s="17"/>
      <c r="BP87" s="17"/>
      <c r="BQ87" s="17"/>
      <c r="BR87" s="17"/>
      <c r="BS87" s="17"/>
      <c r="BT87" s="17"/>
      <c r="BU87" s="17"/>
      <c r="BV87" s="17"/>
      <c r="BW87" s="17"/>
      <c r="BX87" s="17"/>
      <c r="BY87" s="17"/>
      <c r="BZ87" s="17"/>
      <c r="CA87" s="17"/>
      <c r="CB87" s="17"/>
      <c r="CC87" s="17"/>
      <c r="CD87" s="17"/>
      <c r="CE87" s="17"/>
      <c r="CF87" s="17"/>
      <c r="CG87" s="17"/>
      <c r="CH87" s="17"/>
      <c r="CI87" s="17"/>
      <c r="CJ87" s="17"/>
      <c r="CK87" s="17"/>
      <c r="CL87" s="17"/>
      <c r="CM87" s="17"/>
      <c r="CN87" s="17"/>
      <c r="CO87" s="17"/>
    </row>
    <row r="88" spans="1:93" x14ac:dyDescent="0.2">
      <c r="A88" s="17">
        <v>87</v>
      </c>
      <c r="B88" s="17">
        <v>30</v>
      </c>
      <c r="C88" s="17">
        <v>20191009</v>
      </c>
      <c r="D88" s="17">
        <v>1</v>
      </c>
      <c r="E88">
        <v>0</v>
      </c>
      <c r="F88" s="17"/>
      <c r="G88" s="17" t="s">
        <v>33</v>
      </c>
      <c r="H88" s="17" t="s">
        <v>138</v>
      </c>
      <c r="I88" s="17"/>
      <c r="J88" s="17"/>
      <c r="K88" s="17"/>
      <c r="L88" s="17" t="s">
        <v>35</v>
      </c>
      <c r="M88" s="17"/>
      <c r="N88" s="17"/>
      <c r="O88" s="17"/>
      <c r="P88" s="17"/>
      <c r="Q88" s="17"/>
      <c r="R88" s="17"/>
      <c r="S88" s="18"/>
      <c r="T88" s="18"/>
      <c r="U88" s="18"/>
      <c r="V88" s="8">
        <f t="shared" si="0"/>
        <v>-17.777777777777779</v>
      </c>
      <c r="W88" s="8">
        <f t="shared" si="0"/>
        <v>-17.777777777777779</v>
      </c>
      <c r="X88">
        <f t="shared" si="1"/>
        <v>0</v>
      </c>
      <c r="Y88">
        <f t="shared" si="2"/>
        <v>0</v>
      </c>
      <c r="Z88" s="44"/>
      <c r="AA88" s="18"/>
      <c r="AB88" s="17">
        <v>87</v>
      </c>
      <c r="AC88" s="18"/>
      <c r="AD88" s="18"/>
    </row>
    <row r="89" spans="1:93" x14ac:dyDescent="0.2">
      <c r="A89" s="17">
        <v>88</v>
      </c>
      <c r="B89" s="17">
        <v>30</v>
      </c>
      <c r="C89" s="17">
        <v>20191009</v>
      </c>
      <c r="D89" s="17">
        <v>2</v>
      </c>
      <c r="E89">
        <v>0</v>
      </c>
      <c r="F89" s="17"/>
      <c r="G89" s="17" t="s">
        <v>33</v>
      </c>
      <c r="H89" s="17" t="s">
        <v>137</v>
      </c>
      <c r="I89" s="17"/>
      <c r="J89" s="17"/>
      <c r="K89" s="17"/>
      <c r="L89" s="17" t="s">
        <v>36</v>
      </c>
      <c r="M89" s="17"/>
      <c r="N89" s="17"/>
      <c r="O89" s="17"/>
      <c r="P89" s="17"/>
      <c r="Q89" s="17"/>
      <c r="R89" s="17"/>
      <c r="S89" s="18"/>
      <c r="T89" s="20">
        <f>75.9</f>
        <v>75.900000000000006</v>
      </c>
      <c r="U89" s="20">
        <f>73.8</f>
        <v>73.8</v>
      </c>
      <c r="V89" s="8">
        <f t="shared" si="0"/>
        <v>24.388888888888893</v>
      </c>
      <c r="W89" s="8">
        <f t="shared" si="0"/>
        <v>23.222222222222221</v>
      </c>
      <c r="X89">
        <f t="shared" si="1"/>
        <v>1.1666666666666714</v>
      </c>
      <c r="Y89">
        <f t="shared" si="2"/>
        <v>0.22221460343581956</v>
      </c>
      <c r="Z89" s="44"/>
      <c r="AA89" s="18"/>
      <c r="AB89" s="17">
        <v>88</v>
      </c>
      <c r="AC89" s="18"/>
      <c r="AD89" s="18"/>
    </row>
    <row r="90" spans="1:93" x14ac:dyDescent="0.2">
      <c r="A90" s="17">
        <v>89</v>
      </c>
      <c r="B90" s="17">
        <v>30</v>
      </c>
      <c r="C90" s="17">
        <v>20191009</v>
      </c>
      <c r="D90" s="17">
        <v>3</v>
      </c>
      <c r="E90">
        <v>0</v>
      </c>
      <c r="F90" s="17"/>
      <c r="G90" s="17" t="s">
        <v>33</v>
      </c>
      <c r="H90" s="17" t="s">
        <v>137</v>
      </c>
      <c r="I90" s="17"/>
      <c r="J90" s="17"/>
      <c r="K90" s="17"/>
      <c r="L90" s="17" t="s">
        <v>36</v>
      </c>
      <c r="M90" s="17"/>
      <c r="N90" s="17"/>
      <c r="O90" s="17"/>
      <c r="P90" s="17"/>
      <c r="Q90" s="17"/>
      <c r="R90" s="17"/>
      <c r="S90" s="18"/>
      <c r="T90" s="20">
        <v>70.3</v>
      </c>
      <c r="U90" s="20">
        <v>68.400000000000006</v>
      </c>
      <c r="V90" s="8">
        <f t="shared" si="0"/>
        <v>21.277777777777779</v>
      </c>
      <c r="W90" s="8">
        <f t="shared" si="0"/>
        <v>20.222222222222225</v>
      </c>
      <c r="X90">
        <f t="shared" si="1"/>
        <v>1.0555555555555536</v>
      </c>
      <c r="Y90">
        <f t="shared" si="2"/>
        <v>0.20105130787050227</v>
      </c>
      <c r="Z90" s="44"/>
      <c r="AA90" s="18"/>
      <c r="AB90" s="17">
        <v>89</v>
      </c>
      <c r="AC90" s="18"/>
      <c r="AD90" s="18"/>
    </row>
    <row r="91" spans="1:93" x14ac:dyDescent="0.2">
      <c r="A91" s="40">
        <v>90</v>
      </c>
      <c r="B91" s="40">
        <v>30</v>
      </c>
      <c r="C91" s="40">
        <v>20191014</v>
      </c>
      <c r="D91" s="40">
        <v>2</v>
      </c>
      <c r="E91" s="40">
        <v>0</v>
      </c>
      <c r="F91" s="40">
        <v>560844</v>
      </c>
      <c r="G91" s="40" t="s">
        <v>37</v>
      </c>
      <c r="H91" s="40" t="s">
        <v>135</v>
      </c>
      <c r="I91" s="40" t="s">
        <v>196</v>
      </c>
      <c r="J91" s="40"/>
      <c r="K91" s="40">
        <v>20</v>
      </c>
      <c r="L91" s="40" t="s">
        <v>38</v>
      </c>
      <c r="M91" s="40"/>
      <c r="N91" s="40"/>
      <c r="O91" s="40"/>
      <c r="P91" s="40"/>
      <c r="Q91" s="40"/>
      <c r="R91" s="40"/>
      <c r="S91" s="41"/>
      <c r="T91" s="40">
        <v>82.8</v>
      </c>
      <c r="U91" s="40">
        <v>80</v>
      </c>
      <c r="V91" s="48">
        <f t="shared" si="0"/>
        <v>28.222222222222221</v>
      </c>
      <c r="W91" s="48">
        <f t="shared" si="0"/>
        <v>26.666666666666668</v>
      </c>
      <c r="X91" s="40">
        <f t="shared" si="1"/>
        <v>1.5555555555555536</v>
      </c>
      <c r="Y91" s="40">
        <f t="shared" si="2"/>
        <v>0.29628613791442454</v>
      </c>
      <c r="Z91" s="42">
        <v>1.71</v>
      </c>
      <c r="AA91" s="40">
        <v>0.21</v>
      </c>
      <c r="AB91" s="40">
        <v>90</v>
      </c>
      <c r="AC91" s="40"/>
      <c r="AD91" s="40">
        <v>7.3421200061985896</v>
      </c>
      <c r="AE91" s="46">
        <v>4.1708137902005998E+27</v>
      </c>
      <c r="AF91" s="40">
        <v>76.767804454800597</v>
      </c>
      <c r="AG91" s="46">
        <v>1.1399291501696499E+29</v>
      </c>
      <c r="AH91" s="40"/>
      <c r="AI91" s="40">
        <v>43</v>
      </c>
      <c r="AJ91" s="46">
        <v>5.7223778203934399E+29</v>
      </c>
      <c r="AK91" s="42"/>
      <c r="AL91" s="40"/>
      <c r="AM91" s="40"/>
      <c r="AN91" s="40"/>
    </row>
    <row r="92" spans="1:93" x14ac:dyDescent="0.2">
      <c r="A92" s="17">
        <v>91</v>
      </c>
      <c r="B92" s="17">
        <v>30</v>
      </c>
      <c r="C92" s="17">
        <v>20191019</v>
      </c>
      <c r="D92" s="17">
        <v>1</v>
      </c>
      <c r="E92">
        <v>0</v>
      </c>
      <c r="F92" s="17"/>
      <c r="G92" s="17"/>
      <c r="H92" s="17" t="s">
        <v>139</v>
      </c>
      <c r="I92" s="17"/>
      <c r="J92" s="17"/>
      <c r="K92" s="17"/>
      <c r="L92" s="17" t="s">
        <v>39</v>
      </c>
      <c r="M92" s="17"/>
      <c r="N92" s="17"/>
      <c r="O92" s="17"/>
      <c r="P92" s="17"/>
      <c r="Q92" s="17"/>
      <c r="R92" s="17"/>
      <c r="S92" s="17" t="s">
        <v>42</v>
      </c>
      <c r="T92" s="17"/>
      <c r="U92" s="17"/>
      <c r="V92" s="8">
        <f t="shared" si="0"/>
        <v>-17.777777777777779</v>
      </c>
      <c r="W92" s="8">
        <f t="shared" si="0"/>
        <v>-17.777777777777779</v>
      </c>
      <c r="X92">
        <f t="shared" si="1"/>
        <v>0</v>
      </c>
      <c r="Y92">
        <f t="shared" si="2"/>
        <v>0</v>
      </c>
      <c r="Z92" s="19"/>
      <c r="AA92" s="17"/>
      <c r="AB92" s="17">
        <v>91</v>
      </c>
      <c r="AC92" s="17"/>
      <c r="AD92" s="17"/>
    </row>
    <row r="93" spans="1:93" x14ac:dyDescent="0.2">
      <c r="A93" s="17">
        <v>92</v>
      </c>
      <c r="B93" s="17">
        <v>30</v>
      </c>
      <c r="C93" s="17">
        <v>20191019</v>
      </c>
      <c r="D93" s="17">
        <v>2</v>
      </c>
      <c r="E93">
        <v>0</v>
      </c>
      <c r="F93" s="17"/>
      <c r="G93" s="17"/>
      <c r="H93" s="17" t="s">
        <v>140</v>
      </c>
      <c r="I93" s="17"/>
      <c r="J93" s="17"/>
      <c r="K93" s="17"/>
      <c r="L93" s="17" t="s">
        <v>40</v>
      </c>
      <c r="M93" s="17"/>
      <c r="N93" s="17"/>
      <c r="O93" s="17"/>
      <c r="P93" s="17"/>
      <c r="Q93" s="17"/>
      <c r="R93" s="17"/>
      <c r="S93" s="17"/>
      <c r="T93" s="17">
        <v>74.900000000000006</v>
      </c>
      <c r="U93" s="17">
        <v>72.7</v>
      </c>
      <c r="V93" s="8">
        <f t="shared" si="0"/>
        <v>23.833333333333336</v>
      </c>
      <c r="W93" s="8">
        <f t="shared" si="0"/>
        <v>22.611111111111111</v>
      </c>
      <c r="X93">
        <f t="shared" si="1"/>
        <v>1.222222222222225</v>
      </c>
      <c r="Y93">
        <f t="shared" si="2"/>
        <v>0.23279625121847725</v>
      </c>
      <c r="Z93" s="19"/>
      <c r="AA93" s="17"/>
      <c r="AB93" s="17">
        <v>92</v>
      </c>
      <c r="AC93" s="17"/>
      <c r="AD93" s="17"/>
    </row>
    <row r="94" spans="1:93" x14ac:dyDescent="0.2">
      <c r="A94" s="17">
        <v>93</v>
      </c>
      <c r="B94" s="17">
        <v>30</v>
      </c>
      <c r="C94" s="17">
        <v>20191019</v>
      </c>
      <c r="D94" s="17">
        <v>3</v>
      </c>
      <c r="E94">
        <v>0</v>
      </c>
      <c r="F94" s="17"/>
      <c r="G94" s="17"/>
      <c r="H94" s="17"/>
      <c r="I94" s="17"/>
      <c r="J94" s="17"/>
      <c r="K94" s="17"/>
      <c r="L94" s="17" t="s">
        <v>41</v>
      </c>
      <c r="M94" s="17"/>
      <c r="N94" s="17"/>
      <c r="O94" s="17"/>
      <c r="P94" s="17"/>
      <c r="Q94" s="17"/>
      <c r="R94" s="17"/>
      <c r="S94" s="17" t="s">
        <v>42</v>
      </c>
      <c r="T94" s="17"/>
      <c r="U94" s="17"/>
      <c r="V94" s="8">
        <f t="shared" si="0"/>
        <v>-17.777777777777779</v>
      </c>
      <c r="W94" s="8">
        <f t="shared" si="0"/>
        <v>-17.777777777777779</v>
      </c>
      <c r="X94">
        <f t="shared" si="1"/>
        <v>0</v>
      </c>
      <c r="Y94">
        <f t="shared" si="2"/>
        <v>0</v>
      </c>
      <c r="Z94" s="19"/>
      <c r="AA94" s="17"/>
      <c r="AB94" s="17">
        <v>93</v>
      </c>
      <c r="AC94" s="17"/>
      <c r="AD94" s="17"/>
    </row>
    <row r="95" spans="1:93" ht="34" x14ac:dyDescent="0.2">
      <c r="A95" s="17">
        <v>94</v>
      </c>
      <c r="B95" s="17">
        <v>30</v>
      </c>
      <c r="C95" s="17">
        <v>20191020</v>
      </c>
      <c r="D95" s="17">
        <v>1</v>
      </c>
      <c r="E95">
        <v>0</v>
      </c>
      <c r="F95" s="17"/>
      <c r="G95" s="17"/>
      <c r="H95" s="17"/>
      <c r="I95" s="17"/>
      <c r="J95" s="17"/>
      <c r="K95" s="17"/>
      <c r="L95" s="17" t="s">
        <v>39</v>
      </c>
      <c r="M95" s="17"/>
      <c r="N95" s="17"/>
      <c r="O95" s="17"/>
      <c r="P95" s="17"/>
      <c r="Q95" s="17"/>
      <c r="R95" s="17"/>
      <c r="S95" s="18" t="s">
        <v>44</v>
      </c>
      <c r="T95" s="17"/>
      <c r="U95" s="17"/>
      <c r="V95" s="8">
        <f t="shared" si="0"/>
        <v>-17.777777777777779</v>
      </c>
      <c r="W95" s="8">
        <f t="shared" si="0"/>
        <v>-17.777777777777779</v>
      </c>
      <c r="X95">
        <f t="shared" si="1"/>
        <v>0</v>
      </c>
      <c r="Y95">
        <f t="shared" si="2"/>
        <v>0</v>
      </c>
      <c r="AB95" s="17">
        <v>94</v>
      </c>
    </row>
    <row r="96" spans="1:93" ht="34" x14ac:dyDescent="0.2">
      <c r="A96" s="17">
        <v>95</v>
      </c>
      <c r="B96" s="17">
        <v>30</v>
      </c>
      <c r="C96" s="17">
        <v>20191020</v>
      </c>
      <c r="D96" s="17">
        <v>2</v>
      </c>
      <c r="E96">
        <v>0</v>
      </c>
      <c r="F96" s="17"/>
      <c r="G96" s="17"/>
      <c r="H96" s="17"/>
      <c r="I96" s="17"/>
      <c r="J96" s="17"/>
      <c r="K96" s="17"/>
      <c r="L96" s="17" t="s">
        <v>41</v>
      </c>
      <c r="M96" s="17"/>
      <c r="N96" s="17"/>
      <c r="O96" s="17"/>
      <c r="P96" s="17"/>
      <c r="Q96" s="17"/>
      <c r="R96" s="17"/>
      <c r="S96" s="18" t="s">
        <v>43</v>
      </c>
      <c r="T96" s="17">
        <v>76</v>
      </c>
      <c r="U96" s="17">
        <v>73.7</v>
      </c>
      <c r="V96" s="8">
        <f t="shared" si="0"/>
        <v>24.444444444444443</v>
      </c>
      <c r="W96" s="8">
        <f t="shared" si="0"/>
        <v>23.166666666666668</v>
      </c>
      <c r="X96">
        <f t="shared" si="1"/>
        <v>1.277777777777775</v>
      </c>
      <c r="Y96">
        <f t="shared" si="2"/>
        <v>0.24337789900113421</v>
      </c>
      <c r="AB96" s="17">
        <v>95</v>
      </c>
    </row>
    <row r="97" spans="1:40" ht="34" x14ac:dyDescent="0.2">
      <c r="A97" s="17">
        <v>96</v>
      </c>
      <c r="B97" s="17">
        <v>30</v>
      </c>
      <c r="C97" s="17">
        <v>20191020</v>
      </c>
      <c r="D97" s="17">
        <v>3</v>
      </c>
      <c r="E97">
        <v>0</v>
      </c>
      <c r="F97" s="17"/>
      <c r="G97" s="17"/>
      <c r="H97" s="17"/>
      <c r="I97" s="17"/>
      <c r="J97" s="17"/>
      <c r="K97" s="17"/>
      <c r="L97" s="17" t="s">
        <v>40</v>
      </c>
      <c r="M97" s="17"/>
      <c r="N97" s="17"/>
      <c r="O97" s="17"/>
      <c r="P97" s="17"/>
      <c r="Q97" s="17"/>
      <c r="R97" s="17"/>
      <c r="S97" s="18" t="s">
        <v>43</v>
      </c>
      <c r="T97" s="17">
        <v>71.3</v>
      </c>
      <c r="U97" s="17">
        <v>69.3</v>
      </c>
      <c r="V97" s="8">
        <f t="shared" si="0"/>
        <v>21.833333333333332</v>
      </c>
      <c r="W97" s="8">
        <f t="shared" si="0"/>
        <v>20.722222222222221</v>
      </c>
      <c r="X97">
        <f t="shared" si="1"/>
        <v>1.1111111111111107</v>
      </c>
      <c r="Y97">
        <f t="shared" si="2"/>
        <v>0.21163295565316059</v>
      </c>
      <c r="AB97" s="17">
        <v>96</v>
      </c>
    </row>
    <row r="98" spans="1:40" x14ac:dyDescent="0.2">
      <c r="A98" s="17">
        <v>97</v>
      </c>
      <c r="B98" s="17">
        <v>30</v>
      </c>
      <c r="C98" s="17">
        <v>20191021</v>
      </c>
      <c r="D98" s="17">
        <v>1</v>
      </c>
      <c r="E98">
        <v>0</v>
      </c>
      <c r="F98" s="17"/>
      <c r="G98" s="17"/>
      <c r="H98" s="17"/>
      <c r="I98" s="17"/>
      <c r="J98" s="17"/>
      <c r="K98" s="17"/>
      <c r="L98" s="17" t="s">
        <v>45</v>
      </c>
      <c r="M98" s="17"/>
      <c r="N98" s="17"/>
      <c r="O98" s="17"/>
      <c r="P98" s="17"/>
      <c r="Q98" s="17"/>
      <c r="R98" s="17"/>
      <c r="S98" s="18"/>
      <c r="T98" s="17"/>
      <c r="U98" s="17"/>
      <c r="V98" s="8">
        <f t="shared" si="0"/>
        <v>-17.777777777777779</v>
      </c>
      <c r="W98" s="8">
        <f t="shared" si="0"/>
        <v>-17.777777777777779</v>
      </c>
      <c r="X98">
        <f t="shared" si="1"/>
        <v>0</v>
      </c>
      <c r="Y98">
        <f t="shared" si="2"/>
        <v>0</v>
      </c>
      <c r="AB98" s="17">
        <v>97</v>
      </c>
    </row>
    <row r="99" spans="1:40" x14ac:dyDescent="0.2">
      <c r="A99" s="17">
        <v>98</v>
      </c>
      <c r="B99" s="17">
        <v>30</v>
      </c>
      <c r="C99" s="17">
        <v>20191021</v>
      </c>
      <c r="D99" s="17">
        <v>2</v>
      </c>
      <c r="E99">
        <v>0</v>
      </c>
      <c r="F99" s="17"/>
      <c r="G99" s="17"/>
      <c r="H99" s="17"/>
      <c r="I99" s="17"/>
      <c r="J99" s="17"/>
      <c r="K99" s="17"/>
      <c r="L99" s="17" t="s">
        <v>46</v>
      </c>
      <c r="M99" s="17"/>
      <c r="N99" s="17"/>
      <c r="O99" s="17"/>
      <c r="P99" s="17"/>
      <c r="Q99" s="17"/>
      <c r="R99" s="17"/>
      <c r="S99" s="18"/>
      <c r="T99" s="17">
        <v>75.2</v>
      </c>
      <c r="U99" s="17">
        <v>73.3</v>
      </c>
      <c r="V99" s="8">
        <f t="shared" si="0"/>
        <v>24</v>
      </c>
      <c r="W99" s="8">
        <f t="shared" si="0"/>
        <v>22.944444444444443</v>
      </c>
      <c r="X99">
        <f t="shared" si="1"/>
        <v>1.0555555555555571</v>
      </c>
      <c r="Y99">
        <f t="shared" si="2"/>
        <v>0.20105130787050293</v>
      </c>
      <c r="AB99" s="17">
        <v>98</v>
      </c>
    </row>
    <row r="100" spans="1:40" x14ac:dyDescent="0.2">
      <c r="A100" s="17">
        <v>99</v>
      </c>
      <c r="B100" s="17">
        <v>30</v>
      </c>
      <c r="C100" s="17">
        <v>20191021</v>
      </c>
      <c r="D100" s="17">
        <v>3</v>
      </c>
      <c r="E100">
        <v>0</v>
      </c>
      <c r="F100" s="17"/>
      <c r="G100" s="17"/>
      <c r="H100" s="17"/>
      <c r="I100" s="17"/>
      <c r="J100" s="17"/>
      <c r="K100" s="17"/>
      <c r="L100" s="17" t="s">
        <v>47</v>
      </c>
      <c r="M100" s="17"/>
      <c r="N100" s="17"/>
      <c r="O100" s="17"/>
      <c r="P100" s="17"/>
      <c r="Q100" s="17"/>
      <c r="R100" s="17"/>
      <c r="S100" s="18"/>
      <c r="T100" s="17">
        <v>70.7</v>
      </c>
      <c r="U100" s="17">
        <v>69.2</v>
      </c>
      <c r="V100" s="8">
        <f t="shared" si="0"/>
        <v>21.5</v>
      </c>
      <c r="W100" s="8">
        <f t="shared" si="0"/>
        <v>20.666666666666668</v>
      </c>
      <c r="X100">
        <f t="shared" si="1"/>
        <v>0.83333333333333215</v>
      </c>
      <c r="Y100">
        <f t="shared" si="2"/>
        <v>0.15872471673987026</v>
      </c>
      <c r="Z100" s="19"/>
      <c r="AA100" s="17"/>
      <c r="AB100" s="17">
        <v>99</v>
      </c>
      <c r="AC100" s="17"/>
      <c r="AD100" s="17"/>
    </row>
    <row r="101" spans="1:40" x14ac:dyDescent="0.2">
      <c r="A101" s="17">
        <v>100</v>
      </c>
      <c r="B101" s="17">
        <v>30</v>
      </c>
      <c r="C101" s="17">
        <v>20191024</v>
      </c>
      <c r="D101" s="17">
        <v>1</v>
      </c>
      <c r="E101">
        <v>0</v>
      </c>
      <c r="F101" s="17"/>
      <c r="G101" s="17"/>
      <c r="H101" s="17"/>
      <c r="I101" s="17"/>
      <c r="J101" s="17"/>
      <c r="K101" s="17"/>
      <c r="L101" s="17" t="s">
        <v>53</v>
      </c>
      <c r="M101" s="17"/>
      <c r="N101" s="17"/>
      <c r="O101" s="17"/>
      <c r="P101" s="17"/>
      <c r="Q101" s="17"/>
      <c r="R101" s="17"/>
      <c r="S101" s="18"/>
      <c r="T101" s="17"/>
      <c r="U101" s="17"/>
      <c r="V101" s="8">
        <f t="shared" si="0"/>
        <v>-17.777777777777779</v>
      </c>
      <c r="W101" s="8">
        <f t="shared" si="0"/>
        <v>-17.777777777777779</v>
      </c>
      <c r="X101">
        <f t="shared" si="1"/>
        <v>0</v>
      </c>
      <c r="Y101">
        <f t="shared" si="2"/>
        <v>0</v>
      </c>
      <c r="Z101" s="19"/>
      <c r="AA101" s="17"/>
      <c r="AB101" s="17">
        <v>100</v>
      </c>
      <c r="AC101" s="17"/>
      <c r="AD101" s="17"/>
    </row>
    <row r="102" spans="1:40" ht="17" x14ac:dyDescent="0.2">
      <c r="A102" s="17">
        <v>101</v>
      </c>
      <c r="B102" s="17">
        <v>30</v>
      </c>
      <c r="C102" s="17">
        <v>20191024</v>
      </c>
      <c r="D102" s="17">
        <v>2</v>
      </c>
      <c r="E102">
        <v>0</v>
      </c>
      <c r="F102" s="17"/>
      <c r="G102" s="17"/>
      <c r="H102" s="17"/>
      <c r="I102" s="17"/>
      <c r="J102" s="17"/>
      <c r="K102" s="17"/>
      <c r="L102" s="17" t="s">
        <v>53</v>
      </c>
      <c r="M102" s="17"/>
      <c r="N102" s="17"/>
      <c r="O102" s="17"/>
      <c r="P102" s="17"/>
      <c r="Q102" s="17"/>
      <c r="R102" s="17"/>
      <c r="S102" s="18" t="s">
        <v>48</v>
      </c>
      <c r="T102" s="17"/>
      <c r="U102" s="17"/>
      <c r="V102" s="8">
        <f t="shared" ref="V102:W165" si="3">(T102-32) *5/9</f>
        <v>-17.777777777777779</v>
      </c>
      <c r="W102" s="8">
        <f t="shared" si="3"/>
        <v>-17.777777777777779</v>
      </c>
      <c r="X102">
        <f t="shared" ref="X102:X165" si="4">V102-W102</f>
        <v>0</v>
      </c>
      <c r="Y102">
        <f t="shared" ref="Y102:Y165" si="5">X102/2.067/2.54</f>
        <v>0</v>
      </c>
      <c r="Z102" s="19"/>
      <c r="AA102" s="17"/>
      <c r="AB102" s="17">
        <v>101</v>
      </c>
      <c r="AC102" s="17"/>
      <c r="AD102" s="17"/>
    </row>
    <row r="103" spans="1:40" ht="17" x14ac:dyDescent="0.2">
      <c r="A103" s="24">
        <v>102</v>
      </c>
      <c r="B103" s="17">
        <v>30</v>
      </c>
      <c r="C103" s="17">
        <v>20191024</v>
      </c>
      <c r="D103" s="17">
        <v>3</v>
      </c>
      <c r="E103">
        <v>0</v>
      </c>
      <c r="F103" s="17"/>
      <c r="G103" s="17"/>
      <c r="H103" s="17"/>
      <c r="I103" s="17"/>
      <c r="J103" s="17"/>
      <c r="K103" s="17"/>
      <c r="L103" s="17" t="s">
        <v>54</v>
      </c>
      <c r="M103" s="17"/>
      <c r="N103" s="17"/>
      <c r="O103" s="17"/>
      <c r="P103" s="17"/>
      <c r="Q103" s="17"/>
      <c r="R103" s="17"/>
      <c r="S103" s="18" t="s">
        <v>55</v>
      </c>
      <c r="T103" s="17"/>
      <c r="U103" s="17"/>
      <c r="V103" s="8">
        <f t="shared" si="3"/>
        <v>-17.777777777777779</v>
      </c>
      <c r="W103" s="8">
        <f t="shared" si="3"/>
        <v>-17.777777777777779</v>
      </c>
      <c r="X103">
        <f t="shared" si="4"/>
        <v>0</v>
      </c>
      <c r="Y103">
        <f t="shared" si="5"/>
        <v>0</v>
      </c>
      <c r="Z103" s="19"/>
      <c r="AA103" s="17"/>
      <c r="AB103" s="24">
        <v>102</v>
      </c>
      <c r="AC103" s="17"/>
      <c r="AD103" s="17"/>
    </row>
    <row r="104" spans="1:40" s="3" customFormat="1" x14ac:dyDescent="0.2">
      <c r="A104" s="3">
        <v>103</v>
      </c>
      <c r="B104" s="3">
        <v>10</v>
      </c>
      <c r="C104" s="3">
        <v>20191025</v>
      </c>
      <c r="D104" s="3">
        <v>1</v>
      </c>
      <c r="E104">
        <v>0</v>
      </c>
      <c r="H104" s="3" t="s">
        <v>136</v>
      </c>
      <c r="K104" s="3">
        <v>19</v>
      </c>
      <c r="L104" s="3" t="s">
        <v>49</v>
      </c>
      <c r="S104" s="7"/>
      <c r="T104" s="3">
        <v>66.7</v>
      </c>
      <c r="U104" s="3">
        <v>66.400000000000006</v>
      </c>
      <c r="V104" s="10">
        <f t="shared" si="3"/>
        <v>19.277777777777779</v>
      </c>
      <c r="W104" s="10">
        <f t="shared" si="3"/>
        <v>19.111111111111114</v>
      </c>
      <c r="X104" s="3">
        <f t="shared" si="4"/>
        <v>0.1666666666666643</v>
      </c>
      <c r="Y104">
        <f t="shared" si="5"/>
        <v>3.1744943347973648E-2</v>
      </c>
      <c r="Z104" s="16">
        <v>0.57999999999999996</v>
      </c>
      <c r="AA104" s="3">
        <v>0.45</v>
      </c>
      <c r="AB104" s="3">
        <v>103</v>
      </c>
      <c r="AD104" s="3">
        <v>8.1016791026527208</v>
      </c>
      <c r="AE104" s="11">
        <v>1.01568652543525E+28</v>
      </c>
      <c r="AI104" s="3">
        <v>41</v>
      </c>
      <c r="AJ104" s="11">
        <v>2.60122150740586E+29</v>
      </c>
      <c r="AK104" s="16"/>
    </row>
    <row r="105" spans="1:40" x14ac:dyDescent="0.2">
      <c r="A105" s="21">
        <v>104</v>
      </c>
      <c r="B105" s="21">
        <v>10</v>
      </c>
      <c r="C105" s="21">
        <v>20191025</v>
      </c>
      <c r="D105" s="21">
        <v>2</v>
      </c>
      <c r="E105">
        <v>0</v>
      </c>
      <c r="F105" s="21"/>
      <c r="G105" s="21"/>
      <c r="H105" s="21"/>
      <c r="I105" s="21"/>
      <c r="J105" s="21"/>
      <c r="K105" s="21">
        <v>19</v>
      </c>
      <c r="L105" s="21" t="s">
        <v>50</v>
      </c>
      <c r="M105" s="21"/>
      <c r="N105" s="21"/>
      <c r="O105" s="21"/>
      <c r="P105" s="21"/>
      <c r="Q105" s="21"/>
      <c r="R105" s="21"/>
      <c r="S105" s="22"/>
      <c r="T105" s="21"/>
      <c r="U105" s="21"/>
      <c r="V105" s="8">
        <f t="shared" si="3"/>
        <v>-17.777777777777779</v>
      </c>
      <c r="W105" s="8">
        <f t="shared" si="3"/>
        <v>-17.777777777777779</v>
      </c>
      <c r="X105">
        <f t="shared" si="4"/>
        <v>0</v>
      </c>
      <c r="Y105">
        <f t="shared" si="5"/>
        <v>0</v>
      </c>
      <c r="Z105" s="23"/>
      <c r="AA105" s="21"/>
      <c r="AB105" s="21">
        <v>104</v>
      </c>
      <c r="AC105" s="21"/>
      <c r="AD105" s="21"/>
    </row>
    <row r="106" spans="1:40" s="3" customFormat="1" x14ac:dyDescent="0.2">
      <c r="A106" s="3">
        <v>105</v>
      </c>
      <c r="B106" s="3">
        <v>10</v>
      </c>
      <c r="C106" s="3">
        <v>20191026</v>
      </c>
      <c r="D106" s="3">
        <v>1</v>
      </c>
      <c r="E106">
        <v>0</v>
      </c>
      <c r="H106" s="3" t="s">
        <v>136</v>
      </c>
      <c r="K106" s="3">
        <v>20</v>
      </c>
      <c r="L106" s="3" t="s">
        <v>49</v>
      </c>
      <c r="S106" s="7"/>
      <c r="T106" s="3">
        <v>63.8</v>
      </c>
      <c r="U106" s="3">
        <v>63.4</v>
      </c>
      <c r="V106" s="10">
        <f t="shared" si="3"/>
        <v>17.666666666666668</v>
      </c>
      <c r="W106" s="10">
        <f t="shared" si="3"/>
        <v>17.444444444444443</v>
      </c>
      <c r="X106" s="3">
        <f t="shared" si="4"/>
        <v>0.22222222222222499</v>
      </c>
      <c r="Y106">
        <f t="shared" si="5"/>
        <v>4.2326591130632661E-2</v>
      </c>
      <c r="Z106" s="16">
        <v>1.56</v>
      </c>
      <c r="AA106" s="3">
        <v>1.54</v>
      </c>
      <c r="AB106" s="3">
        <v>105</v>
      </c>
      <c r="AD106" s="3">
        <v>9.1143220850412501</v>
      </c>
      <c r="AE106" s="11">
        <v>2.5709025356525599E+28</v>
      </c>
      <c r="AI106" s="3">
        <v>40</v>
      </c>
      <c r="AJ106" s="11">
        <v>2.47588007180728E+29</v>
      </c>
      <c r="AK106" s="16"/>
    </row>
    <row r="107" spans="1:40" s="21" customFormat="1" ht="17" x14ac:dyDescent="0.2">
      <c r="A107" s="51">
        <v>106</v>
      </c>
      <c r="B107" s="51">
        <v>10</v>
      </c>
      <c r="C107" s="51">
        <v>20191026</v>
      </c>
      <c r="D107" s="51">
        <v>2</v>
      </c>
      <c r="E107" s="51">
        <v>0</v>
      </c>
      <c r="F107" s="51"/>
      <c r="G107" s="51"/>
      <c r="H107" s="51"/>
      <c r="I107" s="51"/>
      <c r="J107" s="51"/>
      <c r="K107" s="51">
        <v>20</v>
      </c>
      <c r="L107" s="51" t="s">
        <v>50</v>
      </c>
      <c r="M107" s="51"/>
      <c r="N107" s="51"/>
      <c r="O107" s="51"/>
      <c r="P107" s="51"/>
      <c r="Q107" s="51"/>
      <c r="R107" s="51"/>
      <c r="S107" s="52" t="s">
        <v>234</v>
      </c>
      <c r="T107" s="51">
        <v>72.900000000000006</v>
      </c>
      <c r="U107" s="51">
        <v>71.099999999999994</v>
      </c>
      <c r="V107" s="53">
        <f t="shared" si="3"/>
        <v>22.722222222222225</v>
      </c>
      <c r="W107" s="53">
        <f t="shared" si="3"/>
        <v>21.722222222222218</v>
      </c>
      <c r="X107" s="51">
        <f t="shared" si="4"/>
        <v>1.0000000000000071</v>
      </c>
      <c r="Y107" s="51">
        <f t="shared" si="5"/>
        <v>0.19046966008784594</v>
      </c>
      <c r="Z107" s="54"/>
      <c r="AA107" s="51"/>
      <c r="AB107" s="51">
        <v>106</v>
      </c>
      <c r="AC107" s="51"/>
      <c r="AD107" s="51"/>
      <c r="AE107" s="51"/>
      <c r="AF107" s="51"/>
      <c r="AG107" s="51"/>
      <c r="AH107" s="51"/>
      <c r="AI107" s="51"/>
      <c r="AJ107" s="51"/>
      <c r="AK107" s="54"/>
      <c r="AL107" s="51"/>
      <c r="AM107" s="51"/>
      <c r="AN107" s="51"/>
    </row>
    <row r="108" spans="1:40" s="21" customFormat="1" x14ac:dyDescent="0.2">
      <c r="A108" s="40">
        <v>107</v>
      </c>
      <c r="B108" s="40">
        <v>10</v>
      </c>
      <c r="C108" s="40">
        <v>20191026</v>
      </c>
      <c r="D108" s="40">
        <v>3</v>
      </c>
      <c r="E108" s="40">
        <v>0</v>
      </c>
      <c r="F108" s="40"/>
      <c r="G108" s="40"/>
      <c r="H108" s="40" t="s">
        <v>135</v>
      </c>
      <c r="I108" s="40" t="s">
        <v>196</v>
      </c>
      <c r="J108" s="40"/>
      <c r="K108" s="40">
        <v>20</v>
      </c>
      <c r="L108" s="40" t="s">
        <v>50</v>
      </c>
      <c r="M108" s="40"/>
      <c r="N108" s="40"/>
      <c r="O108" s="40"/>
      <c r="P108" s="40"/>
      <c r="Q108" s="40"/>
      <c r="R108" s="40"/>
      <c r="S108" s="41"/>
      <c r="T108" s="40">
        <v>69</v>
      </c>
      <c r="U108" s="40">
        <v>67.099999999999994</v>
      </c>
      <c r="V108" s="48">
        <f t="shared" si="3"/>
        <v>20.555555555555557</v>
      </c>
      <c r="W108" s="48">
        <f t="shared" si="3"/>
        <v>19.499999999999996</v>
      </c>
      <c r="X108" s="40">
        <f t="shared" si="4"/>
        <v>1.0555555555555607</v>
      </c>
      <c r="Y108" s="40">
        <f t="shared" si="5"/>
        <v>0.20105130787050363</v>
      </c>
      <c r="Z108" s="42">
        <v>1.82</v>
      </c>
      <c r="AA108" s="40">
        <v>1.46</v>
      </c>
      <c r="AB108" s="40">
        <v>107</v>
      </c>
      <c r="AC108" s="40" t="s">
        <v>167</v>
      </c>
      <c r="AD108" s="40">
        <v>8.8610063980566594</v>
      </c>
      <c r="AE108" s="46">
        <v>1.2149891810759299E+28</v>
      </c>
      <c r="AF108" s="40">
        <v>84.848552016000298</v>
      </c>
      <c r="AG108" s="46">
        <v>5.5701701484756003E+29</v>
      </c>
      <c r="AH108" s="40"/>
      <c r="AI108" s="40">
        <v>38</v>
      </c>
      <c r="AJ108" s="46">
        <v>1.11724087335409E+29</v>
      </c>
      <c r="AK108" s="42"/>
      <c r="AL108" s="40"/>
      <c r="AM108" s="40"/>
      <c r="AN108" s="40"/>
    </row>
    <row r="109" spans="1:40" s="21" customFormat="1" ht="17" x14ac:dyDescent="0.2">
      <c r="A109" s="51">
        <v>108</v>
      </c>
      <c r="B109" s="51">
        <v>5</v>
      </c>
      <c r="C109" s="51">
        <v>20191030</v>
      </c>
      <c r="D109" s="51">
        <v>2</v>
      </c>
      <c r="E109" s="51">
        <v>0</v>
      </c>
      <c r="F109" s="51"/>
      <c r="G109" s="51"/>
      <c r="H109" s="51"/>
      <c r="I109" s="51"/>
      <c r="J109" s="51"/>
      <c r="K109" s="51">
        <v>21</v>
      </c>
      <c r="L109" s="51" t="s">
        <v>51</v>
      </c>
      <c r="M109" s="51"/>
      <c r="N109" s="51"/>
      <c r="O109" s="51"/>
      <c r="P109" s="51"/>
      <c r="Q109" s="51"/>
      <c r="R109" s="51"/>
      <c r="S109" s="52" t="s">
        <v>234</v>
      </c>
      <c r="T109" s="51">
        <v>72.5</v>
      </c>
      <c r="U109" s="51">
        <v>70.5</v>
      </c>
      <c r="V109" s="53">
        <f t="shared" si="3"/>
        <v>22.5</v>
      </c>
      <c r="W109" s="53">
        <f t="shared" si="3"/>
        <v>21.388888888888889</v>
      </c>
      <c r="X109" s="51">
        <f t="shared" si="4"/>
        <v>1.1111111111111107</v>
      </c>
      <c r="Y109" s="51">
        <f t="shared" si="5"/>
        <v>0.21163295565316059</v>
      </c>
      <c r="Z109" s="55"/>
      <c r="AA109" s="52"/>
      <c r="AB109" s="51">
        <v>108</v>
      </c>
      <c r="AC109" s="52"/>
      <c r="AD109" s="52"/>
      <c r="AE109" s="51"/>
      <c r="AF109" s="51"/>
      <c r="AG109" s="51"/>
      <c r="AH109" s="51"/>
      <c r="AI109" s="51"/>
      <c r="AJ109" s="51"/>
      <c r="AK109" s="54"/>
      <c r="AL109" s="51"/>
      <c r="AM109" s="51"/>
      <c r="AN109" s="51"/>
    </row>
    <row r="110" spans="1:40" ht="17" x14ac:dyDescent="0.2">
      <c r="A110" s="40">
        <v>109</v>
      </c>
      <c r="B110" s="40">
        <v>5</v>
      </c>
      <c r="C110" s="40">
        <v>20191030</v>
      </c>
      <c r="D110" s="40">
        <v>3</v>
      </c>
      <c r="E110" s="40">
        <v>0</v>
      </c>
      <c r="F110" s="40"/>
      <c r="G110" s="40"/>
      <c r="H110" s="40" t="s">
        <v>135</v>
      </c>
      <c r="I110" s="40" t="s">
        <v>196</v>
      </c>
      <c r="J110" s="40"/>
      <c r="K110" s="40">
        <v>21</v>
      </c>
      <c r="L110" s="40" t="s">
        <v>51</v>
      </c>
      <c r="M110" s="40"/>
      <c r="N110" s="40"/>
      <c r="O110" s="40"/>
      <c r="P110" s="40"/>
      <c r="Q110" s="40"/>
      <c r="R110" s="40"/>
      <c r="S110" s="41"/>
      <c r="T110" s="40">
        <v>67.8</v>
      </c>
      <c r="U110" s="40">
        <v>66.3</v>
      </c>
      <c r="V110" s="48">
        <f t="shared" si="3"/>
        <v>19.888888888888889</v>
      </c>
      <c r="W110" s="48">
        <f t="shared" si="3"/>
        <v>19.055555555555557</v>
      </c>
      <c r="X110" s="40">
        <f t="shared" si="4"/>
        <v>0.83333333333333215</v>
      </c>
      <c r="Y110" s="40">
        <f t="shared" si="5"/>
        <v>0.15872471673987026</v>
      </c>
      <c r="Z110" s="56">
        <v>1.9</v>
      </c>
      <c r="AA110" s="57">
        <v>1.54</v>
      </c>
      <c r="AB110" s="40">
        <v>109</v>
      </c>
      <c r="AC110" s="57"/>
      <c r="AD110" s="41" t="s">
        <v>205</v>
      </c>
      <c r="AE110" s="46">
        <v>6.0342752723047202E+28</v>
      </c>
      <c r="AF110" s="40">
        <v>87.878852342791205</v>
      </c>
      <c r="AG110" s="46">
        <v>1.19502869993735E+30</v>
      </c>
      <c r="AH110" s="40"/>
      <c r="AI110" s="40">
        <v>38</v>
      </c>
      <c r="AJ110" s="46">
        <v>1.1172408370990301E+29</v>
      </c>
      <c r="AK110" s="42"/>
      <c r="AL110" s="40"/>
      <c r="AM110" s="40"/>
      <c r="AN110" s="40"/>
    </row>
    <row r="111" spans="1:40" x14ac:dyDescent="0.2">
      <c r="A111" s="40">
        <v>110</v>
      </c>
      <c r="B111" s="40">
        <v>2.5</v>
      </c>
      <c r="C111" s="40">
        <v>20191031</v>
      </c>
      <c r="D111" s="40">
        <v>3</v>
      </c>
      <c r="E111" s="40">
        <v>0</v>
      </c>
      <c r="F111" s="40"/>
      <c r="G111" s="40"/>
      <c r="H111" s="40" t="s">
        <v>135</v>
      </c>
      <c r="I111" s="40" t="s">
        <v>196</v>
      </c>
      <c r="J111" s="40"/>
      <c r="K111" s="40">
        <v>20</v>
      </c>
      <c r="L111" s="40" t="s">
        <v>52</v>
      </c>
      <c r="M111" s="40"/>
      <c r="N111" s="40"/>
      <c r="O111" s="40"/>
      <c r="P111" s="40"/>
      <c r="Q111" s="40"/>
      <c r="R111" s="40"/>
      <c r="S111" s="41"/>
      <c r="T111" s="40">
        <v>71.599999999999994</v>
      </c>
      <c r="U111" s="40">
        <v>69.599999999999994</v>
      </c>
      <c r="V111" s="48">
        <f t="shared" si="3"/>
        <v>21.999999999999996</v>
      </c>
      <c r="W111" s="48">
        <f t="shared" si="3"/>
        <v>20.888888888888886</v>
      </c>
      <c r="X111" s="40">
        <f t="shared" si="4"/>
        <v>1.1111111111111107</v>
      </c>
      <c r="Y111" s="40">
        <f t="shared" si="5"/>
        <v>0.21163295565316059</v>
      </c>
      <c r="Z111" s="42">
        <v>1.86</v>
      </c>
      <c r="AA111" s="40">
        <v>1.67</v>
      </c>
      <c r="AB111" s="40">
        <v>110</v>
      </c>
      <c r="AC111" s="40"/>
      <c r="AD111" s="40">
        <v>10.380003964818499</v>
      </c>
      <c r="AE111" s="46">
        <v>6.6690030776873199E+28</v>
      </c>
      <c r="AF111" s="40">
        <v>83.838470231666804</v>
      </c>
      <c r="AG111" s="46">
        <v>5.4383388062942001E+29</v>
      </c>
      <c r="AH111" s="40"/>
      <c r="AI111" s="40">
        <v>42</v>
      </c>
      <c r="AJ111" s="46">
        <v>5.4593154186874402E+29</v>
      </c>
      <c r="AK111" s="42"/>
      <c r="AL111" s="40"/>
      <c r="AM111" s="40"/>
      <c r="AN111" s="40"/>
    </row>
    <row r="112" spans="1:40" s="3" customFormat="1" x14ac:dyDescent="0.2">
      <c r="A112" s="3">
        <v>111</v>
      </c>
      <c r="B112" s="3">
        <v>5</v>
      </c>
      <c r="C112" s="3">
        <v>20191101</v>
      </c>
      <c r="D112" s="3">
        <v>3</v>
      </c>
      <c r="E112">
        <v>0</v>
      </c>
      <c r="H112" s="3" t="s">
        <v>136</v>
      </c>
      <c r="K112" s="3">
        <v>18</v>
      </c>
      <c r="L112" s="3" t="s">
        <v>56</v>
      </c>
      <c r="S112" s="7"/>
      <c r="T112" s="3">
        <v>65.8</v>
      </c>
      <c r="U112" s="3">
        <v>65.2</v>
      </c>
      <c r="V112" s="10">
        <f t="shared" si="3"/>
        <v>18.777777777777779</v>
      </c>
      <c r="W112" s="10">
        <f t="shared" si="3"/>
        <v>18.444444444444443</v>
      </c>
      <c r="X112" s="3">
        <f t="shared" si="4"/>
        <v>0.3333333333333357</v>
      </c>
      <c r="Y112">
        <f t="shared" si="5"/>
        <v>6.3489886695948641E-2</v>
      </c>
      <c r="Z112" s="16">
        <v>0.12</v>
      </c>
      <c r="AA112" s="3">
        <v>0.16</v>
      </c>
      <c r="AB112" s="3">
        <v>111</v>
      </c>
      <c r="AD112" s="3">
        <v>10.633331154975201</v>
      </c>
      <c r="AE112" s="11">
        <v>1.3997103109291501E+29</v>
      </c>
      <c r="AI112" s="3">
        <v>42</v>
      </c>
      <c r="AJ112" s="11">
        <v>5.4593155658906501E+29</v>
      </c>
      <c r="AK112" s="16"/>
    </row>
    <row r="113" spans="1:37" s="17" customFormat="1" x14ac:dyDescent="0.2">
      <c r="A113" s="17">
        <v>112</v>
      </c>
      <c r="B113" s="17">
        <v>30</v>
      </c>
      <c r="C113" s="17">
        <v>20191102</v>
      </c>
      <c r="D113" s="17">
        <v>2</v>
      </c>
      <c r="E113">
        <v>0</v>
      </c>
      <c r="I113" t="s">
        <v>196</v>
      </c>
      <c r="J113"/>
      <c r="K113"/>
      <c r="L113" s="17" t="s">
        <v>57</v>
      </c>
      <c r="S113" s="18"/>
      <c r="T113" s="17">
        <v>73.099999999999994</v>
      </c>
      <c r="U113" s="17">
        <v>70.8</v>
      </c>
      <c r="V113" s="8">
        <f t="shared" si="3"/>
        <v>22.833333333333329</v>
      </c>
      <c r="W113" s="8">
        <f t="shared" si="3"/>
        <v>21.555555555555557</v>
      </c>
      <c r="X113">
        <f t="shared" si="4"/>
        <v>1.2777777777777715</v>
      </c>
      <c r="Y113">
        <f t="shared" si="5"/>
        <v>0.24337789900113355</v>
      </c>
      <c r="Z113" s="19"/>
      <c r="AB113" s="17">
        <v>112</v>
      </c>
      <c r="AK113" s="19"/>
    </row>
    <row r="114" spans="1:37" s="17" customFormat="1" x14ac:dyDescent="0.2">
      <c r="A114" s="17">
        <v>113</v>
      </c>
      <c r="B114" s="17">
        <v>30</v>
      </c>
      <c r="C114" s="17">
        <v>20191102</v>
      </c>
      <c r="D114" s="17">
        <v>3</v>
      </c>
      <c r="E114">
        <v>0</v>
      </c>
      <c r="I114" t="s">
        <v>196</v>
      </c>
      <c r="J114"/>
      <c r="K114"/>
      <c r="L114" s="17" t="s">
        <v>58</v>
      </c>
      <c r="S114" s="18"/>
      <c r="T114" s="17">
        <v>70.900000000000006</v>
      </c>
      <c r="U114" s="17">
        <v>69.3</v>
      </c>
      <c r="V114" s="8">
        <f t="shared" si="3"/>
        <v>21.611111111111114</v>
      </c>
      <c r="W114" s="8">
        <f t="shared" si="3"/>
        <v>20.722222222222221</v>
      </c>
      <c r="X114">
        <f t="shared" si="4"/>
        <v>0.88888888888889284</v>
      </c>
      <c r="Y114">
        <f t="shared" si="5"/>
        <v>0.16930636452252928</v>
      </c>
      <c r="Z114" s="19"/>
      <c r="AB114" s="17">
        <v>113</v>
      </c>
      <c r="AK114" s="19"/>
    </row>
    <row r="115" spans="1:37" s="17" customFormat="1" x14ac:dyDescent="0.2">
      <c r="A115" s="17">
        <v>114</v>
      </c>
      <c r="B115" s="17">
        <v>30</v>
      </c>
      <c r="C115" s="17">
        <v>20191104</v>
      </c>
      <c r="D115" s="17">
        <v>1</v>
      </c>
      <c r="E115">
        <v>0</v>
      </c>
      <c r="L115" s="17" t="s">
        <v>59</v>
      </c>
      <c r="S115" s="18"/>
      <c r="V115" s="8">
        <f t="shared" si="3"/>
        <v>-17.777777777777779</v>
      </c>
      <c r="W115" s="8">
        <f t="shared" si="3"/>
        <v>-17.777777777777779</v>
      </c>
      <c r="X115">
        <f t="shared" si="4"/>
        <v>0</v>
      </c>
      <c r="Y115">
        <f t="shared" si="5"/>
        <v>0</v>
      </c>
      <c r="Z115" s="19"/>
      <c r="AB115" s="17">
        <v>114</v>
      </c>
      <c r="AK115" s="19"/>
    </row>
    <row r="116" spans="1:37" s="17" customFormat="1" x14ac:dyDescent="0.2">
      <c r="A116" s="17">
        <v>115</v>
      </c>
      <c r="B116" s="17">
        <v>30</v>
      </c>
      <c r="C116" s="17">
        <v>20191104</v>
      </c>
      <c r="D116" s="17">
        <v>2</v>
      </c>
      <c r="E116">
        <v>0</v>
      </c>
      <c r="L116" s="17" t="s">
        <v>60</v>
      </c>
      <c r="S116" s="18"/>
      <c r="T116" s="17">
        <v>70.7</v>
      </c>
      <c r="U116" s="17">
        <v>68.7</v>
      </c>
      <c r="V116" s="8">
        <f t="shared" si="3"/>
        <v>21.5</v>
      </c>
      <c r="W116" s="8">
        <f t="shared" si="3"/>
        <v>20.388888888888889</v>
      </c>
      <c r="X116">
        <f t="shared" si="4"/>
        <v>1.1111111111111107</v>
      </c>
      <c r="Y116">
        <f t="shared" si="5"/>
        <v>0.21163295565316059</v>
      </c>
      <c r="Z116" s="19"/>
      <c r="AB116" s="17">
        <v>115</v>
      </c>
      <c r="AK116" s="19"/>
    </row>
    <row r="117" spans="1:37" s="17" customFormat="1" x14ac:dyDescent="0.2">
      <c r="A117" s="17">
        <v>116</v>
      </c>
      <c r="B117" s="17">
        <v>30</v>
      </c>
      <c r="C117" s="17">
        <v>20191104</v>
      </c>
      <c r="D117" s="17">
        <v>3</v>
      </c>
      <c r="E117">
        <v>0</v>
      </c>
      <c r="L117" s="17" t="s">
        <v>61</v>
      </c>
      <c r="S117" s="18"/>
      <c r="T117" s="17">
        <v>74.099999999999994</v>
      </c>
      <c r="U117" s="17">
        <v>72.5</v>
      </c>
      <c r="V117" s="8">
        <f t="shared" si="3"/>
        <v>23.388888888888886</v>
      </c>
      <c r="W117" s="8">
        <f t="shared" si="3"/>
        <v>22.5</v>
      </c>
      <c r="X117">
        <f t="shared" si="4"/>
        <v>0.88888888888888573</v>
      </c>
      <c r="Y117">
        <f t="shared" si="5"/>
        <v>0.16930636452252792</v>
      </c>
      <c r="Z117" s="19"/>
      <c r="AB117" s="17">
        <v>116</v>
      </c>
      <c r="AK117" s="19"/>
    </row>
    <row r="118" spans="1:37" s="17" customFormat="1" x14ac:dyDescent="0.2">
      <c r="A118" s="17">
        <v>117</v>
      </c>
      <c r="B118" s="17">
        <v>30</v>
      </c>
      <c r="C118" s="17">
        <v>20191105</v>
      </c>
      <c r="D118" s="17">
        <v>1</v>
      </c>
      <c r="E118">
        <v>0</v>
      </c>
      <c r="L118" s="17" t="s">
        <v>62</v>
      </c>
      <c r="S118" s="18"/>
      <c r="V118" s="8">
        <f t="shared" si="3"/>
        <v>-17.777777777777779</v>
      </c>
      <c r="W118" s="8">
        <f t="shared" si="3"/>
        <v>-17.777777777777779</v>
      </c>
      <c r="X118">
        <f t="shared" si="4"/>
        <v>0</v>
      </c>
      <c r="Y118">
        <f t="shared" si="5"/>
        <v>0</v>
      </c>
      <c r="Z118" s="19"/>
      <c r="AB118" s="17">
        <v>117</v>
      </c>
      <c r="AK118" s="19"/>
    </row>
    <row r="119" spans="1:37" s="17" customFormat="1" x14ac:dyDescent="0.2">
      <c r="A119" s="17">
        <v>118</v>
      </c>
      <c r="B119" s="17">
        <v>30</v>
      </c>
      <c r="C119" s="17">
        <v>20191105</v>
      </c>
      <c r="D119" s="17">
        <v>2</v>
      </c>
      <c r="E119">
        <v>0</v>
      </c>
      <c r="L119" s="17" t="s">
        <v>63</v>
      </c>
      <c r="S119" s="18"/>
      <c r="T119" s="17">
        <v>75.599999999999994</v>
      </c>
      <c r="U119" s="17">
        <v>74.3</v>
      </c>
      <c r="V119" s="8">
        <f t="shared" si="3"/>
        <v>24.222222222222218</v>
      </c>
      <c r="W119" s="8">
        <f t="shared" si="3"/>
        <v>23.5</v>
      </c>
      <c r="X119">
        <f t="shared" si="4"/>
        <v>0.72222222222221788</v>
      </c>
      <c r="Y119">
        <f t="shared" si="5"/>
        <v>0.13756142117455361</v>
      </c>
      <c r="Z119" s="19"/>
      <c r="AB119" s="17">
        <v>118</v>
      </c>
      <c r="AK119" s="19"/>
    </row>
    <row r="120" spans="1:37" s="17" customFormat="1" x14ac:dyDescent="0.2">
      <c r="A120" s="17">
        <v>119</v>
      </c>
      <c r="B120" s="17">
        <v>30</v>
      </c>
      <c r="C120" s="17">
        <v>20191105</v>
      </c>
      <c r="D120" s="17">
        <v>3</v>
      </c>
      <c r="E120">
        <v>0</v>
      </c>
      <c r="L120" s="17" t="s">
        <v>64</v>
      </c>
      <c r="S120" s="18"/>
      <c r="T120" s="17">
        <v>72.900000000000006</v>
      </c>
      <c r="U120" s="17">
        <v>70.5</v>
      </c>
      <c r="V120" s="8">
        <f t="shared" si="3"/>
        <v>22.722222222222225</v>
      </c>
      <c r="W120" s="8">
        <f t="shared" si="3"/>
        <v>21.388888888888889</v>
      </c>
      <c r="X120">
        <f t="shared" si="4"/>
        <v>1.3333333333333357</v>
      </c>
      <c r="Y120">
        <f t="shared" si="5"/>
        <v>0.25395954678379323</v>
      </c>
      <c r="Z120" s="19"/>
      <c r="AB120" s="17">
        <v>119</v>
      </c>
      <c r="AK120" s="19"/>
    </row>
    <row r="121" spans="1:37" s="3" customFormat="1" x14ac:dyDescent="0.2">
      <c r="A121" s="3">
        <v>120</v>
      </c>
      <c r="B121" s="3">
        <v>30</v>
      </c>
      <c r="C121" s="3">
        <v>20191106</v>
      </c>
      <c r="D121" s="3">
        <v>1</v>
      </c>
      <c r="E121">
        <v>0</v>
      </c>
      <c r="H121" s="3" t="s">
        <v>136</v>
      </c>
      <c r="K121" s="3">
        <v>18</v>
      </c>
      <c r="L121" s="3" t="s">
        <v>15</v>
      </c>
      <c r="S121" s="7"/>
      <c r="T121" s="3">
        <v>59</v>
      </c>
      <c r="U121" s="3">
        <v>58.8</v>
      </c>
      <c r="V121" s="10">
        <f t="shared" si="3"/>
        <v>15</v>
      </c>
      <c r="W121" s="10">
        <f t="shared" si="3"/>
        <v>14.888888888888889</v>
      </c>
      <c r="X121" s="3">
        <f t="shared" si="4"/>
        <v>0.11111111111111072</v>
      </c>
      <c r="Y121">
        <f t="shared" si="5"/>
        <v>2.1163295565315991E-2</v>
      </c>
      <c r="Z121" s="16">
        <v>1.08</v>
      </c>
      <c r="AA121" s="3">
        <v>1.1399999999999999</v>
      </c>
      <c r="AB121" s="3">
        <v>120</v>
      </c>
      <c r="AD121" s="3">
        <v>10.1268873769772</v>
      </c>
      <c r="AE121" s="11">
        <v>6.3477594774576401E+28</v>
      </c>
      <c r="AI121" s="3">
        <v>42</v>
      </c>
      <c r="AJ121" s="11">
        <v>2.7296577845299299E+29</v>
      </c>
      <c r="AK121" s="16"/>
    </row>
    <row r="122" spans="1:37" s="17" customFormat="1" x14ac:dyDescent="0.2">
      <c r="A122" s="17">
        <v>121</v>
      </c>
      <c r="B122" s="17">
        <v>30</v>
      </c>
      <c r="C122" s="17">
        <v>20191106</v>
      </c>
      <c r="D122" s="17">
        <v>2</v>
      </c>
      <c r="E122">
        <v>0</v>
      </c>
      <c r="L122" s="17" t="s">
        <v>66</v>
      </c>
      <c r="S122" s="18"/>
      <c r="T122" s="17">
        <v>73.8</v>
      </c>
      <c r="U122" s="17">
        <v>71.900000000000006</v>
      </c>
      <c r="V122" s="8">
        <f t="shared" si="3"/>
        <v>23.222222222222221</v>
      </c>
      <c r="W122" s="8">
        <f t="shared" si="3"/>
        <v>22.166666666666671</v>
      </c>
      <c r="X122">
        <f t="shared" si="4"/>
        <v>1.05555555555555</v>
      </c>
      <c r="Y122">
        <f t="shared" si="5"/>
        <v>0.20105130787050157</v>
      </c>
      <c r="Z122" s="19"/>
      <c r="AB122" s="17">
        <v>121</v>
      </c>
      <c r="AK122" s="19"/>
    </row>
    <row r="123" spans="1:37" s="17" customFormat="1" x14ac:dyDescent="0.2">
      <c r="A123" s="17">
        <v>122</v>
      </c>
      <c r="B123" s="17">
        <v>30</v>
      </c>
      <c r="C123" s="17">
        <v>20191106</v>
      </c>
      <c r="D123" s="17">
        <v>3</v>
      </c>
      <c r="E123">
        <v>0</v>
      </c>
      <c r="L123" s="17" t="s">
        <v>65</v>
      </c>
      <c r="S123" s="18"/>
      <c r="T123" s="17">
        <v>72.3</v>
      </c>
      <c r="U123" s="17">
        <v>70.2</v>
      </c>
      <c r="V123" s="8">
        <f t="shared" si="3"/>
        <v>22.388888888888889</v>
      </c>
      <c r="W123" s="8">
        <f t="shared" si="3"/>
        <v>21.222222222222221</v>
      </c>
      <c r="X123">
        <f t="shared" si="4"/>
        <v>1.1666666666666679</v>
      </c>
      <c r="Y123">
        <f t="shared" si="5"/>
        <v>0.22221460343581892</v>
      </c>
      <c r="Z123" s="19"/>
      <c r="AB123" s="17">
        <v>122</v>
      </c>
      <c r="AK123" s="19"/>
    </row>
    <row r="124" spans="1:37" s="17" customFormat="1" x14ac:dyDescent="0.2">
      <c r="A124" s="17">
        <v>123</v>
      </c>
      <c r="B124" s="17">
        <v>30</v>
      </c>
      <c r="C124" s="17">
        <v>20191107</v>
      </c>
      <c r="D124" s="17">
        <v>1</v>
      </c>
      <c r="E124">
        <v>0</v>
      </c>
      <c r="G124" s="17" t="s">
        <v>72</v>
      </c>
      <c r="L124" s="17" t="s">
        <v>69</v>
      </c>
      <c r="S124" s="18"/>
      <c r="T124" s="17">
        <v>76.3</v>
      </c>
      <c r="U124" s="17">
        <v>73.599999999999994</v>
      </c>
      <c r="V124" s="8">
        <f t="shared" si="3"/>
        <v>24.611111111111111</v>
      </c>
      <c r="W124" s="8">
        <f t="shared" si="3"/>
        <v>23.111111111111107</v>
      </c>
      <c r="X124">
        <f t="shared" si="4"/>
        <v>1.5000000000000036</v>
      </c>
      <c r="Y124">
        <f t="shared" si="5"/>
        <v>0.28570449013176757</v>
      </c>
      <c r="Z124" s="19"/>
      <c r="AA124" s="17" t="s">
        <v>74</v>
      </c>
      <c r="AB124" s="17">
        <v>123</v>
      </c>
      <c r="AK124" s="19"/>
    </row>
    <row r="125" spans="1:37" s="17" customFormat="1" x14ac:dyDescent="0.2">
      <c r="A125" s="17">
        <v>124</v>
      </c>
      <c r="B125" s="17">
        <v>30</v>
      </c>
      <c r="C125" s="17">
        <v>20191107</v>
      </c>
      <c r="D125" s="17">
        <v>2</v>
      </c>
      <c r="E125">
        <v>0</v>
      </c>
      <c r="G125" s="17" t="s">
        <v>73</v>
      </c>
      <c r="L125" s="17" t="s">
        <v>68</v>
      </c>
      <c r="S125" s="18"/>
      <c r="T125" s="17">
        <v>76.8</v>
      </c>
      <c r="U125" s="17">
        <v>75</v>
      </c>
      <c r="V125" s="8">
        <f t="shared" si="3"/>
        <v>24.888888888888889</v>
      </c>
      <c r="W125" s="8">
        <f t="shared" si="3"/>
        <v>23.888888888888889</v>
      </c>
      <c r="X125">
        <f t="shared" si="4"/>
        <v>1</v>
      </c>
      <c r="Y125">
        <f t="shared" si="5"/>
        <v>0.19046966008784461</v>
      </c>
      <c r="Z125" s="19"/>
      <c r="AB125" s="17">
        <v>124</v>
      </c>
      <c r="AK125" s="19"/>
    </row>
    <row r="126" spans="1:37" s="17" customFormat="1" x14ac:dyDescent="0.2">
      <c r="A126" s="17">
        <v>125</v>
      </c>
      <c r="B126" s="17">
        <v>30</v>
      </c>
      <c r="C126" s="17">
        <v>20191107</v>
      </c>
      <c r="D126" s="17">
        <v>3</v>
      </c>
      <c r="E126">
        <v>0</v>
      </c>
      <c r="L126" s="17" t="s">
        <v>67</v>
      </c>
      <c r="S126" s="18"/>
      <c r="T126" s="17">
        <v>73.099999999999994</v>
      </c>
      <c r="U126" s="17">
        <v>71.8</v>
      </c>
      <c r="V126" s="8">
        <f t="shared" si="3"/>
        <v>22.833333333333329</v>
      </c>
      <c r="W126" s="8">
        <f t="shared" si="3"/>
        <v>22.111111111111111</v>
      </c>
      <c r="X126">
        <f t="shared" si="4"/>
        <v>0.72222222222221788</v>
      </c>
      <c r="Y126">
        <f t="shared" si="5"/>
        <v>0.13756142117455361</v>
      </c>
      <c r="Z126" s="19"/>
      <c r="AB126" s="17">
        <v>125</v>
      </c>
      <c r="AK126" s="19"/>
    </row>
    <row r="127" spans="1:37" s="17" customFormat="1" ht="17" customHeight="1" x14ac:dyDescent="0.2">
      <c r="A127" s="17">
        <v>126</v>
      </c>
      <c r="B127" s="17">
        <v>30</v>
      </c>
      <c r="C127" s="17">
        <v>20191107</v>
      </c>
      <c r="D127" s="17">
        <v>3</v>
      </c>
      <c r="E127">
        <v>0</v>
      </c>
      <c r="G127" s="17" t="s">
        <v>71</v>
      </c>
      <c r="L127" s="17" t="s">
        <v>70</v>
      </c>
      <c r="S127" s="18"/>
      <c r="T127" s="17">
        <v>73.099999999999994</v>
      </c>
      <c r="U127" s="17">
        <v>71.8</v>
      </c>
      <c r="V127" s="8">
        <f t="shared" si="3"/>
        <v>22.833333333333329</v>
      </c>
      <c r="W127" s="8">
        <f t="shared" si="3"/>
        <v>22.111111111111111</v>
      </c>
      <c r="X127">
        <f t="shared" si="4"/>
        <v>0.72222222222221788</v>
      </c>
      <c r="Y127">
        <f t="shared" si="5"/>
        <v>0.13756142117455361</v>
      </c>
      <c r="Z127" s="19"/>
      <c r="AB127" s="17">
        <v>126</v>
      </c>
      <c r="AK127" s="19"/>
    </row>
    <row r="128" spans="1:37" s="2" customFormat="1" x14ac:dyDescent="0.2">
      <c r="A128" s="2">
        <v>127</v>
      </c>
      <c r="B128" s="2">
        <v>30</v>
      </c>
      <c r="C128" s="2">
        <v>20191108</v>
      </c>
      <c r="D128" s="2">
        <v>1</v>
      </c>
      <c r="E128">
        <v>0</v>
      </c>
      <c r="L128" s="2" t="s">
        <v>75</v>
      </c>
      <c r="S128" s="6"/>
      <c r="V128" s="8">
        <f t="shared" si="3"/>
        <v>-17.777777777777779</v>
      </c>
      <c r="W128" s="8">
        <f t="shared" si="3"/>
        <v>-17.777777777777779</v>
      </c>
      <c r="X128">
        <f t="shared" si="4"/>
        <v>0</v>
      </c>
      <c r="Y128">
        <f t="shared" si="5"/>
        <v>0</v>
      </c>
      <c r="Z128" s="15"/>
      <c r="AB128" s="2">
        <v>127</v>
      </c>
      <c r="AK128" s="15"/>
    </row>
    <row r="129" spans="1:40" s="17" customFormat="1" x14ac:dyDescent="0.2">
      <c r="A129" s="17">
        <v>128</v>
      </c>
      <c r="B129" s="17">
        <v>30</v>
      </c>
      <c r="C129" s="17">
        <v>20191108</v>
      </c>
      <c r="D129" s="17">
        <v>2</v>
      </c>
      <c r="E129">
        <v>0</v>
      </c>
      <c r="L129" s="17" t="s">
        <v>83</v>
      </c>
      <c r="S129" s="18"/>
      <c r="T129" s="17">
        <v>65.7</v>
      </c>
      <c r="U129" s="17">
        <v>64.599999999999994</v>
      </c>
      <c r="V129" s="8">
        <f t="shared" si="3"/>
        <v>18.722222222222221</v>
      </c>
      <c r="W129" s="8">
        <f t="shared" si="3"/>
        <v>18.111111111111107</v>
      </c>
      <c r="X129">
        <f t="shared" si="4"/>
        <v>0.61111111111111427</v>
      </c>
      <c r="Y129">
        <f t="shared" si="5"/>
        <v>0.11639812560923897</v>
      </c>
      <c r="Z129" s="19"/>
      <c r="AB129" s="17">
        <v>128</v>
      </c>
      <c r="AK129" s="19"/>
    </row>
    <row r="130" spans="1:40" s="17" customFormat="1" x14ac:dyDescent="0.2">
      <c r="A130" s="17">
        <v>129</v>
      </c>
      <c r="B130" s="17">
        <v>30</v>
      </c>
      <c r="C130" s="17">
        <v>20191108</v>
      </c>
      <c r="D130" s="17">
        <v>3</v>
      </c>
      <c r="E130">
        <v>0</v>
      </c>
      <c r="L130" s="17" t="s">
        <v>76</v>
      </c>
      <c r="S130" s="18"/>
      <c r="T130" s="17">
        <v>75</v>
      </c>
      <c r="U130" s="17">
        <v>73.2</v>
      </c>
      <c r="V130" s="8">
        <f t="shared" si="3"/>
        <v>23.888888888888889</v>
      </c>
      <c r="W130" s="8">
        <f t="shared" si="3"/>
        <v>22.888888888888889</v>
      </c>
      <c r="X130">
        <f t="shared" si="4"/>
        <v>1</v>
      </c>
      <c r="Y130">
        <f t="shared" si="5"/>
        <v>0.19046966008784461</v>
      </c>
      <c r="Z130" s="19"/>
      <c r="AB130" s="17">
        <v>129</v>
      </c>
      <c r="AK130" s="19"/>
    </row>
    <row r="131" spans="1:40" s="17" customFormat="1" x14ac:dyDescent="0.2">
      <c r="A131" s="17">
        <v>130</v>
      </c>
      <c r="B131" s="17">
        <v>30</v>
      </c>
      <c r="C131" s="17">
        <v>20191108</v>
      </c>
      <c r="D131" s="17">
        <v>2</v>
      </c>
      <c r="E131">
        <v>0</v>
      </c>
      <c r="G131" s="17" t="s">
        <v>78</v>
      </c>
      <c r="L131" s="17" t="s">
        <v>77</v>
      </c>
      <c r="S131" s="18"/>
      <c r="T131" s="17">
        <v>66.400000000000006</v>
      </c>
      <c r="U131" s="17">
        <v>65</v>
      </c>
      <c r="V131" s="8">
        <f t="shared" si="3"/>
        <v>19.111111111111114</v>
      </c>
      <c r="W131" s="8">
        <f t="shared" si="3"/>
        <v>18.333333333333332</v>
      </c>
      <c r="X131">
        <f t="shared" si="4"/>
        <v>0.77777777777778212</v>
      </c>
      <c r="Y131">
        <f t="shared" si="5"/>
        <v>0.1481430689572133</v>
      </c>
      <c r="Z131" s="19"/>
      <c r="AB131" s="17">
        <v>130</v>
      </c>
      <c r="AK131" s="19"/>
    </row>
    <row r="132" spans="1:40" s="25" customFormat="1" x14ac:dyDescent="0.2">
      <c r="A132" s="58">
        <v>131</v>
      </c>
      <c r="B132" s="58"/>
      <c r="C132" s="58">
        <v>20191108</v>
      </c>
      <c r="D132" s="58">
        <v>2</v>
      </c>
      <c r="E132" s="58">
        <v>0</v>
      </c>
      <c r="F132" s="58"/>
      <c r="G132" s="58" t="s">
        <v>81</v>
      </c>
      <c r="H132" s="58"/>
      <c r="I132" s="58"/>
      <c r="J132" s="58"/>
      <c r="K132" s="58"/>
      <c r="L132" s="58" t="s">
        <v>79</v>
      </c>
      <c r="M132" s="58"/>
      <c r="N132" s="58"/>
      <c r="O132" s="58"/>
      <c r="P132" s="58"/>
      <c r="Q132" s="58"/>
      <c r="R132" s="58"/>
      <c r="S132" s="59"/>
      <c r="T132" s="58">
        <v>69</v>
      </c>
      <c r="U132" s="58">
        <v>67.400000000000006</v>
      </c>
      <c r="V132" s="60">
        <f t="shared" si="3"/>
        <v>20.555555555555557</v>
      </c>
      <c r="W132" s="60">
        <f t="shared" si="3"/>
        <v>19.666666666666671</v>
      </c>
      <c r="X132" s="58">
        <f t="shared" si="4"/>
        <v>0.88888888888888573</v>
      </c>
      <c r="Y132" s="58">
        <f t="shared" si="5"/>
        <v>0.16930636452252792</v>
      </c>
      <c r="Z132" s="61"/>
      <c r="AA132" s="58"/>
      <c r="AB132" s="58">
        <v>131</v>
      </c>
      <c r="AC132" s="58"/>
      <c r="AD132" s="58"/>
      <c r="AE132" s="58"/>
      <c r="AF132" s="58"/>
      <c r="AG132" s="58"/>
      <c r="AH132" s="58"/>
      <c r="AI132" s="58"/>
      <c r="AJ132" s="58"/>
      <c r="AK132" s="61"/>
      <c r="AL132" s="58"/>
      <c r="AM132" s="58"/>
      <c r="AN132" s="58"/>
    </row>
    <row r="133" spans="1:40" s="25" customFormat="1" x14ac:dyDescent="0.2">
      <c r="A133" s="58">
        <v>132</v>
      </c>
      <c r="B133" s="58"/>
      <c r="C133" s="58">
        <v>20191108</v>
      </c>
      <c r="D133" s="58">
        <v>3</v>
      </c>
      <c r="E133" s="58">
        <v>0</v>
      </c>
      <c r="F133" s="58"/>
      <c r="G133" s="58" t="s">
        <v>82</v>
      </c>
      <c r="H133" s="58"/>
      <c r="I133" s="58"/>
      <c r="J133" s="58"/>
      <c r="K133" s="58"/>
      <c r="L133" s="58" t="s">
        <v>80</v>
      </c>
      <c r="M133" s="58"/>
      <c r="N133" s="58"/>
      <c r="O133" s="58"/>
      <c r="P133" s="58"/>
      <c r="Q133" s="58"/>
      <c r="R133" s="58"/>
      <c r="S133" s="59"/>
      <c r="T133" s="58">
        <v>73.2</v>
      </c>
      <c r="U133" s="58">
        <v>70.7</v>
      </c>
      <c r="V133" s="60">
        <f t="shared" si="3"/>
        <v>22.888888888888889</v>
      </c>
      <c r="W133" s="60">
        <f t="shared" si="3"/>
        <v>21.5</v>
      </c>
      <c r="X133" s="58">
        <f t="shared" si="4"/>
        <v>1.3888888888888893</v>
      </c>
      <c r="Y133" s="58">
        <f t="shared" si="5"/>
        <v>0.26454119456645092</v>
      </c>
      <c r="Z133" s="61"/>
      <c r="AA133" s="58"/>
      <c r="AB133" s="58">
        <v>132</v>
      </c>
      <c r="AC133" s="58"/>
      <c r="AD133" s="58"/>
      <c r="AE133" s="58"/>
      <c r="AF133" s="58"/>
      <c r="AG133" s="58"/>
      <c r="AH133" s="58"/>
      <c r="AI133" s="58"/>
      <c r="AJ133" s="58"/>
      <c r="AK133" s="61"/>
      <c r="AL133" s="58"/>
      <c r="AM133" s="58"/>
      <c r="AN133" s="58"/>
    </row>
    <row r="134" spans="1:40" s="17" customFormat="1" x14ac:dyDescent="0.2">
      <c r="A134" s="17">
        <v>133</v>
      </c>
      <c r="B134" s="17">
        <v>30</v>
      </c>
      <c r="C134" s="17">
        <v>20191109</v>
      </c>
      <c r="D134" s="17">
        <v>1</v>
      </c>
      <c r="E134">
        <v>0</v>
      </c>
      <c r="L134" s="17" t="s">
        <v>87</v>
      </c>
      <c r="S134" s="18"/>
      <c r="T134" s="17">
        <v>73.099999999999994</v>
      </c>
      <c r="U134" s="17">
        <v>71.099999999999994</v>
      </c>
      <c r="V134" s="8">
        <f t="shared" si="3"/>
        <v>22.833333333333329</v>
      </c>
      <c r="W134" s="8">
        <f t="shared" si="3"/>
        <v>21.722222222222218</v>
      </c>
      <c r="X134">
        <f t="shared" si="4"/>
        <v>1.1111111111111107</v>
      </c>
      <c r="Y134">
        <f t="shared" si="5"/>
        <v>0.21163295565316059</v>
      </c>
      <c r="Z134" s="19"/>
      <c r="AB134" s="17">
        <v>133</v>
      </c>
      <c r="AK134" s="19"/>
    </row>
    <row r="135" spans="1:40" s="17" customFormat="1" x14ac:dyDescent="0.2">
      <c r="A135" s="17">
        <v>134</v>
      </c>
      <c r="B135" s="17">
        <v>30</v>
      </c>
      <c r="C135" s="17">
        <v>20191109</v>
      </c>
      <c r="D135" s="17">
        <v>2</v>
      </c>
      <c r="E135">
        <v>0</v>
      </c>
      <c r="L135" s="17" t="s">
        <v>88</v>
      </c>
      <c r="S135" s="18"/>
      <c r="T135" s="17">
        <v>68</v>
      </c>
      <c r="U135" s="17">
        <v>66.5</v>
      </c>
      <c r="V135" s="8">
        <f t="shared" si="3"/>
        <v>20</v>
      </c>
      <c r="W135" s="8">
        <f t="shared" si="3"/>
        <v>19.166666666666668</v>
      </c>
      <c r="X135">
        <f t="shared" si="4"/>
        <v>0.83333333333333215</v>
      </c>
      <c r="Y135">
        <f t="shared" si="5"/>
        <v>0.15872471673987026</v>
      </c>
      <c r="Z135" s="19"/>
      <c r="AB135" s="17">
        <v>134</v>
      </c>
      <c r="AK135" s="19"/>
    </row>
    <row r="136" spans="1:40" s="17" customFormat="1" x14ac:dyDescent="0.2">
      <c r="A136" s="17">
        <v>135</v>
      </c>
      <c r="B136" s="17">
        <v>30</v>
      </c>
      <c r="C136" s="17">
        <v>20191109</v>
      </c>
      <c r="D136" s="17">
        <v>3</v>
      </c>
      <c r="E136">
        <v>0</v>
      </c>
      <c r="L136" s="17" t="s">
        <v>86</v>
      </c>
      <c r="S136" s="18"/>
      <c r="T136" s="17">
        <v>69</v>
      </c>
      <c r="U136" s="17">
        <v>67.099999999999994</v>
      </c>
      <c r="V136" s="8">
        <f t="shared" si="3"/>
        <v>20.555555555555557</v>
      </c>
      <c r="W136" s="8">
        <f t="shared" si="3"/>
        <v>19.499999999999996</v>
      </c>
      <c r="X136">
        <f t="shared" si="4"/>
        <v>1.0555555555555607</v>
      </c>
      <c r="Y136">
        <f t="shared" si="5"/>
        <v>0.20105130787050363</v>
      </c>
      <c r="Z136" s="19"/>
      <c r="AB136" s="17">
        <v>135</v>
      </c>
      <c r="AK136" s="19"/>
    </row>
    <row r="137" spans="1:40" s="17" customFormat="1" x14ac:dyDescent="0.2">
      <c r="A137" s="17">
        <v>136</v>
      </c>
      <c r="B137" s="17">
        <v>30</v>
      </c>
      <c r="C137" s="17">
        <v>20191109</v>
      </c>
      <c r="D137" s="17">
        <v>3</v>
      </c>
      <c r="E137">
        <v>0</v>
      </c>
      <c r="G137" s="17" t="s">
        <v>84</v>
      </c>
      <c r="H137" s="17" t="s">
        <v>225</v>
      </c>
      <c r="I137" t="s">
        <v>196</v>
      </c>
      <c r="L137" s="17" t="s">
        <v>85</v>
      </c>
      <c r="M137" s="17">
        <f>460-390</f>
        <v>70</v>
      </c>
      <c r="S137" s="18"/>
      <c r="T137" s="17">
        <v>69.7</v>
      </c>
      <c r="U137" s="17">
        <v>67.5</v>
      </c>
      <c r="V137" s="8">
        <f t="shared" si="3"/>
        <v>20.944444444444443</v>
      </c>
      <c r="W137" s="8">
        <f t="shared" si="3"/>
        <v>19.722222222222221</v>
      </c>
      <c r="X137">
        <f t="shared" si="4"/>
        <v>1.2222222222222214</v>
      </c>
      <c r="Y137">
        <f t="shared" si="5"/>
        <v>0.23279625121847658</v>
      </c>
      <c r="Z137" s="19"/>
      <c r="AB137" s="17">
        <v>136</v>
      </c>
      <c r="AK137" s="19"/>
    </row>
    <row r="138" spans="1:40" s="17" customFormat="1" x14ac:dyDescent="0.2">
      <c r="A138" s="17">
        <v>137</v>
      </c>
      <c r="B138" s="17">
        <v>30</v>
      </c>
      <c r="C138" s="17">
        <v>20191109</v>
      </c>
      <c r="D138" s="17">
        <v>1</v>
      </c>
      <c r="E138">
        <v>0</v>
      </c>
      <c r="G138" s="17" t="s">
        <v>89</v>
      </c>
      <c r="H138" s="17" t="s">
        <v>225</v>
      </c>
      <c r="I138" t="s">
        <v>196</v>
      </c>
      <c r="L138" s="17" t="s">
        <v>90</v>
      </c>
      <c r="M138" s="17">
        <f>814-644</f>
        <v>170</v>
      </c>
      <c r="S138" s="18"/>
      <c r="T138" s="17">
        <v>74.400000000000006</v>
      </c>
      <c r="U138" s="17">
        <v>71.8</v>
      </c>
      <c r="V138" s="8">
        <f t="shared" si="3"/>
        <v>23.555555555555557</v>
      </c>
      <c r="W138" s="8">
        <f t="shared" si="3"/>
        <v>22.111111111111111</v>
      </c>
      <c r="X138">
        <f t="shared" si="4"/>
        <v>1.4444444444444464</v>
      </c>
      <c r="Y138">
        <f t="shared" si="5"/>
        <v>0.27512284234910922</v>
      </c>
      <c r="Z138" s="19"/>
      <c r="AB138" s="17">
        <v>137</v>
      </c>
      <c r="AK138" s="19"/>
    </row>
    <row r="139" spans="1:40" s="17" customFormat="1" x14ac:dyDescent="0.2">
      <c r="A139" s="17">
        <v>138</v>
      </c>
      <c r="B139" s="17">
        <v>30</v>
      </c>
      <c r="C139" s="17">
        <v>20191110</v>
      </c>
      <c r="D139" s="17">
        <v>1</v>
      </c>
      <c r="E139">
        <v>0</v>
      </c>
      <c r="H139" s="17" t="s">
        <v>225</v>
      </c>
      <c r="I139" t="s">
        <v>196</v>
      </c>
      <c r="L139" s="17" t="s">
        <v>91</v>
      </c>
      <c r="M139" s="17">
        <v>273</v>
      </c>
      <c r="S139" s="18"/>
      <c r="T139" s="17">
        <v>72.099999999999994</v>
      </c>
      <c r="U139" s="17">
        <v>69.900000000000006</v>
      </c>
      <c r="V139" s="8">
        <f t="shared" si="3"/>
        <v>22.277777777777775</v>
      </c>
      <c r="W139" s="8">
        <f t="shared" si="3"/>
        <v>21.055555555555557</v>
      </c>
      <c r="X139">
        <f t="shared" si="4"/>
        <v>1.2222222222222179</v>
      </c>
      <c r="Y139">
        <f t="shared" si="5"/>
        <v>0.23279625121847589</v>
      </c>
      <c r="Z139" s="19"/>
      <c r="AB139" s="17">
        <v>138</v>
      </c>
      <c r="AK139" s="19"/>
    </row>
    <row r="140" spans="1:40" s="17" customFormat="1" x14ac:dyDescent="0.2">
      <c r="A140" s="17">
        <v>139</v>
      </c>
      <c r="B140" s="17">
        <v>30</v>
      </c>
      <c r="C140" s="17">
        <v>20191110</v>
      </c>
      <c r="D140" s="17">
        <v>2</v>
      </c>
      <c r="E140">
        <v>0</v>
      </c>
      <c r="H140" s="17" t="s">
        <v>225</v>
      </c>
      <c r="I140" t="s">
        <v>196</v>
      </c>
      <c r="L140" s="17" t="s">
        <v>92</v>
      </c>
      <c r="M140" s="17">
        <v>274</v>
      </c>
      <c r="S140" s="18"/>
      <c r="T140" s="17">
        <v>71.7</v>
      </c>
      <c r="U140" s="17">
        <v>69.7</v>
      </c>
      <c r="V140" s="8">
        <f t="shared" si="3"/>
        <v>22.055555555555557</v>
      </c>
      <c r="W140" s="8">
        <f t="shared" si="3"/>
        <v>20.944444444444443</v>
      </c>
      <c r="X140">
        <f t="shared" si="4"/>
        <v>1.1111111111111143</v>
      </c>
      <c r="Y140">
        <f t="shared" si="5"/>
        <v>0.21163295565316123</v>
      </c>
      <c r="Z140" s="19"/>
      <c r="AB140" s="17">
        <v>139</v>
      </c>
      <c r="AK140" s="19"/>
    </row>
    <row r="141" spans="1:40" s="17" customFormat="1" x14ac:dyDescent="0.2">
      <c r="A141" s="17">
        <v>140</v>
      </c>
      <c r="B141" s="17">
        <v>30</v>
      </c>
      <c r="C141" s="17">
        <v>20191110</v>
      </c>
      <c r="D141" s="17">
        <v>3</v>
      </c>
      <c r="E141">
        <v>0</v>
      </c>
      <c r="H141" s="17" t="s">
        <v>225</v>
      </c>
      <c r="I141" t="s">
        <v>196</v>
      </c>
      <c r="L141" s="26" t="s">
        <v>93</v>
      </c>
      <c r="M141" s="26">
        <v>269</v>
      </c>
      <c r="N141" s="26"/>
      <c r="O141" s="26"/>
      <c r="P141" s="26"/>
      <c r="Q141" s="26"/>
      <c r="R141" s="26"/>
      <c r="S141" s="18"/>
      <c r="T141" s="17">
        <v>70.599999999999994</v>
      </c>
      <c r="U141" s="17">
        <v>68.7</v>
      </c>
      <c r="V141" s="8">
        <f t="shared" si="3"/>
        <v>21.444444444444443</v>
      </c>
      <c r="W141" s="8">
        <f t="shared" si="3"/>
        <v>20.388888888888889</v>
      </c>
      <c r="X141">
        <f t="shared" si="4"/>
        <v>1.0555555555555536</v>
      </c>
      <c r="Y141">
        <f t="shared" si="5"/>
        <v>0.20105130787050227</v>
      </c>
      <c r="Z141" s="19"/>
      <c r="AB141" s="17">
        <v>140</v>
      </c>
      <c r="AK141" s="19"/>
    </row>
    <row r="142" spans="1:40" x14ac:dyDescent="0.2">
      <c r="A142" s="17">
        <v>141</v>
      </c>
      <c r="B142" s="17">
        <v>30</v>
      </c>
      <c r="C142" s="17">
        <v>20191111</v>
      </c>
      <c r="D142" s="17">
        <v>1</v>
      </c>
      <c r="E142">
        <v>0</v>
      </c>
      <c r="F142" s="17"/>
      <c r="H142" s="17" t="s">
        <v>225</v>
      </c>
      <c r="I142" t="s">
        <v>196</v>
      </c>
      <c r="L142" s="17" t="s">
        <v>95</v>
      </c>
      <c r="M142" s="17">
        <v>138</v>
      </c>
      <c r="N142" s="17"/>
      <c r="O142" s="17"/>
      <c r="P142" s="17"/>
      <c r="Q142" s="17"/>
      <c r="R142" s="17"/>
      <c r="T142" s="17">
        <v>72.400000000000006</v>
      </c>
      <c r="U142" s="17">
        <v>70.3</v>
      </c>
      <c r="V142" s="8">
        <f t="shared" si="3"/>
        <v>22.444444444444446</v>
      </c>
      <c r="W142" s="8">
        <f t="shared" si="3"/>
        <v>21.277777777777779</v>
      </c>
      <c r="X142">
        <f t="shared" si="4"/>
        <v>1.1666666666666679</v>
      </c>
      <c r="Y142">
        <f t="shared" si="5"/>
        <v>0.22221460343581892</v>
      </c>
      <c r="AB142" s="17">
        <v>141</v>
      </c>
    </row>
    <row r="143" spans="1:40" x14ac:dyDescent="0.2">
      <c r="A143" s="17">
        <v>142</v>
      </c>
      <c r="B143" s="17">
        <v>30</v>
      </c>
      <c r="C143" s="17">
        <v>20191111</v>
      </c>
      <c r="D143" s="17">
        <v>2</v>
      </c>
      <c r="E143">
        <v>0</v>
      </c>
      <c r="F143" s="17"/>
      <c r="G143" t="s">
        <v>94</v>
      </c>
      <c r="H143" s="17" t="s">
        <v>225</v>
      </c>
      <c r="I143" t="s">
        <v>196</v>
      </c>
      <c r="L143" s="17" t="s">
        <v>98</v>
      </c>
      <c r="M143" s="17">
        <f>717-314</f>
        <v>403</v>
      </c>
      <c r="N143" s="17"/>
      <c r="O143" s="17"/>
      <c r="P143" s="17"/>
      <c r="Q143" s="17"/>
      <c r="R143" s="17"/>
      <c r="T143" s="17">
        <v>73.5</v>
      </c>
      <c r="U143" s="17">
        <v>71.7</v>
      </c>
      <c r="V143" s="8">
        <f t="shared" si="3"/>
        <v>23.055555555555557</v>
      </c>
      <c r="W143" s="8">
        <f t="shared" si="3"/>
        <v>22.055555555555557</v>
      </c>
      <c r="X143">
        <f t="shared" si="4"/>
        <v>1</v>
      </c>
      <c r="Y143">
        <f t="shared" si="5"/>
        <v>0.19046966008784461</v>
      </c>
      <c r="AB143" s="17">
        <v>142</v>
      </c>
    </row>
    <row r="144" spans="1:40" x14ac:dyDescent="0.2">
      <c r="A144" s="17">
        <v>143</v>
      </c>
      <c r="B144" s="17">
        <v>30</v>
      </c>
      <c r="C144" s="17">
        <v>20191111</v>
      </c>
      <c r="D144" s="17">
        <v>3</v>
      </c>
      <c r="E144">
        <v>0</v>
      </c>
      <c r="F144" s="17"/>
      <c r="H144" t="s">
        <v>96</v>
      </c>
      <c r="I144" t="s">
        <v>196</v>
      </c>
      <c r="L144" s="17" t="s">
        <v>97</v>
      </c>
      <c r="M144" s="17"/>
      <c r="N144" s="17"/>
      <c r="O144" s="17"/>
      <c r="P144" s="17"/>
      <c r="Q144" s="17"/>
      <c r="R144" s="17"/>
      <c r="T144" s="17">
        <v>70</v>
      </c>
      <c r="U144" s="17">
        <v>68.099999999999994</v>
      </c>
      <c r="V144" s="8">
        <f t="shared" si="3"/>
        <v>21.111111111111111</v>
      </c>
      <c r="W144" s="8">
        <f t="shared" si="3"/>
        <v>20.055555555555554</v>
      </c>
      <c r="X144">
        <f t="shared" si="4"/>
        <v>1.0555555555555571</v>
      </c>
      <c r="Y144">
        <f t="shared" si="5"/>
        <v>0.20105130787050293</v>
      </c>
      <c r="AB144" s="17">
        <v>143</v>
      </c>
    </row>
    <row r="145" spans="1:40" x14ac:dyDescent="0.2">
      <c r="A145" s="17">
        <v>144</v>
      </c>
      <c r="B145" s="17">
        <v>30</v>
      </c>
      <c r="C145" s="17">
        <v>20191111</v>
      </c>
      <c r="D145" s="17">
        <v>1</v>
      </c>
      <c r="E145">
        <v>0</v>
      </c>
      <c r="F145" s="17"/>
      <c r="G145" t="s">
        <v>150</v>
      </c>
      <c r="H145" t="s">
        <v>225</v>
      </c>
      <c r="I145" t="s">
        <v>196</v>
      </c>
      <c r="L145" s="17" t="s">
        <v>99</v>
      </c>
      <c r="M145" s="17">
        <f>529-380</f>
        <v>149</v>
      </c>
      <c r="N145" s="17"/>
      <c r="O145" s="17"/>
      <c r="P145" s="17">
        <f>440-380</f>
        <v>60</v>
      </c>
      <c r="Q145" s="17"/>
      <c r="R145" s="17"/>
      <c r="T145" s="17">
        <v>67.8</v>
      </c>
      <c r="U145" s="17">
        <v>65.599999999999994</v>
      </c>
      <c r="V145" s="8">
        <f t="shared" si="3"/>
        <v>19.888888888888889</v>
      </c>
      <c r="W145" s="8">
        <f t="shared" si="3"/>
        <v>18.666666666666664</v>
      </c>
      <c r="X145">
        <f t="shared" si="4"/>
        <v>1.222222222222225</v>
      </c>
      <c r="Y145">
        <f t="shared" si="5"/>
        <v>0.23279625121847725</v>
      </c>
      <c r="AB145" s="17">
        <v>144</v>
      </c>
    </row>
    <row r="146" spans="1:40" x14ac:dyDescent="0.2">
      <c r="A146" s="17">
        <v>145</v>
      </c>
      <c r="B146" s="17">
        <v>30</v>
      </c>
      <c r="C146" s="17">
        <v>20191112</v>
      </c>
      <c r="D146" s="17">
        <v>1</v>
      </c>
      <c r="E146">
        <v>0</v>
      </c>
      <c r="F146" s="17"/>
      <c r="H146" t="s">
        <v>225</v>
      </c>
      <c r="I146" t="s">
        <v>196</v>
      </c>
      <c r="L146" s="17" t="s">
        <v>100</v>
      </c>
      <c r="M146" s="17"/>
      <c r="N146" s="17"/>
      <c r="O146" s="17"/>
      <c r="P146" s="17">
        <v>82</v>
      </c>
      <c r="Q146" s="17">
        <v>167</v>
      </c>
      <c r="R146" s="17"/>
      <c r="T146" s="17">
        <v>72.2</v>
      </c>
      <c r="U146" s="17">
        <v>70.3</v>
      </c>
      <c r="V146" s="8">
        <f t="shared" si="3"/>
        <v>22.333333333333332</v>
      </c>
      <c r="W146" s="8">
        <f t="shared" si="3"/>
        <v>21.277777777777779</v>
      </c>
      <c r="X146">
        <f t="shared" si="4"/>
        <v>1.0555555555555536</v>
      </c>
      <c r="Y146">
        <f t="shared" si="5"/>
        <v>0.20105130787050227</v>
      </c>
      <c r="AB146" s="17">
        <v>145</v>
      </c>
    </row>
    <row r="147" spans="1:40" x14ac:dyDescent="0.2">
      <c r="A147" s="17">
        <v>146</v>
      </c>
      <c r="B147" s="17">
        <v>30</v>
      </c>
      <c r="C147" s="17">
        <v>20191112</v>
      </c>
      <c r="D147" s="17">
        <v>2</v>
      </c>
      <c r="E147">
        <v>0</v>
      </c>
      <c r="F147" s="17"/>
      <c r="G147" s="34"/>
      <c r="H147" t="s">
        <v>225</v>
      </c>
      <c r="I147" t="s">
        <v>196</v>
      </c>
      <c r="L147" s="17" t="s">
        <v>101</v>
      </c>
      <c r="M147" s="17">
        <v>168</v>
      </c>
      <c r="N147" s="17"/>
      <c r="O147" s="17"/>
      <c r="P147" s="17"/>
      <c r="Q147" s="17"/>
      <c r="R147" s="17"/>
      <c r="T147" s="17">
        <v>74.3</v>
      </c>
      <c r="U147" s="17">
        <v>72.8</v>
      </c>
      <c r="V147" s="8">
        <f t="shared" si="3"/>
        <v>23.5</v>
      </c>
      <c r="W147" s="8">
        <f t="shared" si="3"/>
        <v>22.666666666666668</v>
      </c>
      <c r="X147">
        <f t="shared" si="4"/>
        <v>0.83333333333333215</v>
      </c>
      <c r="Y147">
        <f t="shared" si="5"/>
        <v>0.15872471673987026</v>
      </c>
      <c r="AB147" s="17">
        <v>146</v>
      </c>
    </row>
    <row r="148" spans="1:40" x14ac:dyDescent="0.2">
      <c r="A148" s="17">
        <v>147</v>
      </c>
      <c r="B148" s="17">
        <v>30</v>
      </c>
      <c r="C148" s="17">
        <v>20191112</v>
      </c>
      <c r="D148" s="17">
        <v>3</v>
      </c>
      <c r="E148">
        <v>0</v>
      </c>
      <c r="F148" s="17"/>
      <c r="H148" t="s">
        <v>225</v>
      </c>
      <c r="I148" t="s">
        <v>196</v>
      </c>
      <c r="L148" s="17" t="s">
        <v>102</v>
      </c>
      <c r="M148" s="17"/>
      <c r="N148" s="17"/>
      <c r="O148" s="17"/>
      <c r="P148" s="17">
        <v>79</v>
      </c>
      <c r="Q148" s="17">
        <v>167</v>
      </c>
      <c r="R148" s="17"/>
      <c r="T148" s="17">
        <v>68.099999999999994</v>
      </c>
      <c r="U148" s="17">
        <v>66.3</v>
      </c>
      <c r="V148" s="8">
        <f t="shared" si="3"/>
        <v>20.055555555555554</v>
      </c>
      <c r="W148" s="8">
        <f t="shared" si="3"/>
        <v>19.055555555555557</v>
      </c>
      <c r="X148">
        <f t="shared" si="4"/>
        <v>0.99999999999999645</v>
      </c>
      <c r="Y148">
        <f t="shared" si="5"/>
        <v>0.19046966008784391</v>
      </c>
      <c r="AB148" s="17">
        <v>147</v>
      </c>
    </row>
    <row r="149" spans="1:40" x14ac:dyDescent="0.2">
      <c r="A149" s="17">
        <v>148</v>
      </c>
      <c r="B149" s="17">
        <v>30</v>
      </c>
      <c r="C149" s="17">
        <v>20191112</v>
      </c>
      <c r="D149" s="17">
        <v>1</v>
      </c>
      <c r="E149">
        <v>0</v>
      </c>
      <c r="F149" s="17"/>
      <c r="G149" t="s">
        <v>103</v>
      </c>
      <c r="H149" t="s">
        <v>225</v>
      </c>
      <c r="I149" t="s">
        <v>196</v>
      </c>
      <c r="L149" s="17" t="s">
        <v>105</v>
      </c>
      <c r="M149" s="17">
        <f>541-430</f>
        <v>111</v>
      </c>
      <c r="N149" s="17"/>
      <c r="O149" s="17"/>
      <c r="P149" s="17">
        <f>497-430</f>
        <v>67</v>
      </c>
      <c r="Q149" s="17"/>
      <c r="R149" s="17"/>
      <c r="T149" s="17">
        <v>71.3</v>
      </c>
      <c r="U149" s="17">
        <v>69.2</v>
      </c>
      <c r="V149" s="8">
        <f t="shared" si="3"/>
        <v>21.833333333333332</v>
      </c>
      <c r="W149" s="8">
        <f t="shared" si="3"/>
        <v>20.666666666666668</v>
      </c>
      <c r="X149">
        <f t="shared" si="4"/>
        <v>1.1666666666666643</v>
      </c>
      <c r="Y149">
        <f t="shared" si="5"/>
        <v>0.22221460343581823</v>
      </c>
      <c r="AB149" s="17">
        <v>148</v>
      </c>
    </row>
    <row r="150" spans="1:40" x14ac:dyDescent="0.2">
      <c r="A150" s="17">
        <v>149</v>
      </c>
      <c r="B150" s="17">
        <v>30</v>
      </c>
      <c r="C150" s="17">
        <v>20191112</v>
      </c>
      <c r="D150" s="17">
        <v>3</v>
      </c>
      <c r="E150">
        <v>0</v>
      </c>
      <c r="F150" s="17"/>
      <c r="G150" t="s">
        <v>104</v>
      </c>
      <c r="H150" t="s">
        <v>225</v>
      </c>
      <c r="I150" t="s">
        <v>196</v>
      </c>
      <c r="L150" s="17" t="s">
        <v>106</v>
      </c>
      <c r="M150" s="17">
        <f>542-428</f>
        <v>114</v>
      </c>
      <c r="N150" s="17"/>
      <c r="O150" s="17"/>
      <c r="P150" s="17"/>
      <c r="Q150" s="17"/>
      <c r="R150" s="17"/>
      <c r="T150" s="17">
        <v>69.8</v>
      </c>
      <c r="U150" s="17">
        <v>68</v>
      </c>
      <c r="V150" s="8">
        <f t="shared" si="3"/>
        <v>21</v>
      </c>
      <c r="W150" s="8">
        <f t="shared" si="3"/>
        <v>20</v>
      </c>
      <c r="X150">
        <f t="shared" si="4"/>
        <v>1</v>
      </c>
      <c r="Y150">
        <f t="shared" si="5"/>
        <v>0.19046966008784461</v>
      </c>
      <c r="AB150" s="17">
        <v>149</v>
      </c>
    </row>
    <row r="151" spans="1:40" x14ac:dyDescent="0.2">
      <c r="A151" s="17">
        <v>150</v>
      </c>
      <c r="B151" s="17">
        <v>30</v>
      </c>
      <c r="C151" s="17">
        <v>20191112</v>
      </c>
      <c r="D151" s="17">
        <v>1</v>
      </c>
      <c r="E151">
        <v>0</v>
      </c>
      <c r="F151" s="17"/>
      <c r="I151" t="s">
        <v>196</v>
      </c>
      <c r="L151" s="17" t="s">
        <v>146</v>
      </c>
      <c r="M151" s="17"/>
      <c r="N151" s="17"/>
      <c r="O151" s="17"/>
      <c r="P151" s="17"/>
      <c r="Q151" s="17"/>
      <c r="R151" s="17"/>
      <c r="T151" s="17">
        <v>78.099999999999994</v>
      </c>
      <c r="U151" s="17">
        <v>75.8</v>
      </c>
      <c r="V151" s="8">
        <f t="shared" si="3"/>
        <v>25.611111111111107</v>
      </c>
      <c r="W151" s="8">
        <f t="shared" si="3"/>
        <v>24.333333333333332</v>
      </c>
      <c r="X151">
        <f t="shared" si="4"/>
        <v>1.277777777777775</v>
      </c>
      <c r="Y151">
        <f t="shared" si="5"/>
        <v>0.24337789900113421</v>
      </c>
      <c r="AB151" s="17">
        <v>150</v>
      </c>
    </row>
    <row r="152" spans="1:40" x14ac:dyDescent="0.2">
      <c r="A152" s="17">
        <v>151</v>
      </c>
      <c r="B152" s="17">
        <v>30</v>
      </c>
      <c r="C152" s="17">
        <v>20191112</v>
      </c>
      <c r="D152" s="17">
        <v>2</v>
      </c>
      <c r="E152">
        <v>0</v>
      </c>
      <c r="F152" s="17"/>
      <c r="I152" t="s">
        <v>196</v>
      </c>
      <c r="T152" s="17">
        <v>73.2</v>
      </c>
      <c r="U152" s="17">
        <v>71.599999999999994</v>
      </c>
      <c r="V152" s="8">
        <f t="shared" si="3"/>
        <v>22.888888888888889</v>
      </c>
      <c r="W152" s="8">
        <f t="shared" si="3"/>
        <v>21.999999999999996</v>
      </c>
      <c r="X152">
        <f t="shared" si="4"/>
        <v>0.88888888888889284</v>
      </c>
      <c r="Y152">
        <f t="shared" si="5"/>
        <v>0.16930636452252928</v>
      </c>
      <c r="AB152" s="17">
        <v>151</v>
      </c>
    </row>
    <row r="153" spans="1:40" x14ac:dyDescent="0.2">
      <c r="A153" s="17">
        <v>152</v>
      </c>
      <c r="B153" s="17">
        <v>30</v>
      </c>
      <c r="C153" s="17">
        <v>20191112</v>
      </c>
      <c r="D153" s="17">
        <v>3</v>
      </c>
      <c r="E153">
        <v>0</v>
      </c>
      <c r="F153" s="17"/>
      <c r="H153" t="s">
        <v>225</v>
      </c>
      <c r="I153" t="s">
        <v>196</v>
      </c>
      <c r="L153" s="17" t="s">
        <v>149</v>
      </c>
      <c r="M153">
        <v>253</v>
      </c>
      <c r="P153">
        <v>149</v>
      </c>
      <c r="T153" s="17">
        <v>69.599999999999994</v>
      </c>
      <c r="U153" s="17">
        <v>67.599999999999994</v>
      </c>
      <c r="V153" s="8">
        <f t="shared" si="3"/>
        <v>20.888888888888886</v>
      </c>
      <c r="W153" s="8">
        <f t="shared" si="3"/>
        <v>19.777777777777775</v>
      </c>
      <c r="X153">
        <f t="shared" si="4"/>
        <v>1.1111111111111107</v>
      </c>
      <c r="Y153">
        <f t="shared" si="5"/>
        <v>0.21163295565316059</v>
      </c>
      <c r="AB153" s="17">
        <v>152</v>
      </c>
    </row>
    <row r="154" spans="1:40" x14ac:dyDescent="0.2">
      <c r="A154" s="17">
        <v>153</v>
      </c>
      <c r="B154" s="17">
        <v>30</v>
      </c>
      <c r="C154" s="17">
        <v>20191114</v>
      </c>
      <c r="D154" s="17">
        <v>1</v>
      </c>
      <c r="E154">
        <v>0</v>
      </c>
      <c r="F154" s="17"/>
      <c r="V154" s="8">
        <f t="shared" si="3"/>
        <v>-17.777777777777779</v>
      </c>
      <c r="W154" s="8">
        <f t="shared" si="3"/>
        <v>-17.777777777777779</v>
      </c>
      <c r="X154">
        <f t="shared" si="4"/>
        <v>0</v>
      </c>
      <c r="Y154">
        <f t="shared" si="5"/>
        <v>0</v>
      </c>
      <c r="AB154" s="17">
        <v>153</v>
      </c>
    </row>
    <row r="155" spans="1:40" x14ac:dyDescent="0.2">
      <c r="A155" s="17">
        <v>154</v>
      </c>
      <c r="B155" s="17">
        <v>30</v>
      </c>
      <c r="C155" s="17">
        <v>20191114</v>
      </c>
      <c r="D155" s="17">
        <v>2</v>
      </c>
      <c r="E155">
        <v>0</v>
      </c>
      <c r="F155" s="17"/>
      <c r="V155" s="8">
        <f t="shared" si="3"/>
        <v>-17.777777777777779</v>
      </c>
      <c r="W155" s="8">
        <f t="shared" si="3"/>
        <v>-17.777777777777779</v>
      </c>
      <c r="X155">
        <f t="shared" si="4"/>
        <v>0</v>
      </c>
      <c r="Y155">
        <f t="shared" si="5"/>
        <v>0</v>
      </c>
      <c r="AB155" s="17">
        <v>154</v>
      </c>
    </row>
    <row r="156" spans="1:40" x14ac:dyDescent="0.2">
      <c r="A156" s="17">
        <v>155</v>
      </c>
      <c r="B156" s="17">
        <v>30</v>
      </c>
      <c r="C156" s="17">
        <v>20191114</v>
      </c>
      <c r="D156" s="17">
        <v>3</v>
      </c>
      <c r="E156">
        <v>0</v>
      </c>
      <c r="F156" s="17"/>
      <c r="V156" s="8">
        <f t="shared" si="3"/>
        <v>-17.777777777777779</v>
      </c>
      <c r="W156" s="8">
        <f t="shared" si="3"/>
        <v>-17.777777777777779</v>
      </c>
      <c r="X156">
        <f t="shared" si="4"/>
        <v>0</v>
      </c>
      <c r="Y156">
        <f t="shared" si="5"/>
        <v>0</v>
      </c>
      <c r="AB156" s="17">
        <v>155</v>
      </c>
    </row>
    <row r="157" spans="1:40" s="27" customFormat="1" x14ac:dyDescent="0.2">
      <c r="A157" s="27">
        <v>156</v>
      </c>
      <c r="C157" s="27">
        <v>20191117</v>
      </c>
      <c r="D157" s="27">
        <v>1</v>
      </c>
      <c r="E157">
        <v>0</v>
      </c>
      <c r="G157" s="27" t="s">
        <v>107</v>
      </c>
      <c r="S157" s="28"/>
      <c r="V157" s="8">
        <f t="shared" si="3"/>
        <v>-17.777777777777779</v>
      </c>
      <c r="W157" s="8">
        <f t="shared" si="3"/>
        <v>-17.777777777777779</v>
      </c>
      <c r="X157">
        <f t="shared" si="4"/>
        <v>0</v>
      </c>
      <c r="Y157">
        <f t="shared" si="5"/>
        <v>0</v>
      </c>
      <c r="Z157" s="29"/>
      <c r="AB157" s="27">
        <v>156</v>
      </c>
      <c r="AK157" s="29"/>
    </row>
    <row r="158" spans="1:40" s="27" customFormat="1" x14ac:dyDescent="0.2">
      <c r="A158" s="27">
        <v>157</v>
      </c>
      <c r="C158" s="27">
        <v>20191117</v>
      </c>
      <c r="D158" s="27">
        <v>2</v>
      </c>
      <c r="E158">
        <v>0</v>
      </c>
      <c r="G158" s="27" t="s">
        <v>107</v>
      </c>
      <c r="S158" s="28"/>
      <c r="V158" s="8">
        <f t="shared" si="3"/>
        <v>-17.777777777777779</v>
      </c>
      <c r="W158" s="8">
        <f t="shared" si="3"/>
        <v>-17.777777777777779</v>
      </c>
      <c r="X158">
        <f t="shared" si="4"/>
        <v>0</v>
      </c>
      <c r="Y158">
        <f t="shared" si="5"/>
        <v>0</v>
      </c>
      <c r="Z158" s="29"/>
      <c r="AB158" s="27">
        <v>157</v>
      </c>
      <c r="AK158" s="29"/>
    </row>
    <row r="159" spans="1:40" s="27" customFormat="1" x14ac:dyDescent="0.2">
      <c r="A159" s="27">
        <v>158</v>
      </c>
      <c r="C159" s="27">
        <v>20191117</v>
      </c>
      <c r="D159" s="27">
        <v>3</v>
      </c>
      <c r="E159">
        <v>0</v>
      </c>
      <c r="G159" s="27" t="s">
        <v>107</v>
      </c>
      <c r="S159" s="28"/>
      <c r="V159" s="8">
        <f t="shared" si="3"/>
        <v>-17.777777777777779</v>
      </c>
      <c r="W159" s="8">
        <f t="shared" si="3"/>
        <v>-17.777777777777779</v>
      </c>
      <c r="X159">
        <f t="shared" si="4"/>
        <v>0</v>
      </c>
      <c r="Y159">
        <f t="shared" si="5"/>
        <v>0</v>
      </c>
      <c r="Z159" s="29"/>
      <c r="AB159" s="27">
        <v>158</v>
      </c>
      <c r="AK159" s="29"/>
    </row>
    <row r="160" spans="1:40" x14ac:dyDescent="0.2">
      <c r="A160" s="62">
        <v>159</v>
      </c>
      <c r="B160" s="62">
        <v>30</v>
      </c>
      <c r="C160" s="62">
        <v>20191120</v>
      </c>
      <c r="D160" s="62">
        <v>1</v>
      </c>
      <c r="E160" s="62">
        <v>0</v>
      </c>
      <c r="F160" s="62"/>
      <c r="G160" s="62"/>
      <c r="H160" s="62"/>
      <c r="I160" s="62"/>
      <c r="J160" s="62"/>
      <c r="K160" s="62"/>
      <c r="L160" s="62" t="s">
        <v>135</v>
      </c>
      <c r="M160" s="62"/>
      <c r="N160" s="62"/>
      <c r="O160" s="62"/>
      <c r="P160" s="62"/>
      <c r="Q160" s="62"/>
      <c r="R160" s="62"/>
      <c r="S160" s="63"/>
      <c r="T160" s="62">
        <v>72.400000000000006</v>
      </c>
      <c r="U160" s="62">
        <v>69.900000000000006</v>
      </c>
      <c r="V160" s="64">
        <f t="shared" si="3"/>
        <v>22.444444444444446</v>
      </c>
      <c r="W160" s="64">
        <f t="shared" si="3"/>
        <v>21.055555555555557</v>
      </c>
      <c r="X160" s="62">
        <f t="shared" si="4"/>
        <v>1.3888888888888893</v>
      </c>
      <c r="Y160" s="62">
        <f t="shared" si="5"/>
        <v>0.26454119456645092</v>
      </c>
      <c r="Z160" s="65">
        <v>1.82</v>
      </c>
      <c r="AA160" s="62">
        <v>1.73</v>
      </c>
      <c r="AB160" s="62">
        <v>159</v>
      </c>
      <c r="AC160" s="62"/>
      <c r="AD160" s="62">
        <v>10.633149596670901</v>
      </c>
      <c r="AE160" s="66">
        <v>1.39965769351613E+29</v>
      </c>
      <c r="AF160" s="62">
        <v>84.848561908833005</v>
      </c>
      <c r="AG160" s="66">
        <v>5.57017158398357E+29</v>
      </c>
      <c r="AH160" s="62"/>
      <c r="AI160" s="62">
        <v>41</v>
      </c>
      <c r="AJ160" s="66">
        <v>2.6012214514335898E+29</v>
      </c>
      <c r="AK160" s="65"/>
      <c r="AL160" s="62"/>
      <c r="AM160" s="62"/>
      <c r="AN160" s="62"/>
    </row>
    <row r="161" spans="1:40" s="17" customFormat="1" x14ac:dyDescent="0.2">
      <c r="A161" s="17">
        <v>160</v>
      </c>
      <c r="B161" s="17">
        <v>30</v>
      </c>
      <c r="C161" s="17">
        <v>20191120</v>
      </c>
      <c r="D161" s="17">
        <v>2</v>
      </c>
      <c r="E161">
        <v>0</v>
      </c>
      <c r="L161" s="17" t="s">
        <v>108</v>
      </c>
      <c r="S161" s="18"/>
      <c r="T161" s="17">
        <v>72</v>
      </c>
      <c r="U161" s="17">
        <v>69.7</v>
      </c>
      <c r="V161" s="8">
        <f t="shared" si="3"/>
        <v>22.222222222222221</v>
      </c>
      <c r="W161" s="8">
        <f t="shared" si="3"/>
        <v>20.944444444444443</v>
      </c>
      <c r="X161">
        <f t="shared" si="4"/>
        <v>1.2777777777777786</v>
      </c>
      <c r="Y161">
        <f t="shared" si="5"/>
        <v>0.24337789900113491</v>
      </c>
      <c r="Z161" s="19"/>
      <c r="AB161" s="17">
        <v>160</v>
      </c>
      <c r="AK161" s="19"/>
    </row>
    <row r="162" spans="1:40" s="17" customFormat="1" x14ac:dyDescent="0.2">
      <c r="A162" s="17">
        <v>161</v>
      </c>
      <c r="B162" s="17">
        <v>30</v>
      </c>
      <c r="C162" s="17">
        <v>20191120</v>
      </c>
      <c r="D162" s="17">
        <v>3</v>
      </c>
      <c r="E162">
        <v>0</v>
      </c>
      <c r="G162" s="17" t="s">
        <v>109</v>
      </c>
      <c r="L162" s="17" t="s">
        <v>110</v>
      </c>
      <c r="S162" s="18"/>
      <c r="T162" s="17">
        <v>71.7</v>
      </c>
      <c r="U162" s="17">
        <v>69.5</v>
      </c>
      <c r="V162" s="8">
        <f t="shared" si="3"/>
        <v>22.055555555555557</v>
      </c>
      <c r="W162" s="8">
        <f t="shared" si="3"/>
        <v>20.833333333333332</v>
      </c>
      <c r="X162">
        <f t="shared" si="4"/>
        <v>1.222222222222225</v>
      </c>
      <c r="Y162">
        <f t="shared" si="5"/>
        <v>0.23279625121847725</v>
      </c>
      <c r="Z162" s="19"/>
      <c r="AB162" s="17">
        <v>161</v>
      </c>
      <c r="AK162" s="19"/>
    </row>
    <row r="163" spans="1:40" s="17" customFormat="1" x14ac:dyDescent="0.2">
      <c r="A163" s="17">
        <v>162</v>
      </c>
      <c r="B163" s="17">
        <v>30</v>
      </c>
      <c r="C163" s="17">
        <v>20191127</v>
      </c>
      <c r="D163" s="17">
        <v>1</v>
      </c>
      <c r="E163">
        <v>0</v>
      </c>
      <c r="H163" s="17" t="s">
        <v>225</v>
      </c>
      <c r="I163" t="s">
        <v>196</v>
      </c>
      <c r="L163" s="17" t="s">
        <v>111</v>
      </c>
      <c r="M163" s="17">
        <v>165</v>
      </c>
      <c r="S163" s="18"/>
      <c r="T163" s="17">
        <v>72.5</v>
      </c>
      <c r="U163" s="17">
        <v>70.400000000000006</v>
      </c>
      <c r="V163" s="8">
        <f t="shared" si="3"/>
        <v>22.5</v>
      </c>
      <c r="W163" s="8">
        <f t="shared" si="3"/>
        <v>21.333333333333336</v>
      </c>
      <c r="X163">
        <f t="shared" si="4"/>
        <v>1.1666666666666643</v>
      </c>
      <c r="Y163">
        <f t="shared" si="5"/>
        <v>0.22221460343581823</v>
      </c>
      <c r="Z163" s="19"/>
      <c r="AB163" s="17">
        <v>162</v>
      </c>
      <c r="AK163" s="19"/>
    </row>
    <row r="164" spans="1:40" s="17" customFormat="1" x14ac:dyDescent="0.2">
      <c r="A164" s="17">
        <v>163</v>
      </c>
      <c r="B164" s="17">
        <v>30</v>
      </c>
      <c r="C164" s="17">
        <v>20191127</v>
      </c>
      <c r="D164" s="17">
        <v>2</v>
      </c>
      <c r="E164">
        <v>0</v>
      </c>
      <c r="H164" s="17" t="s">
        <v>225</v>
      </c>
      <c r="I164" t="s">
        <v>196</v>
      </c>
      <c r="L164" s="17" t="s">
        <v>112</v>
      </c>
      <c r="M164" s="17">
        <v>63</v>
      </c>
      <c r="S164" s="18"/>
      <c r="T164" s="17">
        <v>73.8</v>
      </c>
      <c r="U164" s="17">
        <v>71.7</v>
      </c>
      <c r="V164" s="8">
        <f t="shared" si="3"/>
        <v>23.222222222222221</v>
      </c>
      <c r="W164" s="8">
        <f t="shared" si="3"/>
        <v>22.055555555555557</v>
      </c>
      <c r="X164">
        <f t="shared" si="4"/>
        <v>1.1666666666666643</v>
      </c>
      <c r="Y164">
        <f t="shared" si="5"/>
        <v>0.22221460343581823</v>
      </c>
      <c r="Z164" s="19"/>
      <c r="AB164" s="17">
        <v>163</v>
      </c>
      <c r="AK164" s="19"/>
    </row>
    <row r="165" spans="1:40" x14ac:dyDescent="0.2">
      <c r="A165" s="58">
        <v>164</v>
      </c>
      <c r="B165" s="58"/>
      <c r="C165" s="58">
        <v>20191127</v>
      </c>
      <c r="D165" s="58">
        <v>3</v>
      </c>
      <c r="E165" s="58">
        <v>0</v>
      </c>
      <c r="F165" s="58"/>
      <c r="G165" s="58" t="s">
        <v>109</v>
      </c>
      <c r="H165" s="58"/>
      <c r="I165" s="58"/>
      <c r="J165" s="58"/>
      <c r="K165" s="58"/>
      <c r="L165" s="58" t="s">
        <v>235</v>
      </c>
      <c r="M165" s="58"/>
      <c r="N165" s="58"/>
      <c r="O165" s="58"/>
      <c r="P165" s="58"/>
      <c r="Q165" s="58"/>
      <c r="R165" s="58"/>
      <c r="S165" s="59"/>
      <c r="T165" s="58"/>
      <c r="U165" s="58"/>
      <c r="V165" s="60">
        <f t="shared" si="3"/>
        <v>-17.777777777777779</v>
      </c>
      <c r="W165" s="60">
        <f t="shared" si="3"/>
        <v>-17.777777777777779</v>
      </c>
      <c r="X165" s="58">
        <f t="shared" si="4"/>
        <v>0</v>
      </c>
      <c r="Y165" s="58">
        <f t="shared" si="5"/>
        <v>0</v>
      </c>
      <c r="Z165" s="61"/>
      <c r="AA165" s="58"/>
      <c r="AB165" s="58">
        <v>164</v>
      </c>
      <c r="AC165" s="58"/>
      <c r="AD165" s="58"/>
      <c r="AE165" s="58"/>
      <c r="AF165" s="58"/>
      <c r="AG165" s="58"/>
      <c r="AH165" s="58"/>
      <c r="AI165" s="58"/>
      <c r="AJ165" s="58"/>
      <c r="AK165" s="61"/>
      <c r="AL165" s="58"/>
      <c r="AM165" s="58"/>
      <c r="AN165" s="58"/>
    </row>
    <row r="166" spans="1:40" x14ac:dyDescent="0.2">
      <c r="A166" s="17">
        <v>165</v>
      </c>
      <c r="B166" s="17">
        <v>30</v>
      </c>
      <c r="C166" s="17">
        <v>20191128</v>
      </c>
      <c r="D166" s="17">
        <v>1</v>
      </c>
      <c r="E166">
        <v>0</v>
      </c>
      <c r="F166" s="17"/>
      <c r="L166" s="17" t="s">
        <v>113</v>
      </c>
      <c r="M166" s="17"/>
      <c r="N166" s="17"/>
      <c r="O166" s="17"/>
      <c r="P166" s="17"/>
      <c r="Q166" s="17"/>
      <c r="R166" s="17"/>
      <c r="V166" s="8">
        <f t="shared" ref="V166:W188" si="6">(T166-32) *5/9</f>
        <v>-17.777777777777779</v>
      </c>
      <c r="W166" s="8">
        <f t="shared" si="6"/>
        <v>-17.777777777777779</v>
      </c>
      <c r="X166">
        <f t="shared" ref="X166:X192" si="7">V166-W166</f>
        <v>0</v>
      </c>
      <c r="Y166">
        <f t="shared" ref="Y166:Y229" si="8">X166/2.067/2.54</f>
        <v>0</v>
      </c>
      <c r="AB166" s="17">
        <v>165</v>
      </c>
    </row>
    <row r="167" spans="1:40" x14ac:dyDescent="0.2">
      <c r="A167" s="17">
        <v>166</v>
      </c>
      <c r="B167" s="17">
        <v>30</v>
      </c>
      <c r="C167" s="17">
        <v>20191128</v>
      </c>
      <c r="D167" s="17">
        <v>2</v>
      </c>
      <c r="E167">
        <v>0</v>
      </c>
      <c r="F167" s="17"/>
      <c r="L167" s="17" t="s">
        <v>115</v>
      </c>
      <c r="M167" s="17"/>
      <c r="N167" s="17"/>
      <c r="O167" s="17"/>
      <c r="P167" s="17"/>
      <c r="Q167" s="17"/>
      <c r="R167" s="17"/>
      <c r="V167" s="8">
        <f t="shared" si="6"/>
        <v>-17.777777777777779</v>
      </c>
      <c r="W167" s="8">
        <f t="shared" si="6"/>
        <v>-17.777777777777779</v>
      </c>
      <c r="X167">
        <f t="shared" si="7"/>
        <v>0</v>
      </c>
      <c r="Y167">
        <f t="shared" si="8"/>
        <v>0</v>
      </c>
      <c r="AB167" s="17">
        <v>166</v>
      </c>
    </row>
    <row r="168" spans="1:40" x14ac:dyDescent="0.2">
      <c r="A168" s="17">
        <v>167</v>
      </c>
      <c r="B168" s="17">
        <v>30</v>
      </c>
      <c r="C168" s="17">
        <v>20191128</v>
      </c>
      <c r="D168" s="17">
        <v>3</v>
      </c>
      <c r="E168">
        <v>0</v>
      </c>
      <c r="F168" s="17"/>
      <c r="L168" s="17" t="s">
        <v>114</v>
      </c>
      <c r="M168" s="17"/>
      <c r="N168" s="17"/>
      <c r="O168" s="17"/>
      <c r="P168" s="17"/>
      <c r="Q168" s="17"/>
      <c r="R168" s="17"/>
      <c r="V168" s="8">
        <f t="shared" si="6"/>
        <v>-17.777777777777779</v>
      </c>
      <c r="W168" s="8">
        <f t="shared" si="6"/>
        <v>-17.777777777777779</v>
      </c>
      <c r="X168">
        <f t="shared" si="7"/>
        <v>0</v>
      </c>
      <c r="Y168">
        <f t="shared" si="8"/>
        <v>0</v>
      </c>
      <c r="AB168" s="17">
        <v>167</v>
      </c>
    </row>
    <row r="169" spans="1:40" s="30" customFormat="1" x14ac:dyDescent="0.2">
      <c r="A169" s="30">
        <v>168</v>
      </c>
      <c r="C169" s="30">
        <v>20191129</v>
      </c>
      <c r="D169" s="30">
        <v>1</v>
      </c>
      <c r="E169">
        <v>0</v>
      </c>
      <c r="G169" s="30" t="s">
        <v>116</v>
      </c>
      <c r="S169" s="31"/>
      <c r="T169" s="30">
        <v>67.400000000000006</v>
      </c>
      <c r="U169" s="30">
        <v>65.2</v>
      </c>
      <c r="V169" s="8">
        <f t="shared" si="6"/>
        <v>19.666666666666671</v>
      </c>
      <c r="W169" s="8">
        <f t="shared" si="6"/>
        <v>18.444444444444443</v>
      </c>
      <c r="X169">
        <f t="shared" si="7"/>
        <v>1.2222222222222285</v>
      </c>
      <c r="Y169">
        <f t="shared" si="8"/>
        <v>0.23279625121847794</v>
      </c>
      <c r="Z169" s="32"/>
      <c r="AB169" s="30">
        <v>168</v>
      </c>
      <c r="AK169" s="32"/>
    </row>
    <row r="170" spans="1:40" s="30" customFormat="1" x14ac:dyDescent="0.2">
      <c r="A170" s="30">
        <v>169</v>
      </c>
      <c r="C170" s="30">
        <v>20191129</v>
      </c>
      <c r="D170" s="30">
        <v>2</v>
      </c>
      <c r="E170">
        <v>0</v>
      </c>
      <c r="G170" s="30" t="s">
        <v>116</v>
      </c>
      <c r="S170" s="31"/>
      <c r="T170" s="30">
        <v>72.7</v>
      </c>
      <c r="U170" s="30">
        <v>70.099999999999994</v>
      </c>
      <c r="V170" s="8">
        <f t="shared" si="6"/>
        <v>22.611111111111111</v>
      </c>
      <c r="W170" s="8">
        <f t="shared" si="6"/>
        <v>21.166666666666664</v>
      </c>
      <c r="X170">
        <f t="shared" si="7"/>
        <v>1.4444444444444464</v>
      </c>
      <c r="Y170">
        <f t="shared" si="8"/>
        <v>0.27512284234910922</v>
      </c>
      <c r="Z170" s="32"/>
      <c r="AB170" s="30">
        <v>169</v>
      </c>
      <c r="AK170" s="32"/>
    </row>
    <row r="171" spans="1:40" s="30" customFormat="1" x14ac:dyDescent="0.2">
      <c r="A171" s="30">
        <v>170</v>
      </c>
      <c r="C171" s="30">
        <v>20191130</v>
      </c>
      <c r="D171" s="30">
        <v>1</v>
      </c>
      <c r="E171">
        <v>0</v>
      </c>
      <c r="G171" s="30" t="s">
        <v>117</v>
      </c>
      <c r="S171" s="31"/>
      <c r="T171" s="30">
        <v>72.400000000000006</v>
      </c>
      <c r="U171" s="30">
        <v>70.400000000000006</v>
      </c>
      <c r="V171" s="8">
        <f t="shared" si="6"/>
        <v>22.444444444444446</v>
      </c>
      <c r="W171" s="8">
        <f t="shared" si="6"/>
        <v>21.333333333333336</v>
      </c>
      <c r="X171">
        <f t="shared" si="7"/>
        <v>1.1111111111111107</v>
      </c>
      <c r="Y171">
        <f t="shared" si="8"/>
        <v>0.21163295565316059</v>
      </c>
      <c r="Z171" s="32"/>
      <c r="AB171" s="30">
        <v>170</v>
      </c>
      <c r="AK171" s="32"/>
    </row>
    <row r="172" spans="1:40" s="30" customFormat="1" x14ac:dyDescent="0.2">
      <c r="A172" s="30">
        <v>171</v>
      </c>
      <c r="C172" s="30">
        <v>20191130</v>
      </c>
      <c r="D172" s="30">
        <v>2</v>
      </c>
      <c r="E172">
        <v>0</v>
      </c>
      <c r="G172" s="30" t="s">
        <v>118</v>
      </c>
      <c r="S172" s="31"/>
      <c r="T172" s="30">
        <v>72.900000000000006</v>
      </c>
      <c r="U172" s="30">
        <v>71.099999999999994</v>
      </c>
      <c r="V172" s="8">
        <f t="shared" si="6"/>
        <v>22.722222222222225</v>
      </c>
      <c r="W172" s="8">
        <f t="shared" si="6"/>
        <v>21.722222222222218</v>
      </c>
      <c r="X172">
        <f t="shared" si="7"/>
        <v>1.0000000000000071</v>
      </c>
      <c r="Y172">
        <f t="shared" si="8"/>
        <v>0.19046966008784594</v>
      </c>
      <c r="Z172" s="32"/>
      <c r="AB172" s="30">
        <v>171</v>
      </c>
      <c r="AK172" s="32"/>
    </row>
    <row r="173" spans="1:40" s="30" customFormat="1" x14ac:dyDescent="0.2">
      <c r="A173" s="30">
        <v>172</v>
      </c>
      <c r="C173" s="30">
        <v>20191201</v>
      </c>
      <c r="D173" s="30">
        <v>1</v>
      </c>
      <c r="E173">
        <v>0</v>
      </c>
      <c r="G173" s="30" t="s">
        <v>119</v>
      </c>
      <c r="S173" s="31"/>
      <c r="T173" s="30">
        <v>72.2</v>
      </c>
      <c r="U173" s="30">
        <v>70.3</v>
      </c>
      <c r="V173" s="8">
        <f t="shared" si="6"/>
        <v>22.333333333333332</v>
      </c>
      <c r="W173" s="8">
        <f t="shared" si="6"/>
        <v>21.277777777777779</v>
      </c>
      <c r="X173">
        <f t="shared" si="7"/>
        <v>1.0555555555555536</v>
      </c>
      <c r="Y173">
        <f t="shared" si="8"/>
        <v>0.20105130787050227</v>
      </c>
      <c r="Z173" s="32"/>
      <c r="AB173" s="30">
        <v>172</v>
      </c>
      <c r="AK173" s="32"/>
    </row>
    <row r="174" spans="1:40" s="30" customFormat="1" x14ac:dyDescent="0.2">
      <c r="A174" s="30">
        <v>173</v>
      </c>
      <c r="C174" s="30">
        <v>20191201</v>
      </c>
      <c r="D174" s="30">
        <v>2</v>
      </c>
      <c r="E174">
        <v>0</v>
      </c>
      <c r="G174" s="30" t="s">
        <v>120</v>
      </c>
      <c r="S174" s="31"/>
      <c r="T174" s="30">
        <v>72.400000000000006</v>
      </c>
      <c r="U174" s="30">
        <v>70.8</v>
      </c>
      <c r="V174" s="8">
        <f t="shared" si="6"/>
        <v>22.444444444444446</v>
      </c>
      <c r="W174" s="8">
        <f t="shared" si="6"/>
        <v>21.555555555555557</v>
      </c>
      <c r="X174">
        <f t="shared" si="7"/>
        <v>0.88888888888888928</v>
      </c>
      <c r="Y174">
        <f t="shared" si="8"/>
        <v>0.16930636452252859</v>
      </c>
      <c r="Z174" s="32"/>
      <c r="AB174" s="30">
        <v>173</v>
      </c>
      <c r="AK174" s="32"/>
    </row>
    <row r="175" spans="1:40" s="30" customFormat="1" x14ac:dyDescent="0.2">
      <c r="A175" s="30">
        <v>174</v>
      </c>
      <c r="C175" s="30">
        <v>20191201</v>
      </c>
      <c r="D175" s="30">
        <v>1</v>
      </c>
      <c r="E175">
        <v>0</v>
      </c>
      <c r="G175" s="30" t="s">
        <v>121</v>
      </c>
      <c r="S175" s="31"/>
      <c r="T175" s="30">
        <v>72.400000000000006</v>
      </c>
      <c r="U175" s="30">
        <v>70.400000000000006</v>
      </c>
      <c r="V175" s="8">
        <f t="shared" si="6"/>
        <v>22.444444444444446</v>
      </c>
      <c r="W175" s="8">
        <f t="shared" si="6"/>
        <v>21.333333333333336</v>
      </c>
      <c r="X175">
        <f t="shared" si="7"/>
        <v>1.1111111111111107</v>
      </c>
      <c r="Y175">
        <f t="shared" si="8"/>
        <v>0.21163295565316059</v>
      </c>
      <c r="Z175" s="32"/>
      <c r="AB175" s="30">
        <v>174</v>
      </c>
      <c r="AK175" s="32"/>
    </row>
    <row r="176" spans="1:40" s="30" customFormat="1" x14ac:dyDescent="0.2">
      <c r="A176" s="30">
        <v>175</v>
      </c>
      <c r="C176" s="30">
        <v>20191201</v>
      </c>
      <c r="D176" s="30">
        <v>2</v>
      </c>
      <c r="E176">
        <v>0</v>
      </c>
      <c r="G176" s="30" t="s">
        <v>121</v>
      </c>
      <c r="S176" s="31"/>
      <c r="T176" s="30">
        <v>73</v>
      </c>
      <c r="U176" s="30">
        <v>71.2</v>
      </c>
      <c r="V176" s="8">
        <f t="shared" si="6"/>
        <v>22.777777777777779</v>
      </c>
      <c r="W176" s="8">
        <f t="shared" si="6"/>
        <v>21.777777777777779</v>
      </c>
      <c r="X176">
        <f t="shared" si="7"/>
        <v>1</v>
      </c>
      <c r="Y176">
        <f t="shared" si="8"/>
        <v>0.19046966008784461</v>
      </c>
      <c r="Z176" s="32"/>
      <c r="AB176" s="30">
        <v>175</v>
      </c>
      <c r="AK176" s="32"/>
    </row>
    <row r="177" spans="1:37" s="30" customFormat="1" x14ac:dyDescent="0.2">
      <c r="A177" s="30">
        <v>176</v>
      </c>
      <c r="C177" s="30">
        <v>20191202</v>
      </c>
      <c r="D177" s="30">
        <v>1</v>
      </c>
      <c r="E177">
        <v>0</v>
      </c>
      <c r="G177" s="30" t="s">
        <v>122</v>
      </c>
      <c r="S177" s="31"/>
      <c r="T177" s="30">
        <v>72.900000000000006</v>
      </c>
      <c r="U177" s="30">
        <v>70.900000000000006</v>
      </c>
      <c r="V177" s="8">
        <f t="shared" si="6"/>
        <v>22.722222222222225</v>
      </c>
      <c r="W177" s="8">
        <f t="shared" si="6"/>
        <v>21.611111111111114</v>
      </c>
      <c r="X177">
        <f t="shared" si="7"/>
        <v>1.1111111111111107</v>
      </c>
      <c r="Y177">
        <f t="shared" si="8"/>
        <v>0.21163295565316059</v>
      </c>
      <c r="Z177" s="32"/>
      <c r="AB177" s="30">
        <v>176</v>
      </c>
      <c r="AK177" s="32"/>
    </row>
    <row r="178" spans="1:37" s="30" customFormat="1" x14ac:dyDescent="0.2">
      <c r="A178" s="30">
        <v>177</v>
      </c>
      <c r="C178" s="30">
        <v>20191202</v>
      </c>
      <c r="D178" s="30">
        <v>2</v>
      </c>
      <c r="E178">
        <v>0</v>
      </c>
      <c r="G178" s="30" t="s">
        <v>122</v>
      </c>
      <c r="S178" s="31"/>
      <c r="T178" s="30">
        <v>72.7</v>
      </c>
      <c r="U178" s="30">
        <v>71.099999999999994</v>
      </c>
      <c r="V178" s="8">
        <f t="shared" si="6"/>
        <v>22.611111111111111</v>
      </c>
      <c r="W178" s="8">
        <f t="shared" si="6"/>
        <v>21.722222222222218</v>
      </c>
      <c r="X178">
        <f t="shared" si="7"/>
        <v>0.88888888888889284</v>
      </c>
      <c r="Y178">
        <f t="shared" si="8"/>
        <v>0.16930636452252928</v>
      </c>
      <c r="Z178" s="32"/>
      <c r="AB178" s="30">
        <v>177</v>
      </c>
      <c r="AK178" s="32"/>
    </row>
    <row r="179" spans="1:37" s="30" customFormat="1" x14ac:dyDescent="0.2">
      <c r="A179" s="30">
        <v>178</v>
      </c>
      <c r="C179" s="30">
        <v>20191202</v>
      </c>
      <c r="D179" s="30">
        <v>1</v>
      </c>
      <c r="E179">
        <v>0</v>
      </c>
      <c r="G179" s="30" t="s">
        <v>123</v>
      </c>
      <c r="S179" s="31"/>
      <c r="T179" s="30">
        <v>71.599999999999994</v>
      </c>
      <c r="U179" s="30">
        <v>69.2</v>
      </c>
      <c r="V179" s="8">
        <f t="shared" si="6"/>
        <v>21.999999999999996</v>
      </c>
      <c r="W179" s="8">
        <f t="shared" si="6"/>
        <v>20.666666666666668</v>
      </c>
      <c r="X179">
        <f t="shared" si="7"/>
        <v>1.3333333333333286</v>
      </c>
      <c r="Y179">
        <f t="shared" si="8"/>
        <v>0.2539595467837919</v>
      </c>
      <c r="Z179" s="32"/>
      <c r="AB179" s="30">
        <v>178</v>
      </c>
      <c r="AK179" s="32"/>
    </row>
    <row r="180" spans="1:37" s="30" customFormat="1" x14ac:dyDescent="0.2">
      <c r="A180" s="30">
        <v>179</v>
      </c>
      <c r="C180" s="30">
        <v>20191202</v>
      </c>
      <c r="D180" s="30">
        <v>3</v>
      </c>
      <c r="E180">
        <v>0</v>
      </c>
      <c r="G180" s="30" t="s">
        <v>124</v>
      </c>
      <c r="S180" s="31"/>
      <c r="T180" s="30">
        <v>69.099999999999994</v>
      </c>
      <c r="U180" s="30">
        <v>67.2</v>
      </c>
      <c r="V180" s="8">
        <f t="shared" si="6"/>
        <v>20.611111111111107</v>
      </c>
      <c r="W180" s="8">
        <f t="shared" si="6"/>
        <v>19.555555555555557</v>
      </c>
      <c r="X180">
        <f t="shared" si="7"/>
        <v>1.05555555555555</v>
      </c>
      <c r="Y180">
        <f t="shared" si="8"/>
        <v>0.20105130787050157</v>
      </c>
      <c r="Z180" s="32"/>
      <c r="AB180" s="30">
        <v>179</v>
      </c>
      <c r="AK180" s="32"/>
    </row>
    <row r="181" spans="1:37" s="30" customFormat="1" x14ac:dyDescent="0.2">
      <c r="A181" s="30">
        <v>180</v>
      </c>
      <c r="C181" s="30">
        <v>20191203</v>
      </c>
      <c r="D181" s="30">
        <v>1</v>
      </c>
      <c r="E181">
        <v>0</v>
      </c>
      <c r="G181" s="30" t="s">
        <v>125</v>
      </c>
      <c r="S181" s="31"/>
      <c r="T181" s="30">
        <v>72.2</v>
      </c>
      <c r="U181" s="30">
        <v>70.2</v>
      </c>
      <c r="V181" s="8">
        <f t="shared" si="6"/>
        <v>22.333333333333332</v>
      </c>
      <c r="W181" s="8">
        <f t="shared" si="6"/>
        <v>21.222222222222221</v>
      </c>
      <c r="X181">
        <f t="shared" si="7"/>
        <v>1.1111111111111107</v>
      </c>
      <c r="Y181">
        <f t="shared" si="8"/>
        <v>0.21163295565316059</v>
      </c>
      <c r="Z181" s="32"/>
      <c r="AB181" s="30">
        <v>180</v>
      </c>
      <c r="AK181" s="32"/>
    </row>
    <row r="182" spans="1:37" s="30" customFormat="1" x14ac:dyDescent="0.2">
      <c r="A182" s="30">
        <v>181</v>
      </c>
      <c r="C182" s="30">
        <v>20191203</v>
      </c>
      <c r="D182" s="30">
        <v>3</v>
      </c>
      <c r="E182">
        <v>0</v>
      </c>
      <c r="G182" s="30" t="s">
        <v>126</v>
      </c>
      <c r="S182" s="31"/>
      <c r="T182" s="30">
        <v>70.8</v>
      </c>
      <c r="U182" s="30">
        <v>68.8</v>
      </c>
      <c r="V182" s="8">
        <f t="shared" si="6"/>
        <v>21.555555555555557</v>
      </c>
      <c r="W182" s="8">
        <f t="shared" si="6"/>
        <v>20.444444444444443</v>
      </c>
      <c r="X182">
        <f t="shared" si="7"/>
        <v>1.1111111111111143</v>
      </c>
      <c r="Y182">
        <f t="shared" si="8"/>
        <v>0.21163295565316123</v>
      </c>
      <c r="Z182" s="32"/>
      <c r="AB182" s="30">
        <v>181</v>
      </c>
      <c r="AK182" s="32"/>
    </row>
    <row r="183" spans="1:37" s="30" customFormat="1" x14ac:dyDescent="0.2">
      <c r="A183" s="30">
        <v>182</v>
      </c>
      <c r="C183" s="30">
        <v>20191203</v>
      </c>
      <c r="D183" s="30">
        <v>3</v>
      </c>
      <c r="E183">
        <v>0</v>
      </c>
      <c r="G183" s="30" t="s">
        <v>127</v>
      </c>
      <c r="S183" s="31"/>
      <c r="T183" s="30">
        <v>71.2</v>
      </c>
      <c r="U183" s="30">
        <v>69.8</v>
      </c>
      <c r="V183" s="8">
        <f t="shared" si="6"/>
        <v>21.777777777777779</v>
      </c>
      <c r="W183" s="8">
        <f t="shared" si="6"/>
        <v>21</v>
      </c>
      <c r="X183">
        <f t="shared" si="7"/>
        <v>0.77777777777777857</v>
      </c>
      <c r="Y183">
        <f t="shared" si="8"/>
        <v>0.1481430689572126</v>
      </c>
      <c r="Z183" s="32"/>
      <c r="AB183" s="30">
        <v>182</v>
      </c>
      <c r="AK183" s="32"/>
    </row>
    <row r="184" spans="1:37" s="30" customFormat="1" x14ac:dyDescent="0.2">
      <c r="A184" s="30">
        <v>183</v>
      </c>
      <c r="C184" s="30">
        <v>20191204</v>
      </c>
      <c r="D184" s="30">
        <v>1</v>
      </c>
      <c r="E184">
        <v>0</v>
      </c>
      <c r="G184" s="30" t="s">
        <v>128</v>
      </c>
      <c r="S184" s="31"/>
      <c r="V184" s="8">
        <f t="shared" si="6"/>
        <v>-17.777777777777779</v>
      </c>
      <c r="W184" s="8">
        <f t="shared" si="6"/>
        <v>-17.777777777777779</v>
      </c>
      <c r="X184">
        <f t="shared" si="7"/>
        <v>0</v>
      </c>
      <c r="Y184">
        <f t="shared" si="8"/>
        <v>0</v>
      </c>
      <c r="Z184" s="32"/>
      <c r="AB184" s="30">
        <v>183</v>
      </c>
      <c r="AK184" s="32"/>
    </row>
    <row r="185" spans="1:37" x14ac:dyDescent="0.2">
      <c r="A185" s="30">
        <v>184</v>
      </c>
      <c r="B185" s="30"/>
      <c r="C185" s="30">
        <v>20191204</v>
      </c>
      <c r="D185" s="30">
        <v>2</v>
      </c>
      <c r="E185">
        <v>0</v>
      </c>
      <c r="F185" s="30"/>
      <c r="G185" s="30" t="s">
        <v>128</v>
      </c>
      <c r="V185" s="8">
        <f t="shared" si="6"/>
        <v>-17.777777777777779</v>
      </c>
      <c r="W185" s="8">
        <f t="shared" si="6"/>
        <v>-17.777777777777779</v>
      </c>
      <c r="X185">
        <f t="shared" si="7"/>
        <v>0</v>
      </c>
      <c r="Y185">
        <f t="shared" si="8"/>
        <v>0</v>
      </c>
      <c r="AB185" s="30">
        <v>184</v>
      </c>
    </row>
    <row r="186" spans="1:37" x14ac:dyDescent="0.2">
      <c r="A186" s="30">
        <v>185</v>
      </c>
      <c r="B186" s="30"/>
      <c r="C186" s="30">
        <v>20191204</v>
      </c>
      <c r="D186" s="30">
        <v>3</v>
      </c>
      <c r="E186">
        <v>0</v>
      </c>
      <c r="F186" s="30"/>
      <c r="G186" s="30" t="s">
        <v>129</v>
      </c>
      <c r="V186" s="8">
        <f t="shared" si="6"/>
        <v>-17.777777777777779</v>
      </c>
      <c r="W186" s="8">
        <f t="shared" si="6"/>
        <v>-17.777777777777779</v>
      </c>
      <c r="X186">
        <f t="shared" si="7"/>
        <v>0</v>
      </c>
      <c r="Y186">
        <f t="shared" si="8"/>
        <v>0</v>
      </c>
      <c r="AB186" s="30">
        <v>185</v>
      </c>
    </row>
    <row r="187" spans="1:37" x14ac:dyDescent="0.2">
      <c r="A187" s="30">
        <v>186</v>
      </c>
      <c r="B187" s="30"/>
      <c r="C187" s="30">
        <v>20191204</v>
      </c>
      <c r="D187" s="30">
        <v>2</v>
      </c>
      <c r="E187">
        <v>0</v>
      </c>
      <c r="F187" s="30"/>
      <c r="G187" s="30" t="s">
        <v>130</v>
      </c>
      <c r="V187" s="8">
        <f t="shared" si="6"/>
        <v>-17.777777777777779</v>
      </c>
      <c r="W187" s="8">
        <f t="shared" si="6"/>
        <v>-17.777777777777779</v>
      </c>
      <c r="X187">
        <f t="shared" si="7"/>
        <v>0</v>
      </c>
      <c r="Y187">
        <f t="shared" si="8"/>
        <v>0</v>
      </c>
      <c r="AB187" s="30">
        <v>186</v>
      </c>
    </row>
    <row r="188" spans="1:37" x14ac:dyDescent="0.2">
      <c r="A188">
        <v>187</v>
      </c>
      <c r="B188">
        <v>30</v>
      </c>
      <c r="C188">
        <v>20200623</v>
      </c>
      <c r="D188">
        <v>1</v>
      </c>
      <c r="E188">
        <v>0</v>
      </c>
      <c r="G188" t="s">
        <v>151</v>
      </c>
      <c r="H188" t="s">
        <v>157</v>
      </c>
      <c r="R188">
        <v>100</v>
      </c>
      <c r="V188" s="8">
        <f t="shared" si="6"/>
        <v>-17.777777777777779</v>
      </c>
      <c r="W188" s="8">
        <f t="shared" si="6"/>
        <v>-17.777777777777779</v>
      </c>
      <c r="X188">
        <f t="shared" si="7"/>
        <v>0</v>
      </c>
      <c r="Y188">
        <f t="shared" si="8"/>
        <v>0</v>
      </c>
      <c r="AB188">
        <v>187</v>
      </c>
    </row>
    <row r="189" spans="1:37" x14ac:dyDescent="0.2">
      <c r="A189">
        <v>188</v>
      </c>
      <c r="B189">
        <v>30</v>
      </c>
      <c r="C189">
        <v>20200623</v>
      </c>
      <c r="D189">
        <v>2</v>
      </c>
      <c r="E189">
        <v>0</v>
      </c>
      <c r="G189" t="s">
        <v>152</v>
      </c>
      <c r="L189" t="s">
        <v>154</v>
      </c>
      <c r="V189" s="8">
        <v>23.5</v>
      </c>
      <c r="W189" s="8">
        <v>21.8</v>
      </c>
      <c r="X189">
        <f t="shared" si="7"/>
        <v>1.6999999999999993</v>
      </c>
      <c r="Y189">
        <f t="shared" si="8"/>
        <v>0.32379842214933569</v>
      </c>
      <c r="AB189">
        <v>188</v>
      </c>
    </row>
    <row r="190" spans="1:37" x14ac:dyDescent="0.2">
      <c r="A190">
        <v>189</v>
      </c>
      <c r="B190">
        <v>30</v>
      </c>
      <c r="C190">
        <v>20200623</v>
      </c>
      <c r="D190">
        <v>2</v>
      </c>
      <c r="E190">
        <v>0</v>
      </c>
      <c r="G190" t="s">
        <v>153</v>
      </c>
      <c r="H190" t="s">
        <v>162</v>
      </c>
      <c r="L190" t="s">
        <v>155</v>
      </c>
      <c r="V190" s="8">
        <v>21.4</v>
      </c>
      <c r="W190" s="8">
        <v>20.5</v>
      </c>
      <c r="X190">
        <f t="shared" si="7"/>
        <v>0.89999999999999858</v>
      </c>
      <c r="Y190">
        <f t="shared" si="8"/>
        <v>0.17142269407905986</v>
      </c>
      <c r="AB190">
        <v>189</v>
      </c>
    </row>
    <row r="191" spans="1:37" x14ac:dyDescent="0.2">
      <c r="A191">
        <v>190</v>
      </c>
      <c r="B191">
        <v>30</v>
      </c>
      <c r="C191">
        <v>20200625</v>
      </c>
      <c r="D191">
        <v>1</v>
      </c>
      <c r="E191">
        <v>0</v>
      </c>
      <c r="G191" t="s">
        <v>151</v>
      </c>
      <c r="H191" t="s">
        <v>157</v>
      </c>
      <c r="R191">
        <v>105</v>
      </c>
      <c r="V191" s="8"/>
      <c r="W191" s="8"/>
      <c r="X191">
        <f t="shared" si="7"/>
        <v>0</v>
      </c>
      <c r="Y191">
        <f t="shared" si="8"/>
        <v>0</v>
      </c>
      <c r="AB191">
        <v>190</v>
      </c>
    </row>
    <row r="192" spans="1:37" x14ac:dyDescent="0.2">
      <c r="A192">
        <v>191</v>
      </c>
      <c r="B192">
        <v>30</v>
      </c>
      <c r="C192">
        <v>20200625</v>
      </c>
      <c r="D192">
        <v>2</v>
      </c>
      <c r="E192">
        <v>0</v>
      </c>
      <c r="G192" t="s">
        <v>156</v>
      </c>
      <c r="M192">
        <v>192</v>
      </c>
      <c r="V192" s="8"/>
      <c r="W192" s="8"/>
      <c r="X192">
        <f t="shared" si="7"/>
        <v>0</v>
      </c>
      <c r="Y192">
        <f t="shared" si="8"/>
        <v>0</v>
      </c>
      <c r="AB192">
        <v>191</v>
      </c>
    </row>
    <row r="193" spans="1:40" x14ac:dyDescent="0.2">
      <c r="A193">
        <v>192</v>
      </c>
      <c r="B193">
        <v>30</v>
      </c>
      <c r="D193">
        <v>2</v>
      </c>
      <c r="E193">
        <v>0</v>
      </c>
      <c r="G193" t="s">
        <v>159</v>
      </c>
      <c r="H193" t="s">
        <v>162</v>
      </c>
      <c r="M193">
        <v>303</v>
      </c>
      <c r="Y193">
        <f t="shared" si="8"/>
        <v>0</v>
      </c>
      <c r="AB193">
        <v>192</v>
      </c>
    </row>
    <row r="194" spans="1:40" x14ac:dyDescent="0.2">
      <c r="A194">
        <v>193</v>
      </c>
      <c r="B194">
        <v>30</v>
      </c>
      <c r="D194">
        <v>2</v>
      </c>
      <c r="E194">
        <v>0</v>
      </c>
      <c r="G194" t="s">
        <v>160</v>
      </c>
      <c r="M194">
        <v>534</v>
      </c>
      <c r="Y194">
        <f t="shared" si="8"/>
        <v>0</v>
      </c>
      <c r="AB194">
        <v>193</v>
      </c>
    </row>
    <row r="195" spans="1:40" x14ac:dyDescent="0.2">
      <c r="A195">
        <v>194</v>
      </c>
      <c r="B195">
        <v>30</v>
      </c>
      <c r="C195">
        <v>20200629</v>
      </c>
      <c r="D195">
        <v>1</v>
      </c>
      <c r="E195">
        <v>0</v>
      </c>
      <c r="G195" t="s">
        <v>151</v>
      </c>
      <c r="H195" t="s">
        <v>157</v>
      </c>
      <c r="R195">
        <v>377</v>
      </c>
      <c r="V195" s="8"/>
      <c r="W195" s="8"/>
      <c r="Y195">
        <f t="shared" si="8"/>
        <v>0</v>
      </c>
      <c r="AB195">
        <v>194</v>
      </c>
    </row>
    <row r="196" spans="1:40" x14ac:dyDescent="0.2">
      <c r="A196">
        <v>195</v>
      </c>
      <c r="B196">
        <v>30</v>
      </c>
      <c r="C196">
        <v>20200629</v>
      </c>
      <c r="D196">
        <v>2</v>
      </c>
      <c r="E196">
        <v>0</v>
      </c>
      <c r="G196" t="s">
        <v>156</v>
      </c>
      <c r="Y196">
        <f t="shared" si="8"/>
        <v>0</v>
      </c>
      <c r="AB196">
        <v>195</v>
      </c>
    </row>
    <row r="197" spans="1:40" x14ac:dyDescent="0.2">
      <c r="A197">
        <v>196</v>
      </c>
      <c r="B197">
        <v>30</v>
      </c>
      <c r="C197">
        <v>20200629</v>
      </c>
      <c r="D197">
        <v>2</v>
      </c>
      <c r="E197">
        <v>0</v>
      </c>
      <c r="G197" t="s">
        <v>161</v>
      </c>
      <c r="H197" t="s">
        <v>162</v>
      </c>
      <c r="M197">
        <v>271</v>
      </c>
      <c r="Y197">
        <f t="shared" si="8"/>
        <v>0</v>
      </c>
      <c r="AB197">
        <v>196</v>
      </c>
    </row>
    <row r="198" spans="1:40" x14ac:dyDescent="0.2">
      <c r="A198">
        <v>197</v>
      </c>
      <c r="B198">
        <v>30</v>
      </c>
      <c r="C198">
        <v>20210305</v>
      </c>
      <c r="D198">
        <v>2</v>
      </c>
      <c r="E198">
        <f>52.5018/1143</f>
        <v>4.5933333333333333E-2</v>
      </c>
      <c r="H198" t="s">
        <v>198</v>
      </c>
      <c r="I198" t="s">
        <v>196</v>
      </c>
      <c r="V198">
        <v>24.1</v>
      </c>
      <c r="W198">
        <v>23.8</v>
      </c>
      <c r="Y198">
        <f t="shared" si="8"/>
        <v>0</v>
      </c>
      <c r="Z198" s="14">
        <v>1.1499999999999999</v>
      </c>
      <c r="AA198">
        <v>1.06</v>
      </c>
      <c r="AB198">
        <v>197</v>
      </c>
      <c r="AD198">
        <v>5.6275000000000004</v>
      </c>
      <c r="AE198" s="12">
        <v>5.7600000000000002E+26</v>
      </c>
    </row>
    <row r="199" spans="1:40" x14ac:dyDescent="0.2">
      <c r="A199">
        <v>198</v>
      </c>
      <c r="B199">
        <v>30</v>
      </c>
      <c r="C199">
        <v>20210307</v>
      </c>
      <c r="D199">
        <v>2</v>
      </c>
      <c r="E199">
        <f t="shared" ref="E199:E201" si="9">52.5018/1143</f>
        <v>4.5933333333333333E-2</v>
      </c>
      <c r="H199" t="s">
        <v>198</v>
      </c>
      <c r="I199" t="s">
        <v>196</v>
      </c>
      <c r="V199">
        <v>19</v>
      </c>
      <c r="W199">
        <v>19.899999999999999</v>
      </c>
      <c r="Y199">
        <f t="shared" si="8"/>
        <v>0</v>
      </c>
      <c r="Z199" s="14">
        <v>1.65</v>
      </c>
      <c r="AA199">
        <v>0.06</v>
      </c>
      <c r="AB199">
        <v>198</v>
      </c>
      <c r="AD199">
        <v>8.2721</v>
      </c>
      <c r="AE199" s="12">
        <v>3.55E+28</v>
      </c>
    </row>
    <row r="200" spans="1:40" x14ac:dyDescent="0.2">
      <c r="A200">
        <v>199</v>
      </c>
      <c r="B200">
        <v>30</v>
      </c>
      <c r="C200">
        <v>20210310</v>
      </c>
      <c r="D200">
        <v>2</v>
      </c>
      <c r="E200">
        <f t="shared" si="9"/>
        <v>4.5933333333333333E-2</v>
      </c>
      <c r="H200" t="s">
        <v>198</v>
      </c>
      <c r="I200" t="s">
        <v>196</v>
      </c>
      <c r="V200">
        <v>20.3</v>
      </c>
      <c r="W200">
        <v>18.8</v>
      </c>
      <c r="Y200">
        <f t="shared" si="8"/>
        <v>0</v>
      </c>
      <c r="Z200" s="14">
        <v>0.27</v>
      </c>
      <c r="AA200">
        <v>1.4</v>
      </c>
      <c r="AB200">
        <v>199</v>
      </c>
      <c r="AD200">
        <v>6.9686000000000003</v>
      </c>
      <c r="AE200" s="12">
        <v>1.1779999999999999E+28</v>
      </c>
    </row>
    <row r="201" spans="1:40" x14ac:dyDescent="0.2">
      <c r="A201">
        <v>200</v>
      </c>
      <c r="B201">
        <v>30</v>
      </c>
      <c r="C201">
        <v>20210311</v>
      </c>
      <c r="D201">
        <v>2</v>
      </c>
      <c r="E201">
        <f t="shared" si="9"/>
        <v>4.5933333333333333E-2</v>
      </c>
      <c r="H201" t="s">
        <v>198</v>
      </c>
      <c r="I201" t="s">
        <v>196</v>
      </c>
      <c r="V201">
        <v>18.3</v>
      </c>
      <c r="W201">
        <v>18</v>
      </c>
      <c r="Y201">
        <f t="shared" si="8"/>
        <v>0</v>
      </c>
      <c r="Z201" s="14">
        <v>1.68</v>
      </c>
      <c r="AA201">
        <v>0.36</v>
      </c>
      <c r="AB201">
        <v>200</v>
      </c>
      <c r="AD201">
        <v>4.7</v>
      </c>
      <c r="AE201" s="12">
        <v>5.9999999999999995E+27</v>
      </c>
    </row>
    <row r="202" spans="1:40" x14ac:dyDescent="0.2">
      <c r="A202">
        <v>201</v>
      </c>
      <c r="B202">
        <v>30</v>
      </c>
      <c r="C202">
        <v>20210317</v>
      </c>
      <c r="D202">
        <v>2</v>
      </c>
      <c r="E202">
        <f>52.5018/1143</f>
        <v>4.5933333333333333E-2</v>
      </c>
      <c r="H202" t="s">
        <v>198</v>
      </c>
      <c r="I202" t="s">
        <v>197</v>
      </c>
      <c r="J202">
        <v>1</v>
      </c>
      <c r="V202">
        <v>24</v>
      </c>
      <c r="W202">
        <v>23.5</v>
      </c>
      <c r="Y202">
        <f t="shared" si="8"/>
        <v>0</v>
      </c>
      <c r="Z202" s="14">
        <v>1.37</v>
      </c>
      <c r="AA202">
        <v>1.26</v>
      </c>
      <c r="AB202">
        <v>201</v>
      </c>
      <c r="AD202">
        <v>7.4493999999999998</v>
      </c>
      <c r="AE202" s="12">
        <v>7.7999999999999997E+27</v>
      </c>
    </row>
    <row r="203" spans="1:40" x14ac:dyDescent="0.2">
      <c r="A203">
        <v>202</v>
      </c>
      <c r="B203">
        <v>30</v>
      </c>
      <c r="C203">
        <v>20210304</v>
      </c>
      <c r="D203">
        <v>4</v>
      </c>
      <c r="E203">
        <v>0</v>
      </c>
      <c r="H203" t="s">
        <v>164</v>
      </c>
      <c r="Y203">
        <f t="shared" si="8"/>
        <v>0</v>
      </c>
      <c r="AB203">
        <v>202</v>
      </c>
    </row>
    <row r="204" spans="1:40" x14ac:dyDescent="0.2">
      <c r="A204">
        <v>203</v>
      </c>
      <c r="B204">
        <v>30</v>
      </c>
      <c r="C204">
        <v>20210307</v>
      </c>
      <c r="D204">
        <v>4</v>
      </c>
      <c r="E204">
        <v>0</v>
      </c>
      <c r="H204" t="s">
        <v>164</v>
      </c>
      <c r="Y204">
        <f t="shared" si="8"/>
        <v>0</v>
      </c>
      <c r="AB204">
        <v>203</v>
      </c>
    </row>
    <row r="205" spans="1:40" x14ac:dyDescent="0.2">
      <c r="A205">
        <v>204</v>
      </c>
      <c r="B205">
        <v>30</v>
      </c>
      <c r="C205">
        <v>20210310</v>
      </c>
      <c r="D205">
        <v>4</v>
      </c>
      <c r="E205">
        <v>0</v>
      </c>
      <c r="H205" t="s">
        <v>165</v>
      </c>
      <c r="Y205">
        <f t="shared" si="8"/>
        <v>0</v>
      </c>
      <c r="AB205">
        <v>204</v>
      </c>
    </row>
    <row r="206" spans="1:40" x14ac:dyDescent="0.2">
      <c r="A206">
        <v>205</v>
      </c>
      <c r="B206">
        <v>30</v>
      </c>
      <c r="C206">
        <v>20210313</v>
      </c>
      <c r="D206">
        <v>4</v>
      </c>
      <c r="E206">
        <v>0</v>
      </c>
      <c r="H206" t="s">
        <v>166</v>
      </c>
      <c r="Y206">
        <f t="shared" si="8"/>
        <v>0</v>
      </c>
      <c r="AB206">
        <v>205</v>
      </c>
    </row>
    <row r="207" spans="1:40" x14ac:dyDescent="0.2">
      <c r="A207" s="62">
        <v>206</v>
      </c>
      <c r="B207" s="62">
        <v>30</v>
      </c>
      <c r="C207" s="62">
        <v>20210524</v>
      </c>
      <c r="D207" s="62">
        <v>1</v>
      </c>
      <c r="E207" s="62">
        <v>0</v>
      </c>
      <c r="F207" s="62">
        <v>359177</v>
      </c>
      <c r="G207" s="62"/>
      <c r="H207" s="62" t="s">
        <v>135</v>
      </c>
      <c r="I207" s="62" t="s">
        <v>196</v>
      </c>
      <c r="J207" s="62"/>
      <c r="K207" s="62">
        <v>17</v>
      </c>
      <c r="L207" s="62"/>
      <c r="M207" s="62"/>
      <c r="N207" s="62"/>
      <c r="O207" s="62"/>
      <c r="P207" s="62"/>
      <c r="Q207" s="62"/>
      <c r="R207" s="62"/>
      <c r="S207" s="63"/>
      <c r="T207" s="62"/>
      <c r="U207" s="62"/>
      <c r="V207" s="62">
        <v>20</v>
      </c>
      <c r="W207" s="62">
        <v>19.2</v>
      </c>
      <c r="X207" s="62">
        <f>V207-W207</f>
        <v>0.80000000000000071</v>
      </c>
      <c r="Y207" s="62">
        <f t="shared" si="8"/>
        <v>0.1523757280702758</v>
      </c>
      <c r="Z207" s="65">
        <v>1.72</v>
      </c>
      <c r="AA207" s="62">
        <v>0.74</v>
      </c>
      <c r="AB207" s="62">
        <v>206</v>
      </c>
      <c r="AC207" s="62"/>
      <c r="AD207" s="62">
        <v>8.1023261092241405</v>
      </c>
      <c r="AE207" s="66">
        <v>1.01584435712952E+28</v>
      </c>
      <c r="AF207" s="62">
        <v>83.838671868054902</v>
      </c>
      <c r="AG207" s="66">
        <v>5.4383654614623502E+29</v>
      </c>
      <c r="AH207" s="62"/>
      <c r="AI207" s="62">
        <v>37</v>
      </c>
      <c r="AJ207" s="66">
        <v>5.2960622211395503E+28</v>
      </c>
      <c r="AK207" s="65"/>
      <c r="AL207" s="62"/>
      <c r="AM207" s="62"/>
      <c r="AN207" s="62"/>
    </row>
    <row r="208" spans="1:40" s="3" customFormat="1" x14ac:dyDescent="0.2">
      <c r="A208" s="3">
        <v>207</v>
      </c>
      <c r="B208" s="3">
        <v>30</v>
      </c>
      <c r="C208" s="3">
        <v>20210524</v>
      </c>
      <c r="D208" s="3">
        <v>2</v>
      </c>
      <c r="E208">
        <v>0</v>
      </c>
      <c r="F208" s="3">
        <v>210469</v>
      </c>
      <c r="H208" s="3" t="s">
        <v>136</v>
      </c>
      <c r="K208" s="3">
        <v>17</v>
      </c>
      <c r="S208" s="7"/>
      <c r="V208" s="3">
        <v>20</v>
      </c>
      <c r="W208" s="3">
        <v>20.2</v>
      </c>
      <c r="X208">
        <f t="shared" ref="X208:X243" si="10">V208-W208</f>
        <v>-0.19999999999999929</v>
      </c>
      <c r="Y208">
        <f t="shared" si="8"/>
        <v>-3.8093932017568784E-2</v>
      </c>
      <c r="Z208" s="16">
        <v>1.3</v>
      </c>
      <c r="AA208" s="3">
        <v>1.38</v>
      </c>
      <c r="AB208" s="3">
        <v>207</v>
      </c>
      <c r="AD208" s="3">
        <v>10.1266780675082</v>
      </c>
      <c r="AE208" s="11">
        <v>6.3474945425377204E+28</v>
      </c>
      <c r="AI208" s="3">
        <v>43</v>
      </c>
      <c r="AJ208" s="11">
        <v>5.7223778284337198E+29</v>
      </c>
      <c r="AK208" s="16"/>
    </row>
    <row r="209" spans="1:40" x14ac:dyDescent="0.2">
      <c r="A209" s="62">
        <v>208</v>
      </c>
      <c r="B209" s="62">
        <v>30</v>
      </c>
      <c r="C209" s="62">
        <v>20210525</v>
      </c>
      <c r="D209" s="62">
        <v>1</v>
      </c>
      <c r="E209" s="62">
        <v>0</v>
      </c>
      <c r="F209" s="62"/>
      <c r="G209" s="62"/>
      <c r="H209" s="62" t="s">
        <v>135</v>
      </c>
      <c r="I209" s="62" t="s">
        <v>196</v>
      </c>
      <c r="J209" s="62"/>
      <c r="K209" s="62">
        <v>17</v>
      </c>
      <c r="L209" s="62"/>
      <c r="M209" s="62"/>
      <c r="N209" s="62"/>
      <c r="O209" s="62"/>
      <c r="P209" s="62"/>
      <c r="Q209" s="62"/>
      <c r="R209" s="62"/>
      <c r="S209" s="63"/>
      <c r="T209" s="62"/>
      <c r="U209" s="62"/>
      <c r="V209" s="62">
        <v>20.6</v>
      </c>
      <c r="W209" s="62">
        <v>19.600000000000001</v>
      </c>
      <c r="X209" s="62">
        <f t="shared" si="10"/>
        <v>1</v>
      </c>
      <c r="Y209" s="62">
        <f t="shared" si="8"/>
        <v>0.19046966008784461</v>
      </c>
      <c r="Z209" s="65">
        <v>1.77</v>
      </c>
      <c r="AA209" s="62">
        <v>1.59</v>
      </c>
      <c r="AB209" s="62">
        <v>208</v>
      </c>
      <c r="AC209" s="62"/>
      <c r="AD209" s="62">
        <v>8.3546015013306008</v>
      </c>
      <c r="AE209" s="66">
        <v>1.08008852640081E+28</v>
      </c>
      <c r="AF209" s="62">
        <v>79.798039168226296</v>
      </c>
      <c r="AG209" s="66">
        <v>2.4633949789562401E+29</v>
      </c>
      <c r="AH209" s="62"/>
      <c r="AI209" s="62">
        <v>26</v>
      </c>
      <c r="AJ209" s="66">
        <v>8.1723384500697699E+26</v>
      </c>
      <c r="AK209" s="65"/>
      <c r="AL209" s="62"/>
      <c r="AM209" s="62"/>
      <c r="AN209" s="62"/>
    </row>
    <row r="210" spans="1:40" s="3" customFormat="1" x14ac:dyDescent="0.2">
      <c r="A210" s="3">
        <v>209</v>
      </c>
      <c r="B210" s="3">
        <v>30</v>
      </c>
      <c r="C210" s="3">
        <v>20210525</v>
      </c>
      <c r="D210" s="3">
        <v>2</v>
      </c>
      <c r="E210">
        <v>0</v>
      </c>
      <c r="H210" s="3" t="s">
        <v>136</v>
      </c>
      <c r="K210" s="3">
        <v>17</v>
      </c>
      <c r="S210" s="7"/>
      <c r="X210">
        <f t="shared" si="10"/>
        <v>0</v>
      </c>
      <c r="Y210">
        <f t="shared" si="8"/>
        <v>0</v>
      </c>
      <c r="Z210" s="16">
        <v>1.26</v>
      </c>
      <c r="AA210" s="3">
        <v>1.57</v>
      </c>
      <c r="AB210" s="3">
        <v>209</v>
      </c>
      <c r="AD210" s="3">
        <v>7.3419304545828297</v>
      </c>
      <c r="AE210" s="11">
        <v>4.1705770501365101E+27</v>
      </c>
      <c r="AI210" s="3">
        <v>44</v>
      </c>
      <c r="AJ210" s="11">
        <v>1.09442614761985E-7</v>
      </c>
      <c r="AK210" s="16"/>
    </row>
    <row r="211" spans="1:40" x14ac:dyDescent="0.2">
      <c r="A211" s="62">
        <v>210</v>
      </c>
      <c r="B211" s="62">
        <v>30</v>
      </c>
      <c r="C211" s="62">
        <v>20210602</v>
      </c>
      <c r="D211" s="62">
        <v>1</v>
      </c>
      <c r="E211" s="62">
        <v>0</v>
      </c>
      <c r="F211" s="62"/>
      <c r="G211" s="62"/>
      <c r="H211" s="62" t="s">
        <v>135</v>
      </c>
      <c r="I211" s="62" t="s">
        <v>196</v>
      </c>
      <c r="J211" s="62"/>
      <c r="K211" s="62">
        <v>22</v>
      </c>
      <c r="L211" s="62"/>
      <c r="M211" s="62"/>
      <c r="N211" s="62"/>
      <c r="O211" s="62"/>
      <c r="P211" s="62"/>
      <c r="Q211" s="62"/>
      <c r="R211" s="62"/>
      <c r="S211" s="63"/>
      <c r="T211" s="62"/>
      <c r="U211" s="62"/>
      <c r="V211" s="62">
        <v>20.2</v>
      </c>
      <c r="W211" s="62">
        <v>19.8</v>
      </c>
      <c r="X211" s="62">
        <f t="shared" si="10"/>
        <v>0.39999999999999858</v>
      </c>
      <c r="Y211" s="62">
        <f t="shared" si="8"/>
        <v>7.6187864035137567E-2</v>
      </c>
      <c r="Z211" s="65">
        <v>0.89400000000000002</v>
      </c>
      <c r="AA211" s="62"/>
      <c r="AB211" s="62">
        <v>210</v>
      </c>
      <c r="AC211" s="62"/>
      <c r="AD211" s="62">
        <v>11.139495925935501</v>
      </c>
      <c r="AE211" s="66">
        <v>1.53613881296446E+29</v>
      </c>
      <c r="AF211" s="62">
        <v>86.868762573141595</v>
      </c>
      <c r="AG211" s="66">
        <v>5.8385754072792198E+29</v>
      </c>
      <c r="AH211" s="62"/>
      <c r="AI211" s="62">
        <v>39</v>
      </c>
      <c r="AJ211" s="66">
        <v>1.17681674933159E+29</v>
      </c>
      <c r="AK211" s="65"/>
      <c r="AL211" s="62"/>
      <c r="AM211" s="62"/>
      <c r="AN211" s="62"/>
    </row>
    <row r="212" spans="1:40" s="3" customFormat="1" x14ac:dyDescent="0.2">
      <c r="A212" s="3">
        <v>211</v>
      </c>
      <c r="B212" s="3">
        <v>30</v>
      </c>
      <c r="C212" s="3">
        <v>20210602</v>
      </c>
      <c r="D212" s="3">
        <v>2</v>
      </c>
      <c r="E212">
        <v>0</v>
      </c>
      <c r="H212" s="3" t="s">
        <v>136</v>
      </c>
      <c r="K212" s="3">
        <v>22</v>
      </c>
      <c r="S212" s="7"/>
      <c r="X212">
        <f t="shared" si="10"/>
        <v>0</v>
      </c>
      <c r="Y212">
        <f t="shared" si="8"/>
        <v>0</v>
      </c>
      <c r="Z212" s="16">
        <v>0.45879999999999999</v>
      </c>
      <c r="AA212" s="3">
        <v>0.57769999999999999</v>
      </c>
      <c r="AB212" s="3">
        <v>211</v>
      </c>
      <c r="AD212" s="3">
        <v>11.1395139870371</v>
      </c>
      <c r="AE212" s="11">
        <v>1.53614456070046E+29</v>
      </c>
      <c r="AI212" s="3">
        <v>41</v>
      </c>
      <c r="AJ212" s="11">
        <v>2.6012215066052101E+29</v>
      </c>
      <c r="AK212" s="16"/>
    </row>
    <row r="213" spans="1:40" x14ac:dyDescent="0.2">
      <c r="A213">
        <v>212</v>
      </c>
      <c r="B213">
        <v>30</v>
      </c>
      <c r="C213">
        <v>20210603</v>
      </c>
      <c r="D213">
        <v>1</v>
      </c>
      <c r="E213">
        <v>0</v>
      </c>
      <c r="H213" t="s">
        <v>168</v>
      </c>
      <c r="K213">
        <v>14</v>
      </c>
      <c r="V213">
        <v>21.5</v>
      </c>
      <c r="W213">
        <v>20.8</v>
      </c>
      <c r="X213">
        <f t="shared" si="10"/>
        <v>0.69999999999999929</v>
      </c>
      <c r="Y213">
        <f t="shared" si="8"/>
        <v>0.13332876206149108</v>
      </c>
      <c r="AB213">
        <v>212</v>
      </c>
    </row>
    <row r="214" spans="1:40" x14ac:dyDescent="0.2">
      <c r="A214">
        <v>213</v>
      </c>
      <c r="B214">
        <v>30</v>
      </c>
      <c r="C214">
        <v>20210603</v>
      </c>
      <c r="D214">
        <v>2</v>
      </c>
      <c r="E214">
        <v>0</v>
      </c>
      <c r="H214" t="s">
        <v>168</v>
      </c>
      <c r="K214">
        <v>14</v>
      </c>
      <c r="X214">
        <f t="shared" si="10"/>
        <v>0</v>
      </c>
      <c r="Y214">
        <f t="shared" si="8"/>
        <v>0</v>
      </c>
      <c r="AB214">
        <v>213</v>
      </c>
    </row>
    <row r="215" spans="1:40" x14ac:dyDescent="0.2">
      <c r="A215">
        <v>214</v>
      </c>
      <c r="B215">
        <v>30</v>
      </c>
      <c r="C215">
        <v>20210608</v>
      </c>
      <c r="D215">
        <v>1</v>
      </c>
      <c r="E215">
        <v>0</v>
      </c>
      <c r="H215" t="s">
        <v>168</v>
      </c>
      <c r="K215">
        <v>19</v>
      </c>
      <c r="X215">
        <f t="shared" si="10"/>
        <v>0</v>
      </c>
      <c r="Y215">
        <f t="shared" si="8"/>
        <v>0</v>
      </c>
      <c r="AB215">
        <v>214</v>
      </c>
    </row>
    <row r="216" spans="1:40" s="3" customFormat="1" x14ac:dyDescent="0.2">
      <c r="A216" s="3">
        <v>215</v>
      </c>
      <c r="B216" s="3">
        <v>30</v>
      </c>
      <c r="C216" s="3">
        <v>20210608</v>
      </c>
      <c r="D216" s="3">
        <v>2</v>
      </c>
      <c r="E216">
        <v>0</v>
      </c>
      <c r="H216" s="3" t="s">
        <v>136</v>
      </c>
      <c r="K216" s="3">
        <v>19</v>
      </c>
      <c r="S216" s="7"/>
      <c r="X216">
        <f t="shared" si="10"/>
        <v>0</v>
      </c>
      <c r="Y216">
        <f t="shared" si="8"/>
        <v>0</v>
      </c>
      <c r="Z216" s="16">
        <v>0.89980000000000004</v>
      </c>
      <c r="AA216" s="3">
        <v>1.0693999999999999</v>
      </c>
      <c r="AB216" s="3">
        <v>215</v>
      </c>
      <c r="AD216" s="3">
        <v>9.8736886125358492</v>
      </c>
      <c r="AE216" s="11">
        <v>6.0343109863035002E+28</v>
      </c>
      <c r="AI216" s="3">
        <v>41</v>
      </c>
      <c r="AJ216" s="11">
        <v>2.6012215055336201E+29</v>
      </c>
      <c r="AK216" s="16"/>
    </row>
    <row r="217" spans="1:40" x14ac:dyDescent="0.2">
      <c r="A217" s="62">
        <v>216</v>
      </c>
      <c r="B217" s="62">
        <v>30</v>
      </c>
      <c r="C217" s="62">
        <v>20210707</v>
      </c>
      <c r="D217" s="62">
        <v>1</v>
      </c>
      <c r="E217" s="62">
        <f>52.5018/1785</f>
        <v>2.9412773109243701E-2</v>
      </c>
      <c r="F217" s="62"/>
      <c r="G217" s="62"/>
      <c r="H217" s="62" t="s">
        <v>169</v>
      </c>
      <c r="I217" s="62" t="s">
        <v>199</v>
      </c>
      <c r="J217" s="62">
        <v>2</v>
      </c>
      <c r="K217" s="62">
        <v>20</v>
      </c>
      <c r="L217" s="62"/>
      <c r="M217" s="62"/>
      <c r="N217" s="62"/>
      <c r="O217" s="62"/>
      <c r="P217" s="62"/>
      <c r="Q217" s="62"/>
      <c r="R217" s="62"/>
      <c r="S217" s="63"/>
      <c r="T217" s="62"/>
      <c r="U217" s="62"/>
      <c r="V217" s="62">
        <v>21.56</v>
      </c>
      <c r="W217" s="62">
        <v>20.93</v>
      </c>
      <c r="X217" s="62">
        <f t="shared" si="10"/>
        <v>0.62999999999999901</v>
      </c>
      <c r="Y217" s="62">
        <f t="shared" si="8"/>
        <v>0.11999588585534189</v>
      </c>
      <c r="Z217" s="65">
        <v>3.6999999999999998E-2</v>
      </c>
      <c r="AA217" s="62">
        <v>-3.6900000000000002E-2</v>
      </c>
      <c r="AB217" s="62">
        <v>216</v>
      </c>
      <c r="AC217" s="62"/>
      <c r="AD217" s="62">
        <v>9.8739123332302405</v>
      </c>
      <c r="AE217" s="66">
        <v>6.0345952603928002E+28</v>
      </c>
      <c r="AF217" s="62">
        <v>84.848632857292401</v>
      </c>
      <c r="AG217" s="66">
        <v>5.5701812258885403E+29</v>
      </c>
      <c r="AH217" s="62"/>
      <c r="AI217" s="62">
        <v>41</v>
      </c>
      <c r="AJ217" s="66">
        <v>2.6012215010520001E+29</v>
      </c>
      <c r="AK217" s="65"/>
      <c r="AL217" s="62"/>
      <c r="AM217" s="62"/>
      <c r="AN217" s="62"/>
    </row>
    <row r="218" spans="1:40" s="3" customFormat="1" x14ac:dyDescent="0.2">
      <c r="A218" s="3">
        <v>217</v>
      </c>
      <c r="B218" s="3">
        <v>30</v>
      </c>
      <c r="C218" s="13">
        <v>20210707</v>
      </c>
      <c r="D218" s="3">
        <v>2</v>
      </c>
      <c r="E218">
        <v>0</v>
      </c>
      <c r="H218" s="3" t="s">
        <v>136</v>
      </c>
      <c r="K218" s="3">
        <v>20</v>
      </c>
      <c r="S218" s="7"/>
      <c r="X218">
        <f t="shared" si="10"/>
        <v>0</v>
      </c>
      <c r="Y218">
        <f t="shared" si="8"/>
        <v>0</v>
      </c>
      <c r="Z218" s="16">
        <v>-0.2122</v>
      </c>
      <c r="AA218" s="3">
        <v>0.1139</v>
      </c>
      <c r="AB218" s="3">
        <v>217</v>
      </c>
      <c r="AD218" s="3">
        <v>9.6206268648096707</v>
      </c>
      <c r="AE218" s="11">
        <v>5.7289664343292503E+28</v>
      </c>
      <c r="AI218" s="3">
        <v>44</v>
      </c>
      <c r="AJ218" s="11">
        <v>1.1983259575676199E+30</v>
      </c>
      <c r="AK218" s="16"/>
    </row>
    <row r="219" spans="1:40" s="36" customFormat="1" x14ac:dyDescent="0.2">
      <c r="A219" s="62">
        <v>218</v>
      </c>
      <c r="B219" s="62">
        <v>30</v>
      </c>
      <c r="C219" s="62">
        <v>20210708</v>
      </c>
      <c r="D219" s="62">
        <v>1</v>
      </c>
      <c r="E219" s="62">
        <f>52.5018/1785</f>
        <v>2.9412773109243701E-2</v>
      </c>
      <c r="F219" s="62"/>
      <c r="G219" s="62"/>
      <c r="H219" s="62" t="s">
        <v>135</v>
      </c>
      <c r="I219" s="62" t="s">
        <v>199</v>
      </c>
      <c r="J219" s="62">
        <v>2</v>
      </c>
      <c r="K219" s="62">
        <v>20</v>
      </c>
      <c r="L219" s="62"/>
      <c r="M219" s="62"/>
      <c r="N219" s="62"/>
      <c r="O219" s="62"/>
      <c r="P219" s="62"/>
      <c r="Q219" s="62"/>
      <c r="R219" s="62"/>
      <c r="S219" s="63"/>
      <c r="T219" s="62"/>
      <c r="U219" s="62"/>
      <c r="V219" s="62">
        <v>21.03</v>
      </c>
      <c r="W219" s="62">
        <v>20.94</v>
      </c>
      <c r="X219" s="62">
        <f t="shared" si="10"/>
        <v>8.9999999999999858E-2</v>
      </c>
      <c r="Y219" s="62">
        <f>X219/2.067/2.54 * (4/3)</f>
        <v>2.2856359210541317E-2</v>
      </c>
      <c r="Z219" s="65">
        <v>0.17050000000000001</v>
      </c>
      <c r="AA219" s="62">
        <v>0.19389999999999999</v>
      </c>
      <c r="AB219" s="62">
        <v>218</v>
      </c>
      <c r="AC219" s="62"/>
      <c r="AD219" s="62">
        <v>10.127005483219801</v>
      </c>
      <c r="AE219" s="66">
        <v>6.3479226573307801E+28</v>
      </c>
      <c r="AF219" s="62">
        <v>84.848614736497098</v>
      </c>
      <c r="AG219" s="66">
        <v>5.5701788326176103E+29</v>
      </c>
      <c r="AH219" s="62"/>
      <c r="AI219" s="62">
        <v>37</v>
      </c>
      <c r="AJ219" s="66">
        <v>5.2960622281219303E+28</v>
      </c>
      <c r="AK219" s="65"/>
      <c r="AL219" s="62"/>
      <c r="AM219" s="62"/>
      <c r="AN219" s="62"/>
    </row>
    <row r="220" spans="1:40" s="3" customFormat="1" x14ac:dyDescent="0.2">
      <c r="A220" s="3">
        <v>219</v>
      </c>
      <c r="B220" s="3">
        <v>30</v>
      </c>
      <c r="C220" s="3">
        <v>20210708</v>
      </c>
      <c r="D220" s="3">
        <v>2</v>
      </c>
      <c r="E220">
        <v>0</v>
      </c>
      <c r="H220" s="3" t="s">
        <v>136</v>
      </c>
      <c r="K220" s="3">
        <v>20</v>
      </c>
      <c r="S220" s="7"/>
      <c r="X220">
        <f t="shared" si="10"/>
        <v>0</v>
      </c>
      <c r="Y220">
        <f t="shared" si="8"/>
        <v>0</v>
      </c>
      <c r="Z220" s="16">
        <v>0.67679999999999996</v>
      </c>
      <c r="AA220" s="3">
        <v>0.21990000000000001</v>
      </c>
      <c r="AB220" s="3">
        <v>219</v>
      </c>
      <c r="AD220" s="3">
        <v>9.1142620839850306</v>
      </c>
      <c r="AE220" s="11">
        <v>2.5708847273309998E+28</v>
      </c>
      <c r="AI220" s="3">
        <v>42</v>
      </c>
      <c r="AJ220" s="11">
        <v>5.4593155724123197E+29</v>
      </c>
      <c r="AK220" s="16"/>
    </row>
    <row r="221" spans="1:40" s="36" customFormat="1" x14ac:dyDescent="0.2">
      <c r="A221" s="36">
        <v>220</v>
      </c>
      <c r="B221" s="36">
        <v>30</v>
      </c>
      <c r="C221" s="36">
        <v>20210710</v>
      </c>
      <c r="D221" s="36">
        <v>1</v>
      </c>
      <c r="E221" s="36">
        <f>52.5018/1785</f>
        <v>2.9412773109243701E-2</v>
      </c>
      <c r="H221" s="36" t="s">
        <v>169</v>
      </c>
      <c r="I221" s="36" t="s">
        <v>199</v>
      </c>
      <c r="J221" s="36">
        <v>2</v>
      </c>
      <c r="S221" s="37"/>
      <c r="V221" s="36">
        <v>20.67</v>
      </c>
      <c r="W221" s="36">
        <v>20.69</v>
      </c>
      <c r="X221">
        <f t="shared" si="10"/>
        <v>-1.9999999999999574E-2</v>
      </c>
      <c r="Y221">
        <f>X221/2.067/2.54* (4/3)</f>
        <v>-5.0791909356757469E-3</v>
      </c>
      <c r="Z221" s="38">
        <v>0.73950000000000005</v>
      </c>
      <c r="AA221" s="36">
        <v>0.72689999999999999</v>
      </c>
      <c r="AB221" s="36">
        <v>220</v>
      </c>
      <c r="AD221" s="36">
        <v>10.126987557056401</v>
      </c>
      <c r="AE221" s="39">
        <v>6.3478786344578601E+28</v>
      </c>
      <c r="AF221" s="36">
        <v>85.858701952371007</v>
      </c>
      <c r="AG221" s="39">
        <v>5.70358925542525E+29</v>
      </c>
      <c r="AI221" s="36">
        <v>42</v>
      </c>
      <c r="AJ221" s="39">
        <v>5.45931556068233E+29</v>
      </c>
      <c r="AK221" s="38"/>
    </row>
    <row r="222" spans="1:40" s="3" customFormat="1" x14ac:dyDescent="0.2">
      <c r="A222" s="3">
        <v>221</v>
      </c>
      <c r="B222" s="3">
        <v>30</v>
      </c>
      <c r="C222" s="3">
        <v>20210710</v>
      </c>
      <c r="D222" s="3">
        <v>2</v>
      </c>
      <c r="E222">
        <v>0</v>
      </c>
      <c r="H222" s="3" t="s">
        <v>136</v>
      </c>
      <c r="K222" s="3">
        <v>15</v>
      </c>
      <c r="S222" s="7"/>
      <c r="X222">
        <f t="shared" si="10"/>
        <v>0</v>
      </c>
      <c r="Y222">
        <f t="shared" si="8"/>
        <v>0</v>
      </c>
      <c r="Z222" s="16">
        <v>0.82250000000000001</v>
      </c>
      <c r="AA222" s="3">
        <v>0.33939999999999998</v>
      </c>
      <c r="AB222" s="3">
        <v>221</v>
      </c>
      <c r="AD222" s="3">
        <v>7.3420569736771899</v>
      </c>
      <c r="AE222" s="11">
        <v>4.17075187403738E+27</v>
      </c>
      <c r="AI222" s="3">
        <v>42</v>
      </c>
      <c r="AJ222" s="11">
        <v>5.45931557237133E+29</v>
      </c>
      <c r="AK222" s="16"/>
    </row>
    <row r="223" spans="1:40" s="36" customFormat="1" x14ac:dyDescent="0.2">
      <c r="A223" s="62">
        <v>222</v>
      </c>
      <c r="B223" s="62">
        <v>30</v>
      </c>
      <c r="C223" s="62">
        <v>20210714</v>
      </c>
      <c r="D223" s="62">
        <v>1</v>
      </c>
      <c r="E223" s="62">
        <f>52.5018/1785</f>
        <v>2.9412773109243701E-2</v>
      </c>
      <c r="F223" s="62"/>
      <c r="G223" s="62"/>
      <c r="H223" s="62" t="s">
        <v>135</v>
      </c>
      <c r="I223" s="62" t="s">
        <v>199</v>
      </c>
      <c r="J223" s="62">
        <v>2</v>
      </c>
      <c r="K223" s="62">
        <v>19</v>
      </c>
      <c r="L223" s="62"/>
      <c r="M223" s="62"/>
      <c r="N223" s="62"/>
      <c r="O223" s="62"/>
      <c r="P223" s="62"/>
      <c r="Q223" s="62"/>
      <c r="R223" s="62"/>
      <c r="S223" s="63"/>
      <c r="T223" s="62"/>
      <c r="U223" s="62"/>
      <c r="V223" s="62">
        <v>20.668370083432674</v>
      </c>
      <c r="W223" s="62">
        <v>20.635360548271727</v>
      </c>
      <c r="X223" s="62">
        <f t="shared" si="10"/>
        <v>3.3009535160946513E-2</v>
      </c>
      <c r="Y223" s="62">
        <f>X223/2.067/2.54* (4/3)</f>
        <v>8.3830865890176486E-3</v>
      </c>
      <c r="Z223" s="65">
        <v>0.60270000000000001</v>
      </c>
      <c r="AA223" s="62">
        <v>0.62039999999999995</v>
      </c>
      <c r="AB223" s="62">
        <v>222</v>
      </c>
      <c r="AC223" s="62"/>
      <c r="AD223" s="62">
        <v>7.0891800668903899</v>
      </c>
      <c r="AE223" s="66">
        <v>3.8883825758866299E+27</v>
      </c>
      <c r="AF223" s="62">
        <v>85.858711260443798</v>
      </c>
      <c r="AG223" s="66">
        <v>5.7035905380200302E+29</v>
      </c>
      <c r="AH223" s="62"/>
      <c r="AI223" s="62">
        <v>42</v>
      </c>
      <c r="AJ223" s="66">
        <v>2.72965777649091E+29</v>
      </c>
      <c r="AK223" s="65"/>
      <c r="AL223" s="62"/>
      <c r="AM223" s="62"/>
      <c r="AN223" s="62"/>
    </row>
    <row r="224" spans="1:40" s="3" customFormat="1" x14ac:dyDescent="0.2">
      <c r="A224" s="3">
        <v>223</v>
      </c>
      <c r="B224" s="3">
        <v>30</v>
      </c>
      <c r="C224" s="3">
        <v>20210714</v>
      </c>
      <c r="D224" s="3">
        <v>2</v>
      </c>
      <c r="E224">
        <v>0</v>
      </c>
      <c r="H224" s="3" t="s">
        <v>136</v>
      </c>
      <c r="K224" s="3">
        <v>19</v>
      </c>
      <c r="S224" s="7"/>
      <c r="X224">
        <f t="shared" si="10"/>
        <v>0</v>
      </c>
      <c r="Y224">
        <f t="shared" si="8"/>
        <v>0</v>
      </c>
      <c r="Z224" s="16">
        <v>0.43219999999999997</v>
      </c>
      <c r="AA224" s="3">
        <v>0.65059999999999996</v>
      </c>
      <c r="AB224" s="3">
        <v>223</v>
      </c>
      <c r="AD224" s="3">
        <v>9.6205100974756892</v>
      </c>
      <c r="AE224" s="11">
        <v>5.7288280848386803E+28</v>
      </c>
      <c r="AI224" s="3">
        <v>37</v>
      </c>
      <c r="AJ224" s="11">
        <v>5.2960622219465901E+28</v>
      </c>
      <c r="AK224" s="16"/>
    </row>
    <row r="225" spans="1:40" x14ac:dyDescent="0.2">
      <c r="A225">
        <v>224</v>
      </c>
      <c r="B225" s="35">
        <v>30</v>
      </c>
      <c r="C225">
        <v>20210717</v>
      </c>
      <c r="D225">
        <v>1</v>
      </c>
      <c r="E225">
        <f>52.5018/1785</f>
        <v>2.9412773109243701E-2</v>
      </c>
      <c r="G225" t="s">
        <v>170</v>
      </c>
      <c r="H225" t="s">
        <v>169</v>
      </c>
      <c r="I225" t="s">
        <v>199</v>
      </c>
      <c r="J225">
        <v>2</v>
      </c>
      <c r="K225">
        <v>18</v>
      </c>
      <c r="V225">
        <v>21.25</v>
      </c>
      <c r="W225">
        <v>20.87</v>
      </c>
      <c r="X225">
        <f t="shared" si="10"/>
        <v>0.37999999999999901</v>
      </c>
      <c r="Y225">
        <f t="shared" si="8"/>
        <v>7.2378470833380754E-2</v>
      </c>
      <c r="Z225" s="14">
        <v>1.2322</v>
      </c>
      <c r="AA225">
        <v>0.76100000000000001</v>
      </c>
      <c r="AB225">
        <v>224</v>
      </c>
      <c r="AD225">
        <v>10.633121258429499</v>
      </c>
      <c r="AE225" s="12">
        <v>1.3996505338307E+29</v>
      </c>
      <c r="AF225">
        <v>88.888938676924695</v>
      </c>
      <c r="AG225" s="12">
        <v>1.22265813699821E+30</v>
      </c>
      <c r="AI225">
        <v>42</v>
      </c>
      <c r="AJ225" s="12">
        <v>5.4593155703300298E+29</v>
      </c>
    </row>
    <row r="226" spans="1:40" s="3" customFormat="1" x14ac:dyDescent="0.2">
      <c r="A226" s="3">
        <v>225</v>
      </c>
      <c r="B226" s="3">
        <v>30</v>
      </c>
      <c r="C226" s="3">
        <v>20210717</v>
      </c>
      <c r="D226" s="3">
        <v>2</v>
      </c>
      <c r="E226">
        <v>0</v>
      </c>
      <c r="H226" s="3" t="s">
        <v>136</v>
      </c>
      <c r="K226" s="3">
        <v>18</v>
      </c>
      <c r="S226" s="7"/>
      <c r="X226">
        <f t="shared" si="10"/>
        <v>0</v>
      </c>
      <c r="Y226">
        <f t="shared" si="8"/>
        <v>0</v>
      </c>
      <c r="Z226" s="16">
        <v>-0.33389999999999997</v>
      </c>
      <c r="AA226" s="3">
        <v>-0.18160000000000001</v>
      </c>
      <c r="AB226" s="3">
        <v>225</v>
      </c>
      <c r="AD226" s="3">
        <v>9.8736703277915598</v>
      </c>
      <c r="AE226" s="11">
        <v>6.0342994491641498E+28</v>
      </c>
      <c r="AI226" s="3">
        <v>42</v>
      </c>
      <c r="AJ226" s="11">
        <v>5.4593155695324402E+29</v>
      </c>
      <c r="AK226" s="16"/>
    </row>
    <row r="227" spans="1:40" s="3" customFormat="1" x14ac:dyDescent="0.2">
      <c r="A227" s="3">
        <v>226</v>
      </c>
      <c r="B227" s="3">
        <v>30</v>
      </c>
      <c r="C227" s="3">
        <v>20210719</v>
      </c>
      <c r="D227" s="3">
        <v>1</v>
      </c>
      <c r="E227">
        <f>52.5018/1785</f>
        <v>2.9412773109243701E-2</v>
      </c>
      <c r="G227" s="34" t="s">
        <v>171</v>
      </c>
      <c r="H227" s="3" t="s">
        <v>136</v>
      </c>
      <c r="K227" s="3">
        <v>19</v>
      </c>
      <c r="S227" s="7"/>
      <c r="V227" s="3">
        <v>18.8</v>
      </c>
      <c r="W227" s="3">
        <v>19.100000000000001</v>
      </c>
      <c r="X227">
        <f t="shared" si="10"/>
        <v>-0.30000000000000071</v>
      </c>
      <c r="Y227">
        <f t="shared" si="8"/>
        <v>-5.7140898026353512E-2</v>
      </c>
      <c r="Z227" s="16">
        <v>0.38350000000000001</v>
      </c>
      <c r="AA227" s="3">
        <v>0.376</v>
      </c>
      <c r="AB227" s="3">
        <v>226</v>
      </c>
      <c r="AD227" s="3">
        <v>9.6205601238385601</v>
      </c>
      <c r="AE227" s="11">
        <v>5.7288875571754697E+28</v>
      </c>
      <c r="AI227" s="3">
        <v>42</v>
      </c>
      <c r="AJ227" s="11">
        <v>2.72965778228177E+29</v>
      </c>
      <c r="AK227" s="16"/>
    </row>
    <row r="228" spans="1:40" s="3" customFormat="1" x14ac:dyDescent="0.2">
      <c r="A228" s="3">
        <v>227</v>
      </c>
      <c r="B228" s="3">
        <v>30</v>
      </c>
      <c r="C228" s="3">
        <v>20210719</v>
      </c>
      <c r="D228" s="3">
        <v>2</v>
      </c>
      <c r="E228">
        <v>0</v>
      </c>
      <c r="H228" s="3" t="s">
        <v>136</v>
      </c>
      <c r="K228" s="3">
        <v>19</v>
      </c>
      <c r="S228" s="7"/>
      <c r="X228">
        <f t="shared" si="10"/>
        <v>0</v>
      </c>
      <c r="Y228">
        <f t="shared" si="8"/>
        <v>0</v>
      </c>
      <c r="Z228" s="16">
        <v>1.0234000000000001</v>
      </c>
      <c r="AA228" s="3">
        <v>0.3548</v>
      </c>
      <c r="AB228" s="3">
        <v>227</v>
      </c>
      <c r="AD228" s="3">
        <v>8.8610306812084705</v>
      </c>
      <c r="AE228" s="11">
        <v>2.4299965313795501E+28</v>
      </c>
      <c r="AI228" s="3">
        <v>38</v>
      </c>
      <c r="AJ228" s="11">
        <v>1.1172408842614399E+29</v>
      </c>
      <c r="AK228" s="16"/>
    </row>
    <row r="229" spans="1:40" s="36" customFormat="1" x14ac:dyDescent="0.2">
      <c r="A229" s="62">
        <v>228</v>
      </c>
      <c r="B229" s="62">
        <v>30</v>
      </c>
      <c r="C229" s="62">
        <v>20210722</v>
      </c>
      <c r="D229" s="62">
        <v>2</v>
      </c>
      <c r="E229" s="62">
        <f>52.5018/994</f>
        <v>5.2818712273641856E-2</v>
      </c>
      <c r="F229" s="62"/>
      <c r="G229" s="62"/>
      <c r="H229" s="62" t="s">
        <v>135</v>
      </c>
      <c r="I229" s="62" t="s">
        <v>197</v>
      </c>
      <c r="J229" s="62">
        <v>1</v>
      </c>
      <c r="K229" s="62">
        <v>23</v>
      </c>
      <c r="L229" s="62"/>
      <c r="M229" s="62"/>
      <c r="N229" s="62"/>
      <c r="O229" s="62"/>
      <c r="P229" s="62"/>
      <c r="Q229" s="62"/>
      <c r="R229" s="62"/>
      <c r="S229" s="63"/>
      <c r="T229" s="62"/>
      <c r="U229" s="62"/>
      <c r="V229" s="62">
        <v>18.600000000000001</v>
      </c>
      <c r="W229" s="62">
        <v>18.399999999999999</v>
      </c>
      <c r="X229" s="62">
        <f t="shared" si="10"/>
        <v>0.20000000000000284</v>
      </c>
      <c r="Y229" s="62">
        <f t="shared" si="8"/>
        <v>3.8093932017569457E-2</v>
      </c>
      <c r="Z229" s="65">
        <v>1.2236</v>
      </c>
      <c r="AA229" s="62">
        <v>1.8147</v>
      </c>
      <c r="AB229" s="62">
        <v>228</v>
      </c>
      <c r="AC229" s="62"/>
      <c r="AD229" s="62">
        <v>10.6331050710714</v>
      </c>
      <c r="AE229" s="66">
        <v>1.39964720845636E+29</v>
      </c>
      <c r="AF229" s="62">
        <v>84.848547504564493</v>
      </c>
      <c r="AG229" s="66">
        <v>5.5701697700561401E+29</v>
      </c>
      <c r="AH229" s="62"/>
      <c r="AI229" s="62">
        <v>42</v>
      </c>
      <c r="AJ229" s="66">
        <v>5.4593155360788E+29</v>
      </c>
      <c r="AK229" s="65"/>
      <c r="AL229" s="62"/>
      <c r="AM229" s="62"/>
      <c r="AN229" s="62"/>
    </row>
    <row r="230" spans="1:40" x14ac:dyDescent="0.2">
      <c r="A230" s="62">
        <v>229</v>
      </c>
      <c r="B230" s="62">
        <v>30</v>
      </c>
      <c r="C230" s="62">
        <v>20210726</v>
      </c>
      <c r="D230" s="62">
        <v>2</v>
      </c>
      <c r="E230" s="62">
        <f t="shared" ref="E230:E233" si="11">52.5018/994</f>
        <v>5.2818712273641856E-2</v>
      </c>
      <c r="F230" s="62"/>
      <c r="G230" s="62"/>
      <c r="H230" s="62" t="s">
        <v>172</v>
      </c>
      <c r="I230" s="62" t="s">
        <v>197</v>
      </c>
      <c r="J230" s="62">
        <v>1</v>
      </c>
      <c r="K230" s="62">
        <v>17</v>
      </c>
      <c r="L230" s="62"/>
      <c r="M230" s="62"/>
      <c r="N230" s="62"/>
      <c r="O230" s="62"/>
      <c r="P230" s="62"/>
      <c r="Q230" s="62"/>
      <c r="R230" s="62"/>
      <c r="S230" s="63"/>
      <c r="T230" s="62"/>
      <c r="U230" s="62"/>
      <c r="V230" s="62">
        <v>19.3</v>
      </c>
      <c r="W230" s="62">
        <v>18.059999999999999</v>
      </c>
      <c r="X230" s="62">
        <f t="shared" si="10"/>
        <v>1.240000000000002</v>
      </c>
      <c r="Y230" s="62">
        <f t="shared" ref="Y230:Y243" si="12">X230/2.067/2.54</f>
        <v>0.23618237850892765</v>
      </c>
      <c r="Z230" s="65">
        <v>1.6535</v>
      </c>
      <c r="AA230" s="62">
        <v>1.2563</v>
      </c>
      <c r="AB230" s="62">
        <v>229</v>
      </c>
      <c r="AC230" s="62"/>
      <c r="AD230" s="62">
        <v>9.6204982531729506</v>
      </c>
      <c r="AE230" s="66">
        <v>5.72877537332908E+28</v>
      </c>
      <c r="AF230" s="62">
        <v>76.767786480910402</v>
      </c>
      <c r="AG230" s="66">
        <v>1.1399285375821E+29</v>
      </c>
      <c r="AH230" s="62"/>
      <c r="AI230" s="62">
        <v>42</v>
      </c>
      <c r="AJ230" s="66">
        <v>5.4593155497423702E+29</v>
      </c>
      <c r="AK230" s="65"/>
      <c r="AL230" s="62"/>
      <c r="AM230" s="62"/>
      <c r="AN230" s="62"/>
    </row>
    <row r="231" spans="1:40" s="36" customFormat="1" x14ac:dyDescent="0.2">
      <c r="A231" s="36">
        <v>230</v>
      </c>
      <c r="B231" s="36">
        <v>30</v>
      </c>
      <c r="C231" s="36">
        <v>20210727</v>
      </c>
      <c r="D231" s="36">
        <v>2</v>
      </c>
      <c r="E231" s="36">
        <f t="shared" si="11"/>
        <v>5.2818712273641856E-2</v>
      </c>
      <c r="H231" s="36" t="s">
        <v>135</v>
      </c>
      <c r="I231" s="36" t="s">
        <v>228</v>
      </c>
      <c r="J231" s="36">
        <v>1</v>
      </c>
      <c r="S231" s="37"/>
      <c r="X231">
        <f t="shared" si="10"/>
        <v>0</v>
      </c>
      <c r="Y231">
        <f t="shared" si="12"/>
        <v>0</v>
      </c>
      <c r="Z231" s="38">
        <v>0.80130000000000001</v>
      </c>
      <c r="AA231" s="36">
        <v>1.1715</v>
      </c>
      <c r="AB231" s="36">
        <v>230</v>
      </c>
      <c r="AD231" s="36">
        <v>9.6206164206347005</v>
      </c>
      <c r="AE231" s="39">
        <v>5.7289278555147499E+28</v>
      </c>
      <c r="AF231" s="36">
        <v>87.878872719083901</v>
      </c>
      <c r="AG231" s="39">
        <v>1.19502929761523E+30</v>
      </c>
      <c r="AI231" s="36">
        <v>43</v>
      </c>
      <c r="AJ231" s="39">
        <v>5.7223777970344403E+29</v>
      </c>
      <c r="AK231" s="38"/>
    </row>
    <row r="232" spans="1:40" x14ac:dyDescent="0.2">
      <c r="A232" s="62">
        <v>231</v>
      </c>
      <c r="B232" s="62">
        <v>30</v>
      </c>
      <c r="C232" s="62">
        <v>20210728</v>
      </c>
      <c r="D232" s="62">
        <v>2</v>
      </c>
      <c r="E232" s="62">
        <f t="shared" si="11"/>
        <v>5.2818712273641856E-2</v>
      </c>
      <c r="F232" s="62"/>
      <c r="G232" s="62"/>
      <c r="H232" s="62" t="s">
        <v>172</v>
      </c>
      <c r="I232" s="62" t="s">
        <v>197</v>
      </c>
      <c r="J232" s="62">
        <v>1</v>
      </c>
      <c r="K232" s="62"/>
      <c r="L232" s="62"/>
      <c r="M232" s="62"/>
      <c r="N232" s="62"/>
      <c r="O232" s="62"/>
      <c r="P232" s="62"/>
      <c r="Q232" s="62"/>
      <c r="R232" s="62"/>
      <c r="S232" s="63"/>
      <c r="T232" s="62"/>
      <c r="U232" s="62"/>
      <c r="V232" s="62">
        <v>19</v>
      </c>
      <c r="W232" s="62">
        <v>17.940000000000001</v>
      </c>
      <c r="X232" s="62">
        <f t="shared" si="10"/>
        <v>1.0599999999999987</v>
      </c>
      <c r="Y232" s="62">
        <f t="shared" si="12"/>
        <v>0.20189783969311501</v>
      </c>
      <c r="Z232" s="65">
        <v>1.2172000000000001</v>
      </c>
      <c r="AA232" s="62">
        <v>0.62239999999999995</v>
      </c>
      <c r="AB232" s="62">
        <v>231</v>
      </c>
      <c r="AC232" s="62"/>
      <c r="AD232" s="62">
        <v>9.6206524375371796</v>
      </c>
      <c r="AE232" s="66">
        <v>2.86448267127235E+28</v>
      </c>
      <c r="AF232" s="62">
        <v>76.767855501109906</v>
      </c>
      <c r="AG232" s="66">
        <v>5.69965303582293E+28</v>
      </c>
      <c r="AH232" s="62"/>
      <c r="AI232" s="62">
        <v>44</v>
      </c>
      <c r="AJ232" s="66">
        <v>1.19832595341695E+30</v>
      </c>
      <c r="AK232" s="65"/>
      <c r="AL232" s="62"/>
      <c r="AM232" s="62"/>
      <c r="AN232" s="62"/>
    </row>
    <row r="233" spans="1:40" x14ac:dyDescent="0.2">
      <c r="A233" s="62">
        <v>232</v>
      </c>
      <c r="B233" s="62">
        <v>30</v>
      </c>
      <c r="C233" s="62">
        <v>20210802</v>
      </c>
      <c r="D233" s="62">
        <v>2</v>
      </c>
      <c r="E233" s="62">
        <f t="shared" si="11"/>
        <v>5.2818712273641856E-2</v>
      </c>
      <c r="F233" s="62"/>
      <c r="G233" s="62"/>
      <c r="H233" s="62" t="s">
        <v>172</v>
      </c>
      <c r="I233" s="62" t="s">
        <v>197</v>
      </c>
      <c r="J233" s="62">
        <v>1</v>
      </c>
      <c r="K233" s="62"/>
      <c r="L233" s="62"/>
      <c r="M233" s="62"/>
      <c r="N233" s="62"/>
      <c r="O233" s="62"/>
      <c r="P233" s="62"/>
      <c r="Q233" s="62"/>
      <c r="R233" s="62"/>
      <c r="S233" s="63"/>
      <c r="T233" s="62"/>
      <c r="U233" s="62"/>
      <c r="V233" s="62">
        <v>24.2</v>
      </c>
      <c r="W233" s="62">
        <v>22</v>
      </c>
      <c r="X233" s="62">
        <f t="shared" si="10"/>
        <v>2.1999999999999993</v>
      </c>
      <c r="Y233" s="62">
        <f t="shared" si="12"/>
        <v>0.41903325219325793</v>
      </c>
      <c r="Z233" s="65">
        <v>1.8862000000000001</v>
      </c>
      <c r="AA233" s="62">
        <v>1.3089999999999999</v>
      </c>
      <c r="AB233" s="62">
        <v>232</v>
      </c>
      <c r="AC233" s="62"/>
      <c r="AD233" s="62">
        <v>8.1017051523314798</v>
      </c>
      <c r="AE233" s="66">
        <v>1.01568210754588E+28</v>
      </c>
      <c r="AF233" s="62">
        <v>81.818316081370199</v>
      </c>
      <c r="AG233" s="66">
        <v>2.5897071710738199E+29</v>
      </c>
      <c r="AH233" s="62"/>
      <c r="AI233" s="62">
        <v>42</v>
      </c>
      <c r="AJ233" s="66">
        <v>2.72965766839916E+29</v>
      </c>
      <c r="AK233" s="65"/>
      <c r="AL233" s="62"/>
      <c r="AM233" s="62"/>
      <c r="AN233" s="62"/>
    </row>
    <row r="234" spans="1:40" s="3" customFormat="1" x14ac:dyDescent="0.2">
      <c r="A234" s="3">
        <v>233</v>
      </c>
      <c r="B234" s="3">
        <v>30</v>
      </c>
      <c r="C234" s="3">
        <v>20210815</v>
      </c>
      <c r="D234" s="3">
        <v>1</v>
      </c>
      <c r="E234">
        <f>52.5018/1744</f>
        <v>3.0104243119266058E-2</v>
      </c>
      <c r="H234" s="3" t="s">
        <v>136</v>
      </c>
      <c r="S234" s="7"/>
      <c r="X234">
        <f t="shared" si="10"/>
        <v>0</v>
      </c>
      <c r="Y234">
        <f t="shared" si="12"/>
        <v>0</v>
      </c>
      <c r="Z234" s="16"/>
      <c r="AB234" s="3">
        <v>233</v>
      </c>
      <c r="AK234" s="16"/>
    </row>
    <row r="235" spans="1:40" x14ac:dyDescent="0.2">
      <c r="A235">
        <v>234</v>
      </c>
      <c r="B235">
        <v>30</v>
      </c>
      <c r="C235">
        <v>20210815</v>
      </c>
      <c r="D235">
        <v>3</v>
      </c>
      <c r="E235">
        <f>1/163*10</f>
        <v>6.1349693251533742E-2</v>
      </c>
      <c r="H235" t="s">
        <v>220</v>
      </c>
      <c r="I235" t="s">
        <v>202</v>
      </c>
      <c r="J235">
        <v>3</v>
      </c>
      <c r="X235">
        <f t="shared" si="10"/>
        <v>0</v>
      </c>
      <c r="Y235">
        <f t="shared" si="12"/>
        <v>0</v>
      </c>
      <c r="AB235">
        <v>234</v>
      </c>
    </row>
    <row r="236" spans="1:40" x14ac:dyDescent="0.2">
      <c r="A236">
        <v>235</v>
      </c>
      <c r="B236">
        <v>30</v>
      </c>
      <c r="C236">
        <v>20210820</v>
      </c>
      <c r="D236">
        <v>1</v>
      </c>
      <c r="I236" t="s">
        <v>109</v>
      </c>
      <c r="X236">
        <f t="shared" si="10"/>
        <v>0</v>
      </c>
      <c r="Y236">
        <f t="shared" si="12"/>
        <v>0</v>
      </c>
      <c r="AB236">
        <v>235</v>
      </c>
    </row>
    <row r="237" spans="1:40" x14ac:dyDescent="0.2">
      <c r="A237">
        <v>236</v>
      </c>
      <c r="B237">
        <v>30</v>
      </c>
      <c r="C237">
        <v>20210820</v>
      </c>
      <c r="D237">
        <v>3</v>
      </c>
      <c r="H237" t="s">
        <v>220</v>
      </c>
      <c r="V237">
        <v>22.8</v>
      </c>
      <c r="W237">
        <v>19.649999999999999</v>
      </c>
      <c r="X237">
        <f t="shared" si="10"/>
        <v>3.1500000000000021</v>
      </c>
      <c r="Y237">
        <f>X237/30</f>
        <v>0.10500000000000007</v>
      </c>
      <c r="AB237">
        <v>236</v>
      </c>
    </row>
    <row r="238" spans="1:40" x14ac:dyDescent="0.2">
      <c r="A238" s="62">
        <v>237</v>
      </c>
      <c r="B238" s="62">
        <v>30</v>
      </c>
      <c r="C238" s="62">
        <v>20210823</v>
      </c>
      <c r="D238" s="62">
        <v>1</v>
      </c>
      <c r="E238" s="62">
        <f>52.5018/1735</f>
        <v>3.0260403458213257E-2</v>
      </c>
      <c r="F238" s="62"/>
      <c r="G238" s="62"/>
      <c r="H238" s="62" t="s">
        <v>135</v>
      </c>
      <c r="I238" s="62" t="s">
        <v>199</v>
      </c>
      <c r="J238" s="62">
        <v>2</v>
      </c>
      <c r="K238" s="62"/>
      <c r="L238" s="62"/>
      <c r="M238" s="62"/>
      <c r="N238" s="62"/>
      <c r="O238" s="62"/>
      <c r="P238" s="62"/>
      <c r="Q238" s="62"/>
      <c r="R238" s="62"/>
      <c r="S238" s="63"/>
      <c r="T238" s="62"/>
      <c r="U238" s="62"/>
      <c r="V238" s="62">
        <v>20.100000000000001</v>
      </c>
      <c r="W238" s="62">
        <v>19.399999999999999</v>
      </c>
      <c r="X238" s="62">
        <f t="shared" si="10"/>
        <v>0.70000000000000284</v>
      </c>
      <c r="Y238" s="62">
        <f t="shared" si="12"/>
        <v>0.13332876206149177</v>
      </c>
      <c r="Z238" s="65">
        <v>1.2945</v>
      </c>
      <c r="AA238" s="62">
        <v>0.20580000000000001</v>
      </c>
      <c r="AB238" s="62">
        <v>237</v>
      </c>
      <c r="AC238" s="62"/>
      <c r="AD238" s="62">
        <v>6.0764393408231197</v>
      </c>
      <c r="AE238" s="66">
        <v>7.14188554187881E+26</v>
      </c>
      <c r="AF238" s="62">
        <v>72.727464667396802</v>
      </c>
      <c r="AG238" s="66">
        <v>2.55774064549603E+28</v>
      </c>
      <c r="AH238" s="62"/>
      <c r="AI238" s="62">
        <v>42</v>
      </c>
      <c r="AJ238" s="66">
        <v>5.45931555905581E+29</v>
      </c>
      <c r="AK238" s="65"/>
      <c r="AL238" s="62"/>
      <c r="AM238" s="62"/>
      <c r="AN238" s="62"/>
    </row>
    <row r="239" spans="1:40" x14ac:dyDescent="0.2">
      <c r="A239">
        <v>238</v>
      </c>
      <c r="B239">
        <v>30</v>
      </c>
      <c r="C239">
        <v>20210823</v>
      </c>
      <c r="D239">
        <v>3</v>
      </c>
      <c r="H239" t="s">
        <v>220</v>
      </c>
      <c r="V239">
        <v>23.6</v>
      </c>
      <c r="W239">
        <v>18.899999999999999</v>
      </c>
      <c r="X239">
        <f t="shared" si="10"/>
        <v>4.7000000000000028</v>
      </c>
      <c r="Y239">
        <f>X239/30</f>
        <v>0.15666666666666676</v>
      </c>
      <c r="AB239">
        <v>238</v>
      </c>
    </row>
    <row r="240" spans="1:40" x14ac:dyDescent="0.2">
      <c r="A240" s="62">
        <v>239</v>
      </c>
      <c r="B240" s="62">
        <v>30</v>
      </c>
      <c r="C240" s="62">
        <v>20210827</v>
      </c>
      <c r="D240" s="62">
        <v>1</v>
      </c>
      <c r="E240" s="62">
        <f>52.5018/1735</f>
        <v>3.0260403458213257E-2</v>
      </c>
      <c r="F240" s="62"/>
      <c r="G240" s="62"/>
      <c r="H240" s="62" t="s">
        <v>135</v>
      </c>
      <c r="I240" s="62" t="s">
        <v>199</v>
      </c>
      <c r="J240" s="62">
        <v>2</v>
      </c>
      <c r="K240" s="62">
        <v>17</v>
      </c>
      <c r="L240" s="62"/>
      <c r="M240" s="62"/>
      <c r="N240" s="62"/>
      <c r="O240" s="62"/>
      <c r="P240" s="62"/>
      <c r="Q240" s="62"/>
      <c r="R240" s="62"/>
      <c r="S240" s="63"/>
      <c r="T240" s="62"/>
      <c r="U240" s="62"/>
      <c r="V240" s="62">
        <v>20</v>
      </c>
      <c r="W240" s="62">
        <v>19.72</v>
      </c>
      <c r="X240" s="62">
        <f t="shared" si="10"/>
        <v>0.28000000000000114</v>
      </c>
      <c r="Y240" s="62">
        <f t="shared" si="12"/>
        <v>5.3331504824596698E-2</v>
      </c>
      <c r="Z240" s="65">
        <v>0.6512</v>
      </c>
      <c r="AA240" s="62">
        <v>0.45100000000000001</v>
      </c>
      <c r="AB240" s="62">
        <v>239</v>
      </c>
      <c r="AC240" s="62"/>
      <c r="AD240" s="62">
        <v>9.8738291146962691</v>
      </c>
      <c r="AE240" s="66">
        <v>6.0344929617994302E+28</v>
      </c>
      <c r="AF240" s="62">
        <v>79.798143939702101</v>
      </c>
      <c r="AG240" s="66">
        <v>1.2317007763645599E+29</v>
      </c>
      <c r="AH240" s="62"/>
      <c r="AI240" s="62">
        <v>40</v>
      </c>
      <c r="AJ240" s="66">
        <v>2.4758800719355499E+29</v>
      </c>
      <c r="AK240" s="65"/>
      <c r="AL240" s="62"/>
      <c r="AM240" s="62"/>
      <c r="AN240" s="62"/>
    </row>
    <row r="241" spans="1:40" x14ac:dyDescent="0.2">
      <c r="A241" s="62">
        <v>240</v>
      </c>
      <c r="B241" s="62">
        <v>30</v>
      </c>
      <c r="C241" s="62">
        <v>20210901</v>
      </c>
      <c r="D241" s="62">
        <v>1</v>
      </c>
      <c r="E241" s="62">
        <f>52.5018/1735</f>
        <v>3.0260403458213257E-2</v>
      </c>
      <c r="F241" s="62"/>
      <c r="G241" s="62"/>
      <c r="H241" s="62" t="s">
        <v>135</v>
      </c>
      <c r="I241" s="62" t="s">
        <v>199</v>
      </c>
      <c r="J241" s="62">
        <v>2</v>
      </c>
      <c r="K241" s="62">
        <v>20</v>
      </c>
      <c r="L241" s="62"/>
      <c r="M241" s="62"/>
      <c r="N241" s="62"/>
      <c r="O241" s="62"/>
      <c r="P241" s="62"/>
      <c r="Q241" s="62"/>
      <c r="R241" s="62"/>
      <c r="S241" s="63"/>
      <c r="T241" s="62"/>
      <c r="U241" s="62"/>
      <c r="V241" s="62">
        <v>20.74</v>
      </c>
      <c r="W241" s="62">
        <v>20.07</v>
      </c>
      <c r="X241" s="62">
        <f t="shared" si="10"/>
        <v>0.66999999999999815</v>
      </c>
      <c r="Y241" s="62">
        <f t="shared" si="12"/>
        <v>0.1276146722588555</v>
      </c>
      <c r="Z241" s="65">
        <v>0.113731141386039</v>
      </c>
      <c r="AA241" s="62">
        <v>0.13344463146898999</v>
      </c>
      <c r="AB241" s="62">
        <v>240</v>
      </c>
      <c r="AC241" s="62"/>
      <c r="AD241" s="62">
        <v>7.5955201702542698</v>
      </c>
      <c r="AE241" s="66">
        <v>4.46369526018991E+27</v>
      </c>
      <c r="AF241" s="62">
        <v>84.848627376159797</v>
      </c>
      <c r="AG241" s="66">
        <v>5.5701804927347702E+29</v>
      </c>
      <c r="AH241" s="62"/>
      <c r="AI241" s="62">
        <v>42</v>
      </c>
      <c r="AJ241" s="66">
        <v>5.4593155683511502E+29</v>
      </c>
      <c r="AK241" s="65"/>
      <c r="AL241" s="62"/>
      <c r="AM241" s="62"/>
      <c r="AN241" s="62"/>
    </row>
    <row r="242" spans="1:40" s="3" customFormat="1" x14ac:dyDescent="0.2">
      <c r="A242" s="3">
        <v>241</v>
      </c>
      <c r="B242" s="3">
        <v>30</v>
      </c>
      <c r="C242" s="3">
        <v>20210901</v>
      </c>
      <c r="D242" s="3">
        <v>2</v>
      </c>
      <c r="E242" s="3">
        <v>0</v>
      </c>
      <c r="H242" s="3" t="s">
        <v>136</v>
      </c>
      <c r="K242" s="3">
        <v>20</v>
      </c>
      <c r="S242" s="7"/>
      <c r="Z242" s="16">
        <v>7.7975651444877794E-2</v>
      </c>
      <c r="AA242" s="3">
        <v>0.33633333688595501</v>
      </c>
      <c r="AB242">
        <v>241</v>
      </c>
      <c r="AD242" s="3">
        <v>7.0889375062526803</v>
      </c>
      <c r="AE242" s="11">
        <v>3.8881388977570999E+27</v>
      </c>
      <c r="AI242" s="3">
        <v>40</v>
      </c>
      <c r="AJ242" s="11">
        <v>1.2379400388744099E+29</v>
      </c>
      <c r="AK242" s="16"/>
    </row>
    <row r="243" spans="1:40" x14ac:dyDescent="0.2">
      <c r="A243" s="62">
        <v>242</v>
      </c>
      <c r="B243" s="62">
        <v>30</v>
      </c>
      <c r="C243" s="62">
        <v>20210902</v>
      </c>
      <c r="D243" s="62">
        <v>1</v>
      </c>
      <c r="E243" s="62">
        <f>52.5018/1873</f>
        <v>2.8030859583555796E-2</v>
      </c>
      <c r="F243" s="62"/>
      <c r="G243" s="62"/>
      <c r="H243" s="62" t="s">
        <v>135</v>
      </c>
      <c r="I243" s="62" t="s">
        <v>199</v>
      </c>
      <c r="J243" s="62">
        <v>2</v>
      </c>
      <c r="K243" s="62">
        <v>21</v>
      </c>
      <c r="L243" s="62"/>
      <c r="M243" s="62"/>
      <c r="N243" s="62"/>
      <c r="O243" s="62"/>
      <c r="P243" s="62"/>
      <c r="Q243" s="62"/>
      <c r="R243" s="62"/>
      <c r="S243" s="63"/>
      <c r="T243" s="62"/>
      <c r="U243" s="62"/>
      <c r="V243" s="62">
        <v>22.3</v>
      </c>
      <c r="W243" s="62">
        <v>21.1</v>
      </c>
      <c r="X243" s="62">
        <f t="shared" si="10"/>
        <v>1.1999999999999993</v>
      </c>
      <c r="Y243" s="62">
        <f t="shared" si="12"/>
        <v>0.22856359210541338</v>
      </c>
      <c r="Z243" s="65">
        <v>1.3571209092137899</v>
      </c>
      <c r="AA243" s="62">
        <v>0.83033510219963402</v>
      </c>
      <c r="AB243" s="62">
        <v>242</v>
      </c>
      <c r="AC243" s="62"/>
      <c r="AD243" s="62">
        <v>7.8485247532556102</v>
      </c>
      <c r="AE243" s="66">
        <v>9.5319639133348595E+27</v>
      </c>
      <c r="AF243" s="62">
        <v>83.838496483189203</v>
      </c>
      <c r="AG243" s="66">
        <v>2.7191712835150199E+29</v>
      </c>
      <c r="AH243" s="62"/>
      <c r="AI243" s="62">
        <v>33</v>
      </c>
      <c r="AJ243" s="66">
        <v>1.0532161727545101E+28</v>
      </c>
      <c r="AK243" s="65"/>
      <c r="AL243" s="62"/>
      <c r="AM243" s="62"/>
      <c r="AN243" s="62"/>
    </row>
    <row r="244" spans="1:40" s="3" customFormat="1" x14ac:dyDescent="0.2">
      <c r="A244" s="3">
        <v>243</v>
      </c>
      <c r="B244" s="3">
        <v>30</v>
      </c>
      <c r="C244" s="3">
        <v>20210902</v>
      </c>
      <c r="D244" s="3">
        <v>2</v>
      </c>
      <c r="E244" s="3">
        <v>0</v>
      </c>
      <c r="H244" s="3" t="s">
        <v>136</v>
      </c>
      <c r="K244" s="3">
        <v>21</v>
      </c>
      <c r="S244" s="7"/>
      <c r="Z244" s="16">
        <v>1.88220326714078E-2</v>
      </c>
      <c r="AA244" s="3">
        <v>0.108631525456563</v>
      </c>
      <c r="AB244">
        <v>243</v>
      </c>
      <c r="AD244" s="3">
        <v>10.1267276525504</v>
      </c>
      <c r="AE244" s="11">
        <v>6.3475754813657801E+28</v>
      </c>
      <c r="AI244" s="3">
        <v>38</v>
      </c>
      <c r="AJ244" s="11">
        <v>5.5862044271403904E+28</v>
      </c>
      <c r="AK244" s="16"/>
    </row>
    <row r="245" spans="1:40" x14ac:dyDescent="0.2">
      <c r="A245">
        <v>244</v>
      </c>
      <c r="B245">
        <v>30</v>
      </c>
      <c r="C245">
        <v>20210915</v>
      </c>
      <c r="D245">
        <v>1</v>
      </c>
      <c r="E245">
        <f>52.5018/1735</f>
        <v>3.0260403458213257E-2</v>
      </c>
      <c r="H245" t="s">
        <v>208</v>
      </c>
      <c r="I245" t="s">
        <v>199</v>
      </c>
      <c r="J245">
        <v>2</v>
      </c>
      <c r="K245">
        <v>21</v>
      </c>
      <c r="V245">
        <v>20.44649293813405</v>
      </c>
      <c r="W245">
        <v>19.793248458325063</v>
      </c>
      <c r="X245">
        <v>0.65324447980898626</v>
      </c>
      <c r="Y245">
        <v>0.12442325402347847</v>
      </c>
      <c r="Z245" s="14">
        <v>-0.17673161663897</v>
      </c>
      <c r="AA245">
        <v>0.67355463929519599</v>
      </c>
      <c r="AB245">
        <v>244</v>
      </c>
    </row>
    <row r="246" spans="1:40" x14ac:dyDescent="0.2">
      <c r="A246" s="62">
        <v>245</v>
      </c>
      <c r="B246" s="62">
        <v>30</v>
      </c>
      <c r="C246" s="62">
        <v>20210915</v>
      </c>
      <c r="D246" s="62">
        <v>3</v>
      </c>
      <c r="E246" s="62">
        <f>1/163*10</f>
        <v>6.1349693251533742E-2</v>
      </c>
      <c r="F246" s="62"/>
      <c r="G246" s="62" t="s">
        <v>201</v>
      </c>
      <c r="H246" s="62" t="s">
        <v>135</v>
      </c>
      <c r="I246" s="62" t="s">
        <v>202</v>
      </c>
      <c r="J246" s="62">
        <v>3</v>
      </c>
      <c r="K246" s="62">
        <v>21</v>
      </c>
      <c r="L246" s="62"/>
      <c r="M246" s="62"/>
      <c r="N246" s="62"/>
      <c r="O246" s="62"/>
      <c r="P246" s="62"/>
      <c r="Q246" s="62"/>
      <c r="R246" s="62"/>
      <c r="S246" s="63"/>
      <c r="T246" s="62"/>
      <c r="U246" s="62"/>
      <c r="V246" s="62">
        <v>24.034314700616747</v>
      </c>
      <c r="W246" s="62">
        <v>17.937445792719423</v>
      </c>
      <c r="X246" s="62">
        <v>6.0968689078973242</v>
      </c>
      <c r="Y246" s="62">
        <v>0.20322896359657747</v>
      </c>
      <c r="Z246" s="65">
        <v>1.6083141633721001</v>
      </c>
      <c r="AA246" s="62">
        <v>1.16469801218654</v>
      </c>
      <c r="AB246" s="62">
        <v>245</v>
      </c>
      <c r="AC246" s="62"/>
      <c r="AD246" s="62">
        <v>9.8737294248135097</v>
      </c>
      <c r="AE246" s="66">
        <v>6.0343215386249602E+28</v>
      </c>
      <c r="AF246" s="62">
        <v>83.838483331556702</v>
      </c>
      <c r="AG246" s="66">
        <v>5.4383405957508802E+29</v>
      </c>
      <c r="AH246" s="62"/>
      <c r="AI246" s="62">
        <v>37</v>
      </c>
      <c r="AJ246" s="66">
        <v>5.2960622189490003E+28</v>
      </c>
      <c r="AK246" s="65"/>
      <c r="AL246" s="62"/>
      <c r="AM246" s="62"/>
      <c r="AN246" s="62"/>
    </row>
    <row r="247" spans="1:40" x14ac:dyDescent="0.2">
      <c r="A247">
        <v>246</v>
      </c>
      <c r="B247">
        <v>30</v>
      </c>
      <c r="C247">
        <v>20210916</v>
      </c>
      <c r="D247">
        <v>1</v>
      </c>
      <c r="E247">
        <f>52.5018/1735</f>
        <v>3.0260403458213257E-2</v>
      </c>
      <c r="H247" t="s">
        <v>207</v>
      </c>
      <c r="I247" t="s">
        <v>199</v>
      </c>
      <c r="J247">
        <v>2</v>
      </c>
      <c r="K247">
        <v>17</v>
      </c>
      <c r="V247">
        <v>20.848723908918476</v>
      </c>
      <c r="W247">
        <v>19.936434218848827</v>
      </c>
      <c r="X247">
        <v>0.91228969006964888</v>
      </c>
      <c r="Y247">
        <v>0.17376350716921113</v>
      </c>
      <c r="Z247" s="14">
        <v>0.105022831146805</v>
      </c>
      <c r="AA247">
        <v>-8.5569579010559504E-2</v>
      </c>
      <c r="AB247">
        <v>246</v>
      </c>
    </row>
    <row r="248" spans="1:40" x14ac:dyDescent="0.2">
      <c r="A248" s="62">
        <v>247</v>
      </c>
      <c r="B248" s="62">
        <v>30</v>
      </c>
      <c r="C248" s="62">
        <v>20210916</v>
      </c>
      <c r="D248" s="62">
        <v>3</v>
      </c>
      <c r="E248" s="62">
        <f>1/163*10</f>
        <v>6.1349693251533742E-2</v>
      </c>
      <c r="F248" s="62"/>
      <c r="G248" s="62" t="s">
        <v>201</v>
      </c>
      <c r="H248" s="62" t="s">
        <v>135</v>
      </c>
      <c r="I248" s="62" t="s">
        <v>202</v>
      </c>
      <c r="J248" s="62">
        <v>3</v>
      </c>
      <c r="K248" s="62">
        <v>17</v>
      </c>
      <c r="L248" s="62"/>
      <c r="M248" s="62"/>
      <c r="N248" s="62"/>
      <c r="O248" s="62"/>
      <c r="P248" s="62"/>
      <c r="Q248" s="62"/>
      <c r="R248" s="62"/>
      <c r="S248" s="63"/>
      <c r="T248" s="62"/>
      <c r="U248" s="62"/>
      <c r="V248" s="62">
        <v>24.017084123972218</v>
      </c>
      <c r="W248" s="62">
        <v>17.912771979759587</v>
      </c>
      <c r="X248" s="62">
        <v>6.1043121442126314</v>
      </c>
      <c r="Y248" s="62">
        <v>0.20347707147375438</v>
      </c>
      <c r="Z248" s="65">
        <v>0.86456708540455196</v>
      </c>
      <c r="AA248" s="62">
        <v>1.66483301187952</v>
      </c>
      <c r="AB248" s="62">
        <v>247</v>
      </c>
      <c r="AC248" s="62"/>
      <c r="AD248" s="62">
        <v>7.8483585957500601</v>
      </c>
      <c r="AE248" s="66">
        <v>9.5314989795661001E+27</v>
      </c>
      <c r="AF248" s="62">
        <v>84.848549018510894</v>
      </c>
      <c r="AG248" s="66">
        <v>5.57016954961863E+29</v>
      </c>
      <c r="AH248" s="62"/>
      <c r="AI248" s="62">
        <v>42</v>
      </c>
      <c r="AJ248" s="66">
        <v>5.4593155377090201E+29</v>
      </c>
      <c r="AK248" s="65"/>
      <c r="AL248" s="62"/>
      <c r="AM248" s="62"/>
      <c r="AN248" s="62"/>
    </row>
    <row r="249" spans="1:40" x14ac:dyDescent="0.2">
      <c r="A249" s="62">
        <v>248</v>
      </c>
      <c r="B249" s="62">
        <v>30</v>
      </c>
      <c r="C249" s="62">
        <v>20210917</v>
      </c>
      <c r="D249" s="62">
        <v>1</v>
      </c>
      <c r="E249" s="62">
        <f>52.5018/1735</f>
        <v>3.0260403458213257E-2</v>
      </c>
      <c r="F249" s="62"/>
      <c r="G249" s="62"/>
      <c r="H249" s="62" t="s">
        <v>135</v>
      </c>
      <c r="I249" s="62" t="s">
        <v>199</v>
      </c>
      <c r="J249" s="62">
        <v>2</v>
      </c>
      <c r="K249" s="62">
        <v>16</v>
      </c>
      <c r="L249" s="62"/>
      <c r="M249" s="62"/>
      <c r="N249" s="62"/>
      <c r="O249" s="62"/>
      <c r="P249" s="62"/>
      <c r="Q249" s="62"/>
      <c r="R249" s="62"/>
      <c r="S249" s="63"/>
      <c r="T249" s="62"/>
      <c r="U249" s="62"/>
      <c r="V249" s="62">
        <v>19.849131955001475</v>
      </c>
      <c r="W249" s="62">
        <v>19.203700212830658</v>
      </c>
      <c r="X249" s="62">
        <v>0.64543174217081756</v>
      </c>
      <c r="Y249" s="62">
        <v>0.12293516454118097</v>
      </c>
      <c r="Z249" s="65">
        <v>0.669699667560402</v>
      </c>
      <c r="AA249" s="62">
        <v>0.38915502490645298</v>
      </c>
      <c r="AB249" s="62">
        <v>248</v>
      </c>
      <c r="AC249" s="62"/>
      <c r="AD249" s="62">
        <v>7.8484242415490497</v>
      </c>
      <c r="AE249" s="66">
        <v>9.5317628068859297E+27</v>
      </c>
      <c r="AF249" s="62">
        <v>76.767800262393706</v>
      </c>
      <c r="AG249" s="66">
        <v>1.13992903180388E+29</v>
      </c>
      <c r="AH249" s="62"/>
      <c r="AI249" s="62">
        <v>38</v>
      </c>
      <c r="AJ249" s="66">
        <v>1.11724088470532E+29</v>
      </c>
      <c r="AK249" s="65"/>
      <c r="AL249" s="62"/>
      <c r="AM249" s="62"/>
      <c r="AN249" s="62"/>
    </row>
    <row r="250" spans="1:40" x14ac:dyDescent="0.2">
      <c r="A250" s="62">
        <v>249</v>
      </c>
      <c r="B250" s="62">
        <v>30</v>
      </c>
      <c r="C250" s="62">
        <v>20210917</v>
      </c>
      <c r="D250" s="62">
        <v>3</v>
      </c>
      <c r="E250" s="62">
        <f>1/163*10</f>
        <v>6.1349693251533742E-2</v>
      </c>
      <c r="F250" s="62"/>
      <c r="G250" s="62" t="s">
        <v>201</v>
      </c>
      <c r="H250" s="62" t="s">
        <v>135</v>
      </c>
      <c r="I250" s="62" t="s">
        <v>202</v>
      </c>
      <c r="J250" s="62">
        <v>3</v>
      </c>
      <c r="K250" s="62">
        <v>16</v>
      </c>
      <c r="L250" s="62"/>
      <c r="M250" s="62"/>
      <c r="N250" s="62"/>
      <c r="O250" s="62"/>
      <c r="P250" s="62"/>
      <c r="Q250" s="62"/>
      <c r="R250" s="62"/>
      <c r="S250" s="63"/>
      <c r="T250" s="62"/>
      <c r="U250" s="62"/>
      <c r="V250" s="62">
        <v>17.480527515962283</v>
      </c>
      <c r="W250" s="62">
        <v>13.318467619337152</v>
      </c>
      <c r="X250" s="62">
        <v>4.1620598966251308</v>
      </c>
      <c r="Y250" s="62">
        <v>0.13873532988750437</v>
      </c>
      <c r="Z250" s="65">
        <v>1.79831928818479</v>
      </c>
      <c r="AA250" s="62">
        <v>1.7260191879791</v>
      </c>
      <c r="AB250" s="62">
        <v>249</v>
      </c>
      <c r="AC250" s="62"/>
      <c r="AD250" s="62">
        <v>10.6330980954006</v>
      </c>
      <c r="AE250" s="66">
        <v>1.39963486607037E+29</v>
      </c>
      <c r="AF250" s="62">
        <v>72.7273814462161</v>
      </c>
      <c r="AG250" s="66">
        <v>5.1154688692993004E+28</v>
      </c>
      <c r="AH250" s="62"/>
      <c r="AI250" s="62">
        <v>41</v>
      </c>
      <c r="AJ250" s="66">
        <v>2.6012214989752999E+29</v>
      </c>
      <c r="AK250" s="65"/>
      <c r="AL250" s="62"/>
      <c r="AM250" s="62"/>
      <c r="AN250" s="62"/>
    </row>
    <row r="251" spans="1:40" x14ac:dyDescent="0.2">
      <c r="A251" s="62">
        <v>250</v>
      </c>
      <c r="B251" s="62">
        <v>30</v>
      </c>
      <c r="C251" s="62">
        <v>20210918</v>
      </c>
      <c r="D251" s="62">
        <v>1</v>
      </c>
      <c r="E251" s="62">
        <f>52.5018/1735</f>
        <v>3.0260403458213257E-2</v>
      </c>
      <c r="F251" s="62"/>
      <c r="G251" s="62"/>
      <c r="H251" s="62" t="s">
        <v>135</v>
      </c>
      <c r="I251" s="62" t="s">
        <v>199</v>
      </c>
      <c r="J251" s="62">
        <v>2</v>
      </c>
      <c r="K251" s="62">
        <v>17</v>
      </c>
      <c r="L251" s="62"/>
      <c r="M251" s="62"/>
      <c r="N251" s="62"/>
      <c r="O251" s="62"/>
      <c r="P251" s="62"/>
      <c r="Q251" s="62"/>
      <c r="R251" s="62"/>
      <c r="S251" s="63"/>
      <c r="T251" s="62"/>
      <c r="U251" s="62"/>
      <c r="V251" s="62">
        <v>20.506353799698061</v>
      </c>
      <c r="W251" s="62">
        <v>19.693722949169729</v>
      </c>
      <c r="X251" s="62">
        <v>0.81263085052833262</v>
      </c>
      <c r="Y251" s="62">
        <v>0.15478152187702757</v>
      </c>
      <c r="Z251" s="65">
        <v>0.93791903384600905</v>
      </c>
      <c r="AA251" s="62">
        <v>1.0030157733991401</v>
      </c>
      <c r="AB251" s="62">
        <v>250</v>
      </c>
      <c r="AC251" s="62"/>
      <c r="AD251" s="62">
        <v>9.8738013264888096</v>
      </c>
      <c r="AE251" s="66">
        <v>6.0344334944518499E+28</v>
      </c>
      <c r="AF251" s="62">
        <v>79.798132852487996</v>
      </c>
      <c r="AG251" s="66">
        <v>2.46340070881272E+29</v>
      </c>
      <c r="AH251" s="62"/>
      <c r="AI251" s="62">
        <v>38</v>
      </c>
      <c r="AJ251" s="66">
        <v>1.1172408837040799E+29</v>
      </c>
      <c r="AK251" s="65"/>
      <c r="AL251" s="62"/>
      <c r="AM251" s="62"/>
      <c r="AN251" s="62"/>
    </row>
    <row r="252" spans="1:40" x14ac:dyDescent="0.2">
      <c r="A252">
        <v>251</v>
      </c>
      <c r="B252">
        <v>30</v>
      </c>
      <c r="C252">
        <v>20210918</v>
      </c>
      <c r="D252">
        <v>3</v>
      </c>
      <c r="E252">
        <f>1/163*10</f>
        <v>6.1349693251533742E-2</v>
      </c>
      <c r="H252" t="s">
        <v>209</v>
      </c>
      <c r="I252" t="s">
        <v>199</v>
      </c>
      <c r="J252">
        <v>2</v>
      </c>
      <c r="K252">
        <v>17</v>
      </c>
      <c r="AB252">
        <v>251</v>
      </c>
    </row>
    <row r="253" spans="1:40" x14ac:dyDescent="0.2">
      <c r="A253" s="62">
        <v>252</v>
      </c>
      <c r="B253" s="62">
        <v>30</v>
      </c>
      <c r="C253" s="62">
        <v>20210920</v>
      </c>
      <c r="D253" s="62">
        <v>1</v>
      </c>
      <c r="E253" s="62">
        <f>52.5018/1735</f>
        <v>3.0260403458213257E-2</v>
      </c>
      <c r="F253" s="62"/>
      <c r="G253" s="62" t="s">
        <v>215</v>
      </c>
      <c r="H253" s="62" t="s">
        <v>135</v>
      </c>
      <c r="I253" s="62" t="s">
        <v>199</v>
      </c>
      <c r="J253" s="62">
        <v>2</v>
      </c>
      <c r="K253" s="62">
        <v>16</v>
      </c>
      <c r="L253" s="62"/>
      <c r="M253" s="62"/>
      <c r="N253" s="62"/>
      <c r="O253" s="62"/>
      <c r="P253" s="62"/>
      <c r="Q253" s="62"/>
      <c r="R253" s="62"/>
      <c r="S253" s="63"/>
      <c r="T253" s="62"/>
      <c r="U253" s="62"/>
      <c r="V253" s="62">
        <v>20.353593059936898</v>
      </c>
      <c r="W253" s="62">
        <v>19.478413249211417</v>
      </c>
      <c r="X253" s="62">
        <v>0.87517981072548068</v>
      </c>
      <c r="Y253" s="62">
        <f>X253/2.067/2.54</f>
        <v>0.16669520106462646</v>
      </c>
      <c r="Z253" s="65">
        <v>0.86248561296338899</v>
      </c>
      <c r="AA253" s="62">
        <v>0.148295292550604</v>
      </c>
      <c r="AB253" s="62">
        <v>252</v>
      </c>
      <c r="AC253" s="62"/>
      <c r="AD253" s="62">
        <v>9.8745274129191092</v>
      </c>
      <c r="AE253" s="66">
        <v>6.0353233763300496E+28</v>
      </c>
      <c r="AF253" s="62">
        <v>83.838738042911501</v>
      </c>
      <c r="AG253" s="66">
        <v>5.4383739705982497E+29</v>
      </c>
      <c r="AH253" s="62"/>
      <c r="AI253" s="62">
        <v>42</v>
      </c>
      <c r="AJ253" s="66">
        <v>5.4593155585327598E+29</v>
      </c>
      <c r="AK253" s="65"/>
      <c r="AL253" s="62"/>
      <c r="AM253" s="62"/>
      <c r="AN253" s="62"/>
    </row>
    <row r="254" spans="1:40" x14ac:dyDescent="0.2">
      <c r="A254">
        <v>253</v>
      </c>
      <c r="B254">
        <v>30</v>
      </c>
      <c r="C254">
        <v>20210920</v>
      </c>
      <c r="D254">
        <v>3</v>
      </c>
      <c r="E254">
        <f>1/163*10</f>
        <v>6.1349693251533742E-2</v>
      </c>
      <c r="H254" t="s">
        <v>209</v>
      </c>
      <c r="I254" t="s">
        <v>199</v>
      </c>
      <c r="J254">
        <v>2</v>
      </c>
      <c r="K254">
        <v>16</v>
      </c>
      <c r="AB254">
        <v>253</v>
      </c>
    </row>
    <row r="255" spans="1:40" x14ac:dyDescent="0.2">
      <c r="A255">
        <v>254</v>
      </c>
      <c r="B255">
        <v>30</v>
      </c>
      <c r="C255">
        <v>20210921</v>
      </c>
      <c r="D255">
        <v>1</v>
      </c>
      <c r="E255">
        <f>52.5018/1735</f>
        <v>3.0260403458213257E-2</v>
      </c>
      <c r="G255" t="s">
        <v>215</v>
      </c>
      <c r="I255" t="s">
        <v>199</v>
      </c>
      <c r="AB255">
        <v>254</v>
      </c>
    </row>
    <row r="256" spans="1:40" x14ac:dyDescent="0.2">
      <c r="A256">
        <v>255</v>
      </c>
      <c r="B256">
        <v>30</v>
      </c>
      <c r="C256">
        <v>20210922</v>
      </c>
      <c r="D256">
        <v>1</v>
      </c>
      <c r="E256">
        <f>52.5018/1735</f>
        <v>3.0260403458213257E-2</v>
      </c>
      <c r="G256" t="s">
        <v>236</v>
      </c>
      <c r="I256" t="s">
        <v>199</v>
      </c>
      <c r="AB256">
        <v>255</v>
      </c>
    </row>
    <row r="257" spans="1:40" x14ac:dyDescent="0.2">
      <c r="A257">
        <v>256</v>
      </c>
      <c r="B257">
        <v>30</v>
      </c>
      <c r="C257">
        <v>20210922</v>
      </c>
      <c r="D257">
        <v>3</v>
      </c>
      <c r="I257" t="s">
        <v>199</v>
      </c>
      <c r="AB257">
        <v>256</v>
      </c>
    </row>
    <row r="258" spans="1:40" x14ac:dyDescent="0.2">
      <c r="A258">
        <v>257</v>
      </c>
      <c r="B258">
        <v>30</v>
      </c>
      <c r="C258">
        <v>20211007</v>
      </c>
      <c r="D258">
        <v>1</v>
      </c>
      <c r="E258">
        <f>52.5018/1735</f>
        <v>3.0260403458213257E-2</v>
      </c>
      <c r="G258" t="s">
        <v>216</v>
      </c>
      <c r="AB258">
        <v>257</v>
      </c>
    </row>
    <row r="259" spans="1:40" x14ac:dyDescent="0.2">
      <c r="A259" s="62">
        <v>258</v>
      </c>
      <c r="B259" s="62">
        <v>30</v>
      </c>
      <c r="C259" s="62">
        <v>20211008</v>
      </c>
      <c r="D259" s="62">
        <v>1</v>
      </c>
      <c r="E259" s="62">
        <f>52.5018/1735</f>
        <v>3.0260403458213257E-2</v>
      </c>
      <c r="F259" s="62"/>
      <c r="G259" s="62" t="s">
        <v>217</v>
      </c>
      <c r="H259" s="62" t="s">
        <v>135</v>
      </c>
      <c r="I259" s="62" t="s">
        <v>199</v>
      </c>
      <c r="J259" s="62">
        <v>2</v>
      </c>
      <c r="K259" s="62">
        <v>15</v>
      </c>
      <c r="L259" s="62"/>
      <c r="M259" s="62"/>
      <c r="N259" s="62"/>
      <c r="O259" s="62"/>
      <c r="P259" s="62"/>
      <c r="Q259" s="62"/>
      <c r="R259" s="62"/>
      <c r="S259" s="63"/>
      <c r="T259" s="62"/>
      <c r="U259" s="62"/>
      <c r="V259" s="62">
        <v>20.856756233877764</v>
      </c>
      <c r="W259" s="62">
        <v>19.878209372312824</v>
      </c>
      <c r="X259" s="62">
        <v>0.97854686156493997</v>
      </c>
      <c r="Y259" s="62">
        <f>X259/2.067/2.54</f>
        <v>0.18638348810230124</v>
      </c>
      <c r="Z259" s="65">
        <v>1.64385515522276</v>
      </c>
      <c r="AA259" s="62">
        <v>1.6535167691647401</v>
      </c>
      <c r="AB259" s="62">
        <v>258</v>
      </c>
      <c r="AC259" s="62"/>
      <c r="AD259" s="62">
        <v>7.8483640878307899</v>
      </c>
      <c r="AE259" s="66">
        <v>9.5315853469111004E+27</v>
      </c>
      <c r="AF259" s="62">
        <v>84.848550388063899</v>
      </c>
      <c r="AG259" s="66">
        <v>5.5701700945732802E+29</v>
      </c>
      <c r="AH259" s="62"/>
      <c r="AI259" s="62">
        <v>38</v>
      </c>
      <c r="AJ259" s="66">
        <v>5.5862043973733904E+28</v>
      </c>
      <c r="AK259" s="65"/>
      <c r="AL259" s="62"/>
      <c r="AM259" s="62"/>
      <c r="AN259" s="62"/>
    </row>
    <row r="260" spans="1:40" s="40" customFormat="1" x14ac:dyDescent="0.2">
      <c r="A260" s="58">
        <v>259</v>
      </c>
      <c r="B260" s="58">
        <v>30</v>
      </c>
      <c r="C260" s="58">
        <v>20211009</v>
      </c>
      <c r="D260" s="58">
        <v>1</v>
      </c>
      <c r="E260" s="58"/>
      <c r="F260" s="58"/>
      <c r="G260" s="58" t="s">
        <v>212</v>
      </c>
      <c r="H260" s="58"/>
      <c r="I260" s="58" t="s">
        <v>199</v>
      </c>
      <c r="J260" s="58">
        <v>2</v>
      </c>
      <c r="K260" s="58">
        <v>17</v>
      </c>
      <c r="L260" s="58"/>
      <c r="M260" s="58"/>
      <c r="N260" s="58"/>
      <c r="O260" s="58"/>
      <c r="P260" s="58"/>
      <c r="Q260" s="58"/>
      <c r="R260" s="58"/>
      <c r="S260" s="59"/>
      <c r="T260" s="58"/>
      <c r="U260" s="58"/>
      <c r="V260" s="58"/>
      <c r="W260" s="58"/>
      <c r="X260" s="58"/>
      <c r="Y260" s="58"/>
      <c r="Z260" s="61"/>
      <c r="AA260" s="58"/>
      <c r="AB260" s="58">
        <v>259</v>
      </c>
      <c r="AC260" s="58"/>
      <c r="AD260" s="58"/>
      <c r="AE260" s="58"/>
      <c r="AF260" s="58"/>
      <c r="AG260" s="58"/>
      <c r="AH260" s="58"/>
      <c r="AI260" s="58"/>
      <c r="AJ260" s="58"/>
      <c r="AK260" s="61"/>
      <c r="AL260" s="58"/>
      <c r="AM260" s="58"/>
      <c r="AN260" s="58"/>
    </row>
    <row r="261" spans="1:40" s="40" customFormat="1" x14ac:dyDescent="0.2">
      <c r="A261" s="58">
        <v>260</v>
      </c>
      <c r="B261" s="58">
        <v>30</v>
      </c>
      <c r="C261" s="58">
        <v>20211011</v>
      </c>
      <c r="D261" s="58">
        <v>1</v>
      </c>
      <c r="E261" s="58"/>
      <c r="F261" s="58"/>
      <c r="G261" s="58" t="s">
        <v>218</v>
      </c>
      <c r="H261" s="58"/>
      <c r="I261" s="58" t="s">
        <v>199</v>
      </c>
      <c r="J261" s="58">
        <v>2</v>
      </c>
      <c r="K261" s="58">
        <v>15</v>
      </c>
      <c r="L261" s="58"/>
      <c r="M261" s="58"/>
      <c r="N261" s="58"/>
      <c r="O261" s="58"/>
      <c r="P261" s="58"/>
      <c r="Q261" s="58"/>
      <c r="R261" s="58"/>
      <c r="S261" s="59"/>
      <c r="T261" s="58"/>
      <c r="U261" s="58"/>
      <c r="V261" s="58"/>
      <c r="W261" s="58"/>
      <c r="X261" s="58"/>
      <c r="Y261" s="58"/>
      <c r="Z261" s="61"/>
      <c r="AA261" s="58"/>
      <c r="AB261" s="58">
        <v>260</v>
      </c>
      <c r="AC261" s="58"/>
      <c r="AD261" s="58"/>
      <c r="AE261" s="58"/>
      <c r="AF261" s="58"/>
      <c r="AG261" s="58"/>
      <c r="AH261" s="58"/>
      <c r="AI261" s="58"/>
      <c r="AJ261" s="58"/>
      <c r="AK261" s="61"/>
      <c r="AL261" s="58"/>
      <c r="AM261" s="58"/>
      <c r="AN261" s="58"/>
    </row>
    <row r="262" spans="1:40" x14ac:dyDescent="0.2">
      <c r="A262">
        <v>261</v>
      </c>
      <c r="B262">
        <v>30</v>
      </c>
      <c r="C262">
        <v>20211012</v>
      </c>
      <c r="D262">
        <v>1</v>
      </c>
      <c r="E262">
        <f>52.5018/1735</f>
        <v>3.0260403458213257E-2</v>
      </c>
      <c r="G262" t="s">
        <v>213</v>
      </c>
      <c r="H262" t="s">
        <v>225</v>
      </c>
      <c r="I262" t="s">
        <v>199</v>
      </c>
      <c r="J262">
        <v>2</v>
      </c>
      <c r="N262">
        <v>73</v>
      </c>
      <c r="AB262">
        <v>261</v>
      </c>
    </row>
    <row r="263" spans="1:40" x14ac:dyDescent="0.2">
      <c r="A263">
        <v>262</v>
      </c>
      <c r="B263">
        <v>30</v>
      </c>
      <c r="C263">
        <v>20211013</v>
      </c>
      <c r="D263">
        <v>1</v>
      </c>
      <c r="E263">
        <f>52.5018/1735</f>
        <v>3.0260403458213257E-2</v>
      </c>
      <c r="G263" t="s">
        <v>213</v>
      </c>
      <c r="H263" t="s">
        <v>225</v>
      </c>
      <c r="I263" t="s">
        <v>199</v>
      </c>
      <c r="J263">
        <v>2</v>
      </c>
      <c r="N263">
        <v>157</v>
      </c>
      <c r="AB263">
        <v>262</v>
      </c>
    </row>
    <row r="264" spans="1:40" x14ac:dyDescent="0.2">
      <c r="A264">
        <v>263</v>
      </c>
      <c r="B264">
        <v>30</v>
      </c>
      <c r="C264">
        <v>20211014</v>
      </c>
      <c r="D264">
        <v>1</v>
      </c>
      <c r="E264">
        <f>52.5018/1735</f>
        <v>3.0260403458213257E-2</v>
      </c>
      <c r="G264" t="s">
        <v>214</v>
      </c>
      <c r="I264" t="s">
        <v>199</v>
      </c>
      <c r="J264">
        <v>2</v>
      </c>
      <c r="O264">
        <v>489</v>
      </c>
      <c r="AB264">
        <v>263</v>
      </c>
    </row>
    <row r="265" spans="1:40" x14ac:dyDescent="0.2">
      <c r="A265" s="62">
        <v>264</v>
      </c>
      <c r="B265" s="62">
        <v>30</v>
      </c>
      <c r="C265" s="62">
        <v>20211015</v>
      </c>
      <c r="D265" s="62">
        <v>1</v>
      </c>
      <c r="E265" s="62">
        <f>52.5018/1735</f>
        <v>3.0260403458213257E-2</v>
      </c>
      <c r="F265" s="62"/>
      <c r="G265" s="62" t="s">
        <v>222</v>
      </c>
      <c r="H265" s="62" t="s">
        <v>135</v>
      </c>
      <c r="I265" s="62" t="s">
        <v>199</v>
      </c>
      <c r="J265" s="62">
        <v>2</v>
      </c>
      <c r="K265" s="62">
        <v>18</v>
      </c>
      <c r="L265" s="62"/>
      <c r="M265" s="62"/>
      <c r="N265" s="62"/>
      <c r="O265" s="62"/>
      <c r="P265" s="62"/>
      <c r="Q265" s="62"/>
      <c r="R265" s="62"/>
      <c r="S265" s="63"/>
      <c r="T265" s="62"/>
      <c r="U265" s="62"/>
      <c r="V265" s="62">
        <v>20.307779775604413</v>
      </c>
      <c r="W265" s="62">
        <v>19.144190200000001</v>
      </c>
      <c r="X265" s="62">
        <v>1.1635896144995002</v>
      </c>
      <c r="Y265" s="62">
        <v>0.2216285183554659</v>
      </c>
      <c r="Z265" s="65">
        <v>0.90433099656081095</v>
      </c>
      <c r="AA265" s="62">
        <v>1.4434204772521799</v>
      </c>
      <c r="AB265" s="62">
        <v>264</v>
      </c>
      <c r="AC265" s="62"/>
      <c r="AD265" s="62">
        <v>8.86139888692942</v>
      </c>
      <c r="AE265" s="66">
        <v>2.4302042535305398E+28</v>
      </c>
      <c r="AF265" s="62">
        <v>85.858748202236896</v>
      </c>
      <c r="AG265" s="66">
        <v>5.70359548586747E+29</v>
      </c>
      <c r="AH265" s="62"/>
      <c r="AI265" s="62">
        <v>40</v>
      </c>
      <c r="AJ265" s="66">
        <v>2.4758800748713501E+29</v>
      </c>
      <c r="AK265" s="65"/>
      <c r="AL265" s="62"/>
      <c r="AM265" s="62"/>
      <c r="AN265" s="62"/>
    </row>
    <row r="266" spans="1:40" s="40" customFormat="1" x14ac:dyDescent="0.2">
      <c r="A266" s="62">
        <v>265</v>
      </c>
      <c r="B266" s="62">
        <v>30</v>
      </c>
      <c r="C266" s="62">
        <v>20211018</v>
      </c>
      <c r="D266" s="62">
        <v>1</v>
      </c>
      <c r="E266" s="62">
        <f>52.5018/1735</f>
        <v>3.0260403458213257E-2</v>
      </c>
      <c r="F266" s="62"/>
      <c r="G266" s="62" t="s">
        <v>223</v>
      </c>
      <c r="H266" s="62" t="s">
        <v>135</v>
      </c>
      <c r="I266" s="62" t="s">
        <v>199</v>
      </c>
      <c r="J266" s="62">
        <v>2</v>
      </c>
      <c r="K266" s="62">
        <v>10</v>
      </c>
      <c r="L266" s="62"/>
      <c r="M266" s="62"/>
      <c r="N266" s="62"/>
      <c r="O266" s="62"/>
      <c r="P266" s="62"/>
      <c r="Q266" s="62"/>
      <c r="R266" s="62"/>
      <c r="S266" s="63"/>
      <c r="T266" s="62"/>
      <c r="U266" s="62"/>
      <c r="V266" s="62">
        <v>20.603551378446088</v>
      </c>
      <c r="W266" s="62">
        <v>20.004776942355861</v>
      </c>
      <c r="X266" s="62">
        <v>0.59877443609022774</v>
      </c>
      <c r="Y266" s="62">
        <v>0.11404836331139649</v>
      </c>
      <c r="Z266" s="65">
        <v>0.30665596905613801</v>
      </c>
      <c r="AA266" s="62">
        <v>0.90467174854565102</v>
      </c>
      <c r="AB266" s="62">
        <v>265</v>
      </c>
      <c r="AC266" s="62"/>
      <c r="AD266" s="62">
        <v>9.8737653747561094</v>
      </c>
      <c r="AE266" s="66">
        <v>6.0343958056329596E+28</v>
      </c>
      <c r="AF266" s="62">
        <v>79.798118508109795</v>
      </c>
      <c r="AG266" s="66">
        <v>2.4633998622761502E+29</v>
      </c>
      <c r="AH266" s="62"/>
      <c r="AI266" s="62">
        <v>33</v>
      </c>
      <c r="AJ266" s="66">
        <v>1.05321616972809E+28</v>
      </c>
      <c r="AK266" s="65"/>
      <c r="AL266" s="62"/>
      <c r="AM266" s="62"/>
      <c r="AN266" s="62"/>
    </row>
    <row r="267" spans="1:40" s="40" customFormat="1" x14ac:dyDescent="0.2">
      <c r="A267" s="58">
        <v>266</v>
      </c>
      <c r="B267" s="58">
        <v>30</v>
      </c>
      <c r="C267" s="58">
        <v>20211018</v>
      </c>
      <c r="D267" s="58">
        <v>1</v>
      </c>
      <c r="E267" s="58"/>
      <c r="F267" s="58"/>
      <c r="G267" s="58" t="s">
        <v>219</v>
      </c>
      <c r="H267" s="58"/>
      <c r="I267" s="58" t="s">
        <v>199</v>
      </c>
      <c r="J267" s="58">
        <v>2</v>
      </c>
      <c r="K267" s="58">
        <v>16</v>
      </c>
      <c r="L267" s="58"/>
      <c r="M267" s="58"/>
      <c r="N267" s="58"/>
      <c r="O267" s="58"/>
      <c r="P267" s="58"/>
      <c r="Q267" s="58"/>
      <c r="R267" s="58"/>
      <c r="S267" s="59"/>
      <c r="T267" s="58"/>
      <c r="U267" s="58"/>
      <c r="V267" s="58"/>
      <c r="W267" s="58"/>
      <c r="X267" s="58"/>
      <c r="Y267" s="58"/>
      <c r="Z267" s="61"/>
      <c r="AA267" s="58"/>
      <c r="AB267" s="58">
        <v>266</v>
      </c>
      <c r="AC267" s="58"/>
      <c r="AD267" s="58"/>
      <c r="AE267" s="58"/>
      <c r="AF267" s="58"/>
      <c r="AG267" s="58"/>
      <c r="AH267" s="58"/>
      <c r="AI267" s="58"/>
      <c r="AJ267" s="58"/>
      <c r="AK267" s="61"/>
      <c r="AL267" s="58"/>
      <c r="AM267" s="58"/>
      <c r="AN267" s="58"/>
    </row>
    <row r="268" spans="1:40" x14ac:dyDescent="0.2">
      <c r="A268">
        <v>267</v>
      </c>
      <c r="B268">
        <v>30</v>
      </c>
      <c r="C268">
        <v>20211019</v>
      </c>
      <c r="D268">
        <v>1</v>
      </c>
      <c r="E268">
        <f>52.5018/1735</f>
        <v>3.0260403458213257E-2</v>
      </c>
      <c r="G268" t="s">
        <v>214</v>
      </c>
      <c r="I268" t="s">
        <v>199</v>
      </c>
      <c r="J268">
        <v>2</v>
      </c>
      <c r="O268">
        <v>316</v>
      </c>
      <c r="AB268">
        <v>267</v>
      </c>
    </row>
    <row r="269" spans="1:40" s="40" customFormat="1" x14ac:dyDescent="0.2">
      <c r="A269" s="58">
        <v>268</v>
      </c>
      <c r="B269" s="58">
        <v>30</v>
      </c>
      <c r="C269" s="58">
        <v>20211019</v>
      </c>
      <c r="D269" s="58">
        <v>3</v>
      </c>
      <c r="E269" s="58"/>
      <c r="F269" s="58"/>
      <c r="G269" s="58" t="s">
        <v>212</v>
      </c>
      <c r="H269" s="58"/>
      <c r="I269" s="58"/>
      <c r="J269" s="58"/>
      <c r="K269" s="58"/>
      <c r="L269" s="58"/>
      <c r="M269" s="58"/>
      <c r="N269" s="58"/>
      <c r="O269" s="58"/>
      <c r="P269" s="58"/>
      <c r="Q269" s="58"/>
      <c r="R269" s="58"/>
      <c r="S269" s="59"/>
      <c r="T269" s="58"/>
      <c r="U269" s="58"/>
      <c r="V269" s="58"/>
      <c r="W269" s="58"/>
      <c r="X269" s="58"/>
      <c r="Y269" s="58"/>
      <c r="Z269" s="61"/>
      <c r="AA269" s="58"/>
      <c r="AB269" s="58">
        <v>268</v>
      </c>
      <c r="AC269" s="58"/>
      <c r="AD269" s="58"/>
      <c r="AE269" s="58"/>
      <c r="AF269" s="58"/>
      <c r="AG269" s="58"/>
      <c r="AH269" s="58"/>
      <c r="AI269" s="58"/>
      <c r="AJ269" s="58"/>
      <c r="AK269" s="61"/>
      <c r="AL269" s="58"/>
      <c r="AM269" s="58"/>
      <c r="AN269" s="58"/>
    </row>
    <row r="270" spans="1:40" x14ac:dyDescent="0.2">
      <c r="A270" s="62">
        <v>269</v>
      </c>
      <c r="B270" s="62">
        <v>30</v>
      </c>
      <c r="C270" s="62">
        <v>20211117</v>
      </c>
      <c r="D270" s="62">
        <v>1</v>
      </c>
      <c r="E270" s="62">
        <f>52.5018/1735</f>
        <v>3.0260403458213257E-2</v>
      </c>
      <c r="F270" s="62"/>
      <c r="G270" s="62" t="s">
        <v>223</v>
      </c>
      <c r="H270" s="62" t="s">
        <v>135</v>
      </c>
      <c r="I270" s="62" t="s">
        <v>199</v>
      </c>
      <c r="J270" s="62">
        <v>2</v>
      </c>
      <c r="K270" s="62">
        <v>17</v>
      </c>
      <c r="L270" s="62"/>
      <c r="M270" s="62"/>
      <c r="N270" s="62"/>
      <c r="O270" s="62"/>
      <c r="P270" s="62"/>
      <c r="Q270" s="62"/>
      <c r="R270" s="62"/>
      <c r="S270" s="63"/>
      <c r="T270" s="62"/>
      <c r="U270" s="62"/>
      <c r="V270" s="62">
        <v>21.277379340788677</v>
      </c>
      <c r="W270" s="62">
        <v>20.025987345497509</v>
      </c>
      <c r="X270" s="62">
        <v>1.2513919952911703</v>
      </c>
      <c r="Y270" s="62">
        <v>0.23835220797975881</v>
      </c>
      <c r="Z270" s="65">
        <v>1.2374619055424401</v>
      </c>
      <c r="AA270" s="62">
        <v>-2.3079062316088202E-2</v>
      </c>
      <c r="AB270" s="62">
        <v>269</v>
      </c>
      <c r="AC270" s="62"/>
      <c r="AD270" s="62">
        <v>10.1269021286717</v>
      </c>
      <c r="AE270" s="66">
        <v>6.34776049748586E+28</v>
      </c>
      <c r="AF270" s="62">
        <v>83.838488549764605</v>
      </c>
      <c r="AG270" s="66">
        <v>5.4383414781668201E+29</v>
      </c>
      <c r="AH270" s="62"/>
      <c r="AI270" s="62">
        <v>42</v>
      </c>
      <c r="AJ270" s="66">
        <v>5.4593155614386603E+29</v>
      </c>
      <c r="AK270" s="65"/>
      <c r="AL270" s="62"/>
      <c r="AM270" s="62"/>
      <c r="AN270" s="62"/>
    </row>
    <row r="271" spans="1:40" x14ac:dyDescent="0.2">
      <c r="A271">
        <v>270</v>
      </c>
      <c r="B271">
        <v>30</v>
      </c>
      <c r="C271" s="47">
        <v>20220119</v>
      </c>
      <c r="H271" t="s">
        <v>231</v>
      </c>
    </row>
    <row r="272" spans="1:40" x14ac:dyDescent="0.2">
      <c r="A272">
        <v>271</v>
      </c>
      <c r="B272">
        <v>30</v>
      </c>
      <c r="C272">
        <v>20220124</v>
      </c>
      <c r="H272" t="s">
        <v>231</v>
      </c>
    </row>
    <row r="273" spans="1:37" x14ac:dyDescent="0.2">
      <c r="A273">
        <v>272</v>
      </c>
      <c r="B273">
        <v>30</v>
      </c>
      <c r="C273" s="47">
        <v>20220131</v>
      </c>
      <c r="D273">
        <v>1</v>
      </c>
      <c r="E273">
        <f>52.5018/1735</f>
        <v>3.0260403458213257E-2</v>
      </c>
      <c r="G273" t="s">
        <v>232</v>
      </c>
      <c r="I273" t="s">
        <v>199</v>
      </c>
      <c r="J273">
        <v>2</v>
      </c>
      <c r="N273">
        <v>93</v>
      </c>
    </row>
    <row r="274" spans="1:37" x14ac:dyDescent="0.2">
      <c r="A274">
        <v>273</v>
      </c>
      <c r="B274">
        <v>30</v>
      </c>
      <c r="C274" s="47">
        <v>20210227</v>
      </c>
      <c r="D274">
        <v>1</v>
      </c>
      <c r="G274" t="s">
        <v>233</v>
      </c>
    </row>
    <row r="275" spans="1:37" x14ac:dyDescent="0.2">
      <c r="A275">
        <v>274</v>
      </c>
      <c r="B275">
        <v>30</v>
      </c>
      <c r="C275" s="47">
        <v>20210227</v>
      </c>
      <c r="D275">
        <v>2</v>
      </c>
      <c r="G275" t="s">
        <v>233</v>
      </c>
    </row>
    <row r="276" spans="1:37" x14ac:dyDescent="0.2">
      <c r="A276">
        <v>275</v>
      </c>
      <c r="B276">
        <v>30</v>
      </c>
      <c r="C276" s="47">
        <v>20210123</v>
      </c>
      <c r="D276">
        <v>1</v>
      </c>
      <c r="G276" t="s">
        <v>233</v>
      </c>
    </row>
    <row r="277" spans="1:37" x14ac:dyDescent="0.2">
      <c r="A277">
        <v>276</v>
      </c>
      <c r="B277">
        <v>30</v>
      </c>
      <c r="C277" s="47">
        <v>20210123</v>
      </c>
      <c r="D277">
        <v>2</v>
      </c>
      <c r="G277" t="s">
        <v>233</v>
      </c>
    </row>
    <row r="278" spans="1:37" x14ac:dyDescent="0.2">
      <c r="A278">
        <v>277</v>
      </c>
      <c r="B278">
        <v>30</v>
      </c>
      <c r="C278" s="47">
        <v>20210221</v>
      </c>
      <c r="D278">
        <v>1</v>
      </c>
      <c r="G278" t="s">
        <v>233</v>
      </c>
    </row>
    <row r="279" spans="1:37" x14ac:dyDescent="0.2">
      <c r="A279">
        <v>278</v>
      </c>
      <c r="B279">
        <v>30</v>
      </c>
      <c r="C279" s="47">
        <v>20210221</v>
      </c>
      <c r="D279">
        <v>2</v>
      </c>
      <c r="G279" t="s">
        <v>233</v>
      </c>
    </row>
    <row r="280" spans="1:37" s="75" customFormat="1" ht="29" customHeight="1" x14ac:dyDescent="0.2">
      <c r="A280" s="75">
        <v>279</v>
      </c>
      <c r="B280" s="75">
        <v>30</v>
      </c>
      <c r="C280" s="76">
        <v>20230414</v>
      </c>
      <c r="D280" s="75">
        <v>1</v>
      </c>
      <c r="E280" s="75">
        <f t="shared" ref="E280:E292" si="13">52.5018/1735</f>
        <v>3.0260403458213257E-2</v>
      </c>
      <c r="I280" s="75" t="s">
        <v>199</v>
      </c>
      <c r="J280" s="75">
        <v>2</v>
      </c>
      <c r="S280" s="77" t="s">
        <v>237</v>
      </c>
      <c r="Z280" s="78"/>
      <c r="AK280" s="78"/>
    </row>
    <row r="281" spans="1:37" s="71" customFormat="1" ht="32" customHeight="1" x14ac:dyDescent="0.2">
      <c r="A281" s="71">
        <v>280</v>
      </c>
      <c r="B281" s="71">
        <v>30</v>
      </c>
      <c r="C281" s="72">
        <v>20230414</v>
      </c>
      <c r="D281" s="71">
        <v>1</v>
      </c>
      <c r="E281" s="71">
        <f t="shared" si="13"/>
        <v>3.0260403458213257E-2</v>
      </c>
      <c r="I281" s="71" t="s">
        <v>199</v>
      </c>
      <c r="J281" s="71">
        <v>2</v>
      </c>
      <c r="S281" s="73" t="s">
        <v>238</v>
      </c>
      <c r="Z281" s="74"/>
      <c r="AK281" s="74"/>
    </row>
    <row r="282" spans="1:37" s="75" customFormat="1" ht="31" customHeight="1" x14ac:dyDescent="0.2">
      <c r="A282" s="75">
        <v>281</v>
      </c>
      <c r="B282" s="75">
        <v>30</v>
      </c>
      <c r="C282" s="76">
        <v>20230417</v>
      </c>
      <c r="D282" s="75">
        <v>1</v>
      </c>
      <c r="E282" s="75">
        <f t="shared" si="13"/>
        <v>3.0260403458213257E-2</v>
      </c>
      <c r="I282" s="75" t="s">
        <v>199</v>
      </c>
      <c r="J282" s="75">
        <v>2</v>
      </c>
      <c r="S282" s="77" t="s">
        <v>239</v>
      </c>
      <c r="Z282" s="78"/>
      <c r="AK282" s="78"/>
    </row>
    <row r="283" spans="1:37" s="75" customFormat="1" ht="25" customHeight="1" x14ac:dyDescent="0.2">
      <c r="A283" s="75">
        <v>282</v>
      </c>
      <c r="B283" s="75">
        <v>30</v>
      </c>
      <c r="C283" s="76">
        <v>20230418</v>
      </c>
      <c r="D283" s="75">
        <v>1</v>
      </c>
      <c r="E283" s="75">
        <f t="shared" si="13"/>
        <v>3.0260403458213257E-2</v>
      </c>
      <c r="I283" s="75" t="s">
        <v>199</v>
      </c>
      <c r="J283" s="75">
        <v>2</v>
      </c>
      <c r="S283" s="79" t="s">
        <v>237</v>
      </c>
      <c r="Z283" s="78"/>
      <c r="AK283" s="78"/>
    </row>
    <row r="284" spans="1:37" s="67" customFormat="1" x14ac:dyDescent="0.2">
      <c r="A284" s="67">
        <v>283</v>
      </c>
      <c r="B284" s="67">
        <v>30</v>
      </c>
      <c r="C284" s="68">
        <v>20230419</v>
      </c>
      <c r="D284" s="67">
        <v>1</v>
      </c>
      <c r="E284" s="67">
        <f t="shared" si="13"/>
        <v>3.0260403458213257E-2</v>
      </c>
      <c r="H284" s="67" t="s">
        <v>225</v>
      </c>
      <c r="I284" s="67" t="s">
        <v>199</v>
      </c>
      <c r="J284" s="67">
        <v>2</v>
      </c>
      <c r="Q284" s="67">
        <v>162</v>
      </c>
      <c r="S284" s="69"/>
      <c r="Z284" s="70"/>
      <c r="AK284" s="70"/>
    </row>
    <row r="285" spans="1:37" s="67" customFormat="1" x14ac:dyDescent="0.2">
      <c r="A285" s="67">
        <v>284</v>
      </c>
      <c r="B285" s="67">
        <v>30</v>
      </c>
      <c r="C285" s="68">
        <v>20230420</v>
      </c>
      <c r="D285" s="67">
        <v>1</v>
      </c>
      <c r="E285" s="67">
        <f t="shared" si="13"/>
        <v>3.0260403458213257E-2</v>
      </c>
      <c r="H285" s="67" t="s">
        <v>225</v>
      </c>
      <c r="I285" s="67" t="s">
        <v>199</v>
      </c>
      <c r="J285" s="67">
        <v>2</v>
      </c>
      <c r="Q285" s="67">
        <v>166</v>
      </c>
      <c r="S285" s="69"/>
      <c r="Z285" s="70"/>
      <c r="AK285" s="70"/>
    </row>
    <row r="286" spans="1:37" s="67" customFormat="1" x14ac:dyDescent="0.2">
      <c r="A286" s="67">
        <v>285</v>
      </c>
      <c r="B286" s="67">
        <v>30</v>
      </c>
      <c r="C286" s="68">
        <v>20230420</v>
      </c>
      <c r="D286" s="67">
        <v>1</v>
      </c>
      <c r="E286" s="67">
        <f t="shared" si="13"/>
        <v>3.0260403458213257E-2</v>
      </c>
      <c r="H286" s="67" t="s">
        <v>225</v>
      </c>
      <c r="I286" s="67" t="s">
        <v>199</v>
      </c>
      <c r="J286" s="67">
        <v>2</v>
      </c>
      <c r="Q286" s="67">
        <v>432</v>
      </c>
      <c r="S286" s="69"/>
      <c r="Z286" s="70"/>
      <c r="AK286" s="70"/>
    </row>
    <row r="287" spans="1:37" x14ac:dyDescent="0.2">
      <c r="A287" s="67">
        <v>286</v>
      </c>
      <c r="B287" s="67">
        <v>30</v>
      </c>
      <c r="C287" s="68">
        <v>20230421</v>
      </c>
      <c r="D287" s="67">
        <v>1</v>
      </c>
      <c r="E287" s="67">
        <f t="shared" si="13"/>
        <v>3.0260403458213257E-2</v>
      </c>
      <c r="F287" s="67"/>
      <c r="G287" s="67"/>
      <c r="H287" s="67" t="s">
        <v>225</v>
      </c>
      <c r="I287" s="67" t="s">
        <v>199</v>
      </c>
      <c r="J287" s="67">
        <v>2</v>
      </c>
      <c r="K287" s="67"/>
      <c r="L287" s="67"/>
      <c r="M287" s="67"/>
      <c r="N287" s="67"/>
      <c r="O287" s="67"/>
      <c r="P287" s="67"/>
      <c r="Q287" s="67">
        <v>349</v>
      </c>
    </row>
    <row r="288" spans="1:37" x14ac:dyDescent="0.2">
      <c r="A288" s="67">
        <v>287</v>
      </c>
      <c r="B288" s="67">
        <v>30</v>
      </c>
      <c r="C288" s="68">
        <v>20230422</v>
      </c>
      <c r="D288" s="67">
        <v>1</v>
      </c>
      <c r="E288" s="67">
        <f t="shared" si="13"/>
        <v>3.0260403458213257E-2</v>
      </c>
      <c r="F288" s="67"/>
      <c r="G288" s="67"/>
      <c r="H288" s="67" t="s">
        <v>225</v>
      </c>
      <c r="I288" s="67" t="s">
        <v>199</v>
      </c>
      <c r="J288" s="67">
        <v>2</v>
      </c>
      <c r="K288" s="67"/>
      <c r="L288" s="67"/>
      <c r="M288" s="67"/>
      <c r="N288" s="67"/>
      <c r="O288" s="67"/>
      <c r="P288" s="67"/>
      <c r="Q288" s="67">
        <v>186</v>
      </c>
    </row>
    <row r="289" spans="1:17" x14ac:dyDescent="0.2">
      <c r="A289">
        <v>288</v>
      </c>
      <c r="B289">
        <v>30</v>
      </c>
      <c r="C289" s="47">
        <v>20230424</v>
      </c>
      <c r="D289">
        <v>1</v>
      </c>
      <c r="E289">
        <f t="shared" si="13"/>
        <v>3.0260403458213257E-2</v>
      </c>
      <c r="H289" t="s">
        <v>240</v>
      </c>
      <c r="I289" t="s">
        <v>199</v>
      </c>
      <c r="J289">
        <v>2</v>
      </c>
    </row>
    <row r="290" spans="1:17" x14ac:dyDescent="0.2">
      <c r="A290" s="67">
        <v>289</v>
      </c>
      <c r="B290" s="67">
        <v>30</v>
      </c>
      <c r="C290" s="68">
        <v>20230425</v>
      </c>
      <c r="D290" s="67">
        <v>1</v>
      </c>
      <c r="E290" s="67">
        <f t="shared" si="13"/>
        <v>3.0260403458213257E-2</v>
      </c>
      <c r="F290" s="67"/>
      <c r="G290" s="67"/>
      <c r="H290" s="67" t="s">
        <v>225</v>
      </c>
      <c r="I290" s="67" t="s">
        <v>199</v>
      </c>
      <c r="J290" s="67">
        <v>2</v>
      </c>
      <c r="K290" s="67"/>
      <c r="L290" s="67"/>
      <c r="M290" s="67"/>
      <c r="N290" s="67"/>
      <c r="O290" s="67"/>
      <c r="P290" s="67"/>
      <c r="Q290" s="67">
        <v>430</v>
      </c>
    </row>
    <row r="291" spans="1:17" x14ac:dyDescent="0.2">
      <c r="A291">
        <v>290</v>
      </c>
      <c r="B291">
        <v>30</v>
      </c>
      <c r="C291" s="47">
        <v>20230427</v>
      </c>
      <c r="D291">
        <v>1</v>
      </c>
      <c r="E291">
        <f t="shared" si="13"/>
        <v>3.0260403458213257E-2</v>
      </c>
      <c r="H291" t="s">
        <v>240</v>
      </c>
      <c r="I291" t="s">
        <v>199</v>
      </c>
      <c r="J291">
        <v>2</v>
      </c>
    </row>
    <row r="292" spans="1:17" x14ac:dyDescent="0.2">
      <c r="A292" s="67">
        <v>291</v>
      </c>
      <c r="B292" s="67">
        <v>30</v>
      </c>
      <c r="C292" s="68">
        <v>20230428</v>
      </c>
      <c r="D292" s="67">
        <v>1</v>
      </c>
      <c r="E292" s="67">
        <f t="shared" si="13"/>
        <v>3.0260403458213257E-2</v>
      </c>
      <c r="F292" s="67"/>
      <c r="G292" s="67"/>
      <c r="H292" s="67" t="s">
        <v>225</v>
      </c>
      <c r="I292" s="67" t="s">
        <v>199</v>
      </c>
      <c r="J292" s="67">
        <v>2</v>
      </c>
      <c r="K292" s="67"/>
      <c r="L292" s="67"/>
      <c r="M292" s="67"/>
      <c r="N292" s="67"/>
      <c r="O292" s="67"/>
      <c r="P292" s="67">
        <v>353</v>
      </c>
      <c r="Q292" s="67"/>
    </row>
  </sheetData>
  <phoneticPr fontId="4" type="noConversion"/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F29BF-6EB0-4B44-9FE0-220D6632E285}">
  <dimension ref="A1:D9"/>
  <sheetViews>
    <sheetView workbookViewId="0">
      <selection activeCell="B4" sqref="B4"/>
    </sheetView>
  </sheetViews>
  <sheetFormatPr baseColWidth="10" defaultRowHeight="16" x14ac:dyDescent="0.2"/>
  <cols>
    <col min="1" max="1" width="11.33203125" customWidth="1"/>
  </cols>
  <sheetData>
    <row r="1" spans="1:4" x14ac:dyDescent="0.2">
      <c r="A1" t="s">
        <v>174</v>
      </c>
      <c r="B1" t="s">
        <v>175</v>
      </c>
      <c r="C1" t="s">
        <v>176</v>
      </c>
      <c r="D1" t="s">
        <v>177</v>
      </c>
    </row>
    <row r="2" spans="1:4" x14ac:dyDescent="0.2">
      <c r="A2" t="s">
        <v>178</v>
      </c>
      <c r="B2" t="s">
        <v>179</v>
      </c>
      <c r="C2">
        <f>1256.025/5</f>
        <v>251.20500000000001</v>
      </c>
      <c r="D2">
        <f>C2^2</f>
        <v>63103.952025000006</v>
      </c>
    </row>
    <row r="3" spans="1:4" x14ac:dyDescent="0.2">
      <c r="A3" t="s">
        <v>178</v>
      </c>
      <c r="B3" t="s">
        <v>180</v>
      </c>
      <c r="C3">
        <f>2084.783/5</f>
        <v>416.95659999999998</v>
      </c>
      <c r="D3">
        <f t="shared" ref="D3:D9" si="0">C3^2</f>
        <v>173852.80628355997</v>
      </c>
    </row>
    <row r="4" spans="1:4" x14ac:dyDescent="0.2">
      <c r="A4" t="s">
        <v>178</v>
      </c>
      <c r="B4" t="s">
        <v>181</v>
      </c>
      <c r="C4">
        <f>2484.692/3</f>
        <v>828.23066666666671</v>
      </c>
      <c r="D4">
        <f t="shared" si="0"/>
        <v>685966.03720711113</v>
      </c>
    </row>
    <row r="5" spans="1:4" x14ac:dyDescent="0.2">
      <c r="A5" t="s">
        <v>178</v>
      </c>
      <c r="B5" t="s">
        <v>182</v>
      </c>
      <c r="C5">
        <f>2509.993/2</f>
        <v>1254.9965</v>
      </c>
      <c r="D5">
        <f t="shared" si="0"/>
        <v>1575016.21501225</v>
      </c>
    </row>
    <row r="6" spans="1:4" x14ac:dyDescent="0.2">
      <c r="A6" t="s">
        <v>183</v>
      </c>
      <c r="B6" t="s">
        <v>184</v>
      </c>
      <c r="C6">
        <f>83.33*10</f>
        <v>833.3</v>
      </c>
      <c r="D6">
        <f t="shared" si="0"/>
        <v>694388.8899999999</v>
      </c>
    </row>
    <row r="7" spans="1:4" x14ac:dyDescent="0.2">
      <c r="A7" t="s">
        <v>183</v>
      </c>
      <c r="B7" t="s">
        <v>185</v>
      </c>
      <c r="C7">
        <f>390</f>
        <v>390</v>
      </c>
      <c r="D7">
        <f t="shared" si="0"/>
        <v>152100</v>
      </c>
    </row>
    <row r="8" spans="1:4" x14ac:dyDescent="0.2">
      <c r="A8" t="s">
        <v>183</v>
      </c>
      <c r="B8" t="s">
        <v>186</v>
      </c>
      <c r="C8">
        <f>2410</f>
        <v>2410</v>
      </c>
      <c r="D8">
        <f t="shared" si="0"/>
        <v>5808100</v>
      </c>
    </row>
    <row r="9" spans="1:4" x14ac:dyDescent="0.2">
      <c r="A9" t="s">
        <v>183</v>
      </c>
      <c r="B9" t="s">
        <v>187</v>
      </c>
      <c r="C9">
        <f>35.43*10</f>
        <v>354.3</v>
      </c>
      <c r="D9">
        <f t="shared" si="0"/>
        <v>125528.49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F7CEE-6357-8E44-B92E-FC9CB53FC98A}">
  <dimension ref="A1:M44"/>
  <sheetViews>
    <sheetView tabSelected="1" workbookViewId="0">
      <selection activeCell="O45" sqref="O45"/>
    </sheetView>
  </sheetViews>
  <sheetFormatPr baseColWidth="10" defaultRowHeight="16" x14ac:dyDescent="0.2"/>
  <cols>
    <col min="12" max="12" width="24.83203125" bestFit="1" customWidth="1"/>
  </cols>
  <sheetData>
    <row r="1" spans="1:12" x14ac:dyDescent="0.2">
      <c r="A1" t="s">
        <v>32</v>
      </c>
      <c r="B1" t="s">
        <v>191</v>
      </c>
      <c r="C1" t="s">
        <v>192</v>
      </c>
      <c r="D1" t="s">
        <v>188</v>
      </c>
      <c r="E1" t="s">
        <v>190</v>
      </c>
      <c r="F1" t="s">
        <v>173</v>
      </c>
      <c r="G1" t="s">
        <v>19</v>
      </c>
      <c r="H1" t="s">
        <v>133</v>
      </c>
      <c r="I1" t="s">
        <v>210</v>
      </c>
      <c r="J1" t="s">
        <v>193</v>
      </c>
      <c r="K1" t="s">
        <v>194</v>
      </c>
      <c r="L1" t="s">
        <v>206</v>
      </c>
    </row>
    <row r="2" spans="1:12" x14ac:dyDescent="0.2">
      <c r="A2">
        <v>208</v>
      </c>
      <c r="B2">
        <v>20210525</v>
      </c>
      <c r="C2" t="s">
        <v>135</v>
      </c>
      <c r="D2" t="s">
        <v>189</v>
      </c>
      <c r="E2" t="s">
        <v>182</v>
      </c>
      <c r="F2">
        <v>185427</v>
      </c>
      <c r="G2">
        <v>20.6</v>
      </c>
      <c r="H2">
        <v>1</v>
      </c>
      <c r="I2">
        <f>H2/2.54/2.067</f>
        <v>0.19046966008784458</v>
      </c>
      <c r="J2">
        <f>F2/'Size calibration key'!$D$5</f>
        <v>0.11773021650990292</v>
      </c>
      <c r="K2">
        <f t="shared" ref="K2:K34" si="0">J2*1000000</f>
        <v>117730.21650990292</v>
      </c>
      <c r="L2">
        <f>K2/30*2</f>
        <v>7848.6811006601947</v>
      </c>
    </row>
    <row r="3" spans="1:12" x14ac:dyDescent="0.2">
      <c r="A3">
        <v>47</v>
      </c>
      <c r="C3" t="s">
        <v>135</v>
      </c>
      <c r="D3" t="s">
        <v>183</v>
      </c>
      <c r="E3" t="s">
        <v>184</v>
      </c>
      <c r="F3">
        <v>94910</v>
      </c>
      <c r="G3">
        <v>19.777777777777775</v>
      </c>
      <c r="H3" s="4">
        <v>0.66666666666666075</v>
      </c>
      <c r="I3">
        <f t="shared" ref="I3:I34" si="1">H3/2.54/2.067</f>
        <v>0.12697977339189526</v>
      </c>
      <c r="J3">
        <f>F3/'Size calibration key'!$D$6</f>
        <v>0.13668133428805293</v>
      </c>
      <c r="K3">
        <f t="shared" si="0"/>
        <v>136681.33428805292</v>
      </c>
      <c r="L3">
        <f t="shared" ref="L3:L34" si="2">K3/30*2</f>
        <v>9112.0889525368621</v>
      </c>
    </row>
    <row r="4" spans="1:12" x14ac:dyDescent="0.2">
      <c r="A4">
        <v>206</v>
      </c>
      <c r="B4">
        <v>20210524</v>
      </c>
      <c r="C4" t="s">
        <v>135</v>
      </c>
      <c r="D4" t="s">
        <v>189</v>
      </c>
      <c r="E4" t="s">
        <v>182</v>
      </c>
      <c r="F4">
        <v>359177</v>
      </c>
      <c r="G4">
        <v>20</v>
      </c>
      <c r="H4">
        <v>0.8</v>
      </c>
      <c r="I4">
        <f t="shared" si="1"/>
        <v>0.15237572807027566</v>
      </c>
      <c r="J4">
        <f>F4/'Size calibration key'!$D$5</f>
        <v>0.22804654109367783</v>
      </c>
      <c r="K4">
        <f t="shared" si="0"/>
        <v>228046.54109367784</v>
      </c>
      <c r="L4">
        <f t="shared" si="2"/>
        <v>15203.102739578522</v>
      </c>
    </row>
    <row r="5" spans="1:12" x14ac:dyDescent="0.2">
      <c r="A5">
        <v>51</v>
      </c>
      <c r="C5" t="s">
        <v>135</v>
      </c>
      <c r="D5" t="s">
        <v>183</v>
      </c>
      <c r="E5" t="s">
        <v>184</v>
      </c>
      <c r="F5">
        <v>158523</v>
      </c>
      <c r="G5">
        <v>21.277777777777779</v>
      </c>
      <c r="H5">
        <v>0.88888888888888928</v>
      </c>
      <c r="I5">
        <f t="shared" si="1"/>
        <v>0.16930636452252859</v>
      </c>
      <c r="J5">
        <f>F5/'Size calibration key'!$D$6</f>
        <v>0.22829138294536946</v>
      </c>
      <c r="K5">
        <f t="shared" si="0"/>
        <v>228291.38294536946</v>
      </c>
      <c r="L5">
        <f t="shared" si="2"/>
        <v>15219.425529691298</v>
      </c>
    </row>
    <row r="6" spans="1:12" x14ac:dyDescent="0.2">
      <c r="A6">
        <v>43</v>
      </c>
      <c r="C6" t="s">
        <v>135</v>
      </c>
      <c r="D6" t="s">
        <v>183</v>
      </c>
      <c r="E6" t="s">
        <v>184</v>
      </c>
      <c r="F6">
        <v>190815</v>
      </c>
      <c r="G6">
        <v>19.166666666666668</v>
      </c>
      <c r="H6" s="4">
        <v>0.66666666666666785</v>
      </c>
      <c r="I6">
        <f t="shared" si="1"/>
        <v>0.12697977339189662</v>
      </c>
      <c r="J6">
        <f>F6/'Size calibration key'!$D$6</f>
        <v>0.27479558320698366</v>
      </c>
      <c r="K6">
        <f t="shared" si="0"/>
        <v>274795.58320698369</v>
      </c>
      <c r="L6">
        <f t="shared" si="2"/>
        <v>18319.705547132246</v>
      </c>
    </row>
    <row r="7" spans="1:12" x14ac:dyDescent="0.2">
      <c r="A7">
        <v>40</v>
      </c>
      <c r="C7" t="s">
        <v>135</v>
      </c>
      <c r="D7" t="s">
        <v>183</v>
      </c>
      <c r="E7" t="s">
        <v>184</v>
      </c>
      <c r="F7">
        <v>191974</v>
      </c>
      <c r="G7" s="8">
        <v>19.83333</v>
      </c>
      <c r="H7" s="4">
        <v>0.61111111111111427</v>
      </c>
      <c r="I7">
        <f t="shared" si="1"/>
        <v>0.11639812560923897</v>
      </c>
      <c r="J7">
        <f>F7/'Size calibration key'!$D$6</f>
        <v>0.27646467673179509</v>
      </c>
      <c r="K7">
        <f t="shared" si="0"/>
        <v>276464.67673179507</v>
      </c>
      <c r="L7">
        <f t="shared" si="2"/>
        <v>18430.97844878634</v>
      </c>
    </row>
    <row r="8" spans="1:12" x14ac:dyDescent="0.2">
      <c r="A8">
        <v>65</v>
      </c>
      <c r="C8" t="s">
        <v>135</v>
      </c>
      <c r="D8" t="s">
        <v>183</v>
      </c>
      <c r="E8" t="s">
        <v>184</v>
      </c>
      <c r="F8">
        <v>306766</v>
      </c>
      <c r="G8">
        <v>21.388888888888889</v>
      </c>
      <c r="H8">
        <v>0.66666666666666785</v>
      </c>
      <c r="I8">
        <f t="shared" si="1"/>
        <v>0.12697977339189662</v>
      </c>
      <c r="J8">
        <f>F8/'Size calibration key'!$D$6</f>
        <v>0.44177838156367977</v>
      </c>
      <c r="K8">
        <f t="shared" si="0"/>
        <v>441778.38156367978</v>
      </c>
      <c r="L8">
        <f t="shared" si="2"/>
        <v>29451.892104245318</v>
      </c>
    </row>
    <row r="9" spans="1:12" x14ac:dyDescent="0.2">
      <c r="A9">
        <v>49</v>
      </c>
      <c r="C9" t="s">
        <v>135</v>
      </c>
      <c r="D9" t="s">
        <v>183</v>
      </c>
      <c r="E9" t="s">
        <v>184</v>
      </c>
      <c r="F9">
        <v>308154</v>
      </c>
      <c r="G9">
        <v>20.333333333333329</v>
      </c>
      <c r="H9" s="4">
        <v>1.1111111111111107</v>
      </c>
      <c r="I9">
        <f t="shared" si="1"/>
        <v>0.21163295565316059</v>
      </c>
      <c r="J9">
        <f>F9/'Size calibration key'!$D$6</f>
        <v>0.4437772614708741</v>
      </c>
      <c r="K9">
        <f t="shared" si="0"/>
        <v>443777.26147087407</v>
      </c>
      <c r="L9">
        <f t="shared" si="2"/>
        <v>29585.150764724938</v>
      </c>
    </row>
    <row r="10" spans="1:12" x14ac:dyDescent="0.2">
      <c r="A10">
        <v>57</v>
      </c>
      <c r="C10" t="s">
        <v>135</v>
      </c>
      <c r="D10" t="s">
        <v>183</v>
      </c>
      <c r="E10" t="s">
        <v>184</v>
      </c>
      <c r="F10">
        <v>311385</v>
      </c>
      <c r="G10">
        <v>21.5</v>
      </c>
      <c r="H10">
        <v>0.77777777777777857</v>
      </c>
      <c r="I10">
        <f t="shared" si="1"/>
        <v>0.1481430689572126</v>
      </c>
      <c r="J10">
        <f>F10/'Size calibration key'!$D$6</f>
        <v>0.44843027370440797</v>
      </c>
      <c r="K10">
        <f t="shared" si="0"/>
        <v>448430.27370440797</v>
      </c>
      <c r="L10">
        <f t="shared" si="2"/>
        <v>29895.351580293864</v>
      </c>
    </row>
    <row r="11" spans="1:12" x14ac:dyDescent="0.2">
      <c r="A11">
        <v>45</v>
      </c>
      <c r="C11" t="s">
        <v>135</v>
      </c>
      <c r="D11" t="s">
        <v>183</v>
      </c>
      <c r="E11" t="s">
        <v>184</v>
      </c>
      <c r="F11">
        <v>313646</v>
      </c>
      <c r="G11">
        <v>21.222222222222221</v>
      </c>
      <c r="H11" s="4">
        <v>0.72222222222221788</v>
      </c>
      <c r="I11">
        <f t="shared" si="1"/>
        <v>0.13756142117455361</v>
      </c>
      <c r="J11">
        <f>F11/'Size calibration key'!$D$6</f>
        <v>0.45168637418723684</v>
      </c>
      <c r="K11">
        <f t="shared" si="0"/>
        <v>451686.37418723683</v>
      </c>
      <c r="L11">
        <f t="shared" si="2"/>
        <v>30112.42494581579</v>
      </c>
    </row>
    <row r="12" spans="1:12" x14ac:dyDescent="0.2">
      <c r="A12">
        <v>52</v>
      </c>
      <c r="C12" t="s">
        <v>135</v>
      </c>
      <c r="D12" t="s">
        <v>183</v>
      </c>
      <c r="E12" t="s">
        <v>184</v>
      </c>
      <c r="F12">
        <v>348033</v>
      </c>
      <c r="G12">
        <v>21.555555555555557</v>
      </c>
      <c r="H12">
        <v>0.6666666666666714</v>
      </c>
      <c r="I12">
        <f t="shared" si="1"/>
        <v>0.12697977339189731</v>
      </c>
      <c r="J12">
        <f>F12/'Size calibration key'!$D$6</f>
        <v>0.50120761580733253</v>
      </c>
      <c r="K12">
        <f t="shared" si="0"/>
        <v>501207.61580733251</v>
      </c>
      <c r="L12">
        <f t="shared" si="2"/>
        <v>33413.841053822165</v>
      </c>
    </row>
    <row r="13" spans="1:12" x14ac:dyDescent="0.2">
      <c r="A13">
        <v>48</v>
      </c>
      <c r="C13" t="s">
        <v>135</v>
      </c>
      <c r="D13" t="s">
        <v>183</v>
      </c>
      <c r="E13" t="s">
        <v>184</v>
      </c>
      <c r="F13">
        <v>353123</v>
      </c>
      <c r="G13">
        <v>20.722222222222221</v>
      </c>
      <c r="H13" s="4">
        <v>0.83333333333333215</v>
      </c>
      <c r="I13">
        <f t="shared" si="1"/>
        <v>0.15872471673987026</v>
      </c>
      <c r="J13">
        <f>F13/'Size calibration key'!$D$6</f>
        <v>0.50853780221051648</v>
      </c>
      <c r="K13">
        <f t="shared" si="0"/>
        <v>508537.80221051647</v>
      </c>
      <c r="L13">
        <f t="shared" si="2"/>
        <v>33902.520147367766</v>
      </c>
    </row>
    <row r="14" spans="1:12" x14ac:dyDescent="0.2">
      <c r="A14">
        <v>39</v>
      </c>
      <c r="C14" t="s">
        <v>135</v>
      </c>
      <c r="D14" t="s">
        <v>183</v>
      </c>
      <c r="E14" t="s">
        <v>184</v>
      </c>
      <c r="F14">
        <v>374491</v>
      </c>
      <c r="G14" s="8">
        <v>20.05556</v>
      </c>
      <c r="H14" s="4">
        <v>0.72222222222222143</v>
      </c>
      <c r="I14">
        <f t="shared" si="1"/>
        <v>0.13756142117455428</v>
      </c>
      <c r="J14">
        <f>F14/'Size calibration key'!$D$6</f>
        <v>0.53931018395181995</v>
      </c>
      <c r="K14">
        <f t="shared" si="0"/>
        <v>539310.1839518199</v>
      </c>
      <c r="L14">
        <f t="shared" si="2"/>
        <v>35954.012263454657</v>
      </c>
    </row>
    <row r="15" spans="1:12" x14ac:dyDescent="0.2">
      <c r="A15">
        <v>36</v>
      </c>
      <c r="C15" t="s">
        <v>135</v>
      </c>
      <c r="D15" t="s">
        <v>183</v>
      </c>
      <c r="E15" t="s">
        <v>184</v>
      </c>
      <c r="F15">
        <v>451709</v>
      </c>
      <c r="G15" s="8">
        <v>20.33333</v>
      </c>
      <c r="H15" s="4">
        <v>0.83333333333333215</v>
      </c>
      <c r="I15">
        <f t="shared" si="1"/>
        <v>0.15872471673987026</v>
      </c>
      <c r="J15">
        <f>F15/'Size calibration key'!$D$6</f>
        <v>0.65051299999917922</v>
      </c>
      <c r="K15">
        <f t="shared" si="0"/>
        <v>650512.99999917927</v>
      </c>
      <c r="L15">
        <f t="shared" si="2"/>
        <v>43367.533333278618</v>
      </c>
    </row>
    <row r="16" spans="1:12" x14ac:dyDescent="0.2">
      <c r="A16">
        <v>44</v>
      </c>
      <c r="C16" t="s">
        <v>135</v>
      </c>
      <c r="D16" t="s">
        <v>183</v>
      </c>
      <c r="E16" t="s">
        <v>184</v>
      </c>
      <c r="F16">
        <v>472961</v>
      </c>
      <c r="G16">
        <v>17.277777777777779</v>
      </c>
      <c r="H16" s="4">
        <v>0.55555555555555713</v>
      </c>
      <c r="I16">
        <f t="shared" si="1"/>
        <v>0.10581647782658063</v>
      </c>
      <c r="J16">
        <f>F16/'Size calibration key'!$D$6</f>
        <v>0.6811183283764809</v>
      </c>
      <c r="K16">
        <f t="shared" si="0"/>
        <v>681118.32837648084</v>
      </c>
      <c r="L16">
        <f t="shared" si="2"/>
        <v>45407.88855843206</v>
      </c>
    </row>
    <row r="17" spans="1:12" x14ac:dyDescent="0.2">
      <c r="A17">
        <v>58</v>
      </c>
      <c r="C17" t="s">
        <v>135</v>
      </c>
      <c r="D17" t="s">
        <v>183</v>
      </c>
      <c r="E17" t="s">
        <v>184</v>
      </c>
      <c r="F17">
        <v>497189</v>
      </c>
      <c r="G17">
        <v>22.166666666666671</v>
      </c>
      <c r="H17">
        <v>1.0555555555555607</v>
      </c>
      <c r="I17">
        <f t="shared" si="1"/>
        <v>0.2010513078705036</v>
      </c>
      <c r="J17">
        <f>F17/'Size calibration key'!$D$6</f>
        <v>0.71600943960955377</v>
      </c>
      <c r="K17">
        <f t="shared" si="0"/>
        <v>716009.43960955378</v>
      </c>
      <c r="L17">
        <f t="shared" si="2"/>
        <v>47733.962640636921</v>
      </c>
    </row>
    <row r="18" spans="1:12" x14ac:dyDescent="0.2">
      <c r="A18">
        <v>63</v>
      </c>
      <c r="C18" t="s">
        <v>135</v>
      </c>
      <c r="D18" t="s">
        <v>183</v>
      </c>
      <c r="E18" t="s">
        <v>184</v>
      </c>
      <c r="F18" s="33">
        <v>497330</v>
      </c>
      <c r="G18" s="33">
        <v>18.888888888888889</v>
      </c>
      <c r="H18">
        <v>0.38888888888888928</v>
      </c>
      <c r="I18">
        <f t="shared" si="1"/>
        <v>7.4071534478606302E-2</v>
      </c>
      <c r="J18">
        <f>F18/'Size calibration key'!$D$6</f>
        <v>0.71621249585372837</v>
      </c>
      <c r="K18">
        <f t="shared" si="0"/>
        <v>716212.49585372838</v>
      </c>
      <c r="L18">
        <f t="shared" si="2"/>
        <v>47747.499723581896</v>
      </c>
    </row>
    <row r="19" spans="1:12" x14ac:dyDescent="0.2">
      <c r="A19">
        <v>69</v>
      </c>
      <c r="C19" t="s">
        <v>135</v>
      </c>
      <c r="D19" t="s">
        <v>183</v>
      </c>
      <c r="E19" t="s">
        <v>184</v>
      </c>
      <c r="F19">
        <v>532397</v>
      </c>
      <c r="G19">
        <v>20.444444444444443</v>
      </c>
      <c r="H19">
        <v>0.94444444444444642</v>
      </c>
      <c r="I19">
        <f t="shared" si="1"/>
        <v>0.17988801230518695</v>
      </c>
      <c r="J19">
        <f>F19/'Size calibration key'!$D$6</f>
        <v>0.76671301581452445</v>
      </c>
      <c r="K19">
        <f t="shared" si="0"/>
        <v>766713.01581452449</v>
      </c>
      <c r="L19">
        <f t="shared" si="2"/>
        <v>51114.201054301629</v>
      </c>
    </row>
    <row r="20" spans="1:12" x14ac:dyDescent="0.2">
      <c r="A20">
        <v>37</v>
      </c>
      <c r="C20" t="s">
        <v>135</v>
      </c>
      <c r="D20" t="s">
        <v>183</v>
      </c>
      <c r="E20" t="s">
        <v>184</v>
      </c>
      <c r="F20">
        <v>559876</v>
      </c>
      <c r="G20" s="8">
        <v>21.05556</v>
      </c>
      <c r="H20" s="4">
        <v>0.55555555555555358</v>
      </c>
      <c r="I20">
        <f t="shared" si="1"/>
        <v>0.10581647782657995</v>
      </c>
      <c r="J20">
        <f>F20/'Size calibration key'!$D$6</f>
        <v>0.80628594158526945</v>
      </c>
      <c r="K20">
        <f t="shared" si="0"/>
        <v>806285.94158526941</v>
      </c>
      <c r="L20">
        <f t="shared" si="2"/>
        <v>53752.396105684624</v>
      </c>
    </row>
    <row r="21" spans="1:12" x14ac:dyDescent="0.2">
      <c r="A21">
        <v>90</v>
      </c>
      <c r="C21" t="s">
        <v>135</v>
      </c>
      <c r="D21" t="s">
        <v>183</v>
      </c>
      <c r="E21" t="s">
        <v>184</v>
      </c>
      <c r="F21">
        <v>560844</v>
      </c>
      <c r="G21">
        <v>28.222222222222221</v>
      </c>
      <c r="H21">
        <v>1.56</v>
      </c>
      <c r="I21">
        <f>H21/2.54/2.067</f>
        <v>0.29713266973703756</v>
      </c>
      <c r="J21">
        <f>F21/'Size calibration key'!$D$6</f>
        <v>0.80767997310556061</v>
      </c>
      <c r="K21">
        <f t="shared" si="0"/>
        <v>807679.97310556064</v>
      </c>
      <c r="L21">
        <f t="shared" si="2"/>
        <v>53845.331540370709</v>
      </c>
    </row>
    <row r="22" spans="1:12" x14ac:dyDescent="0.2">
      <c r="A22">
        <v>56</v>
      </c>
      <c r="C22" t="s">
        <v>135</v>
      </c>
      <c r="D22" t="s">
        <v>183</v>
      </c>
      <c r="E22" t="s">
        <v>184</v>
      </c>
      <c r="F22">
        <v>586345</v>
      </c>
      <c r="G22">
        <v>19.166666666666668</v>
      </c>
      <c r="H22">
        <v>0.38888888888888928</v>
      </c>
      <c r="I22">
        <f t="shared" si="1"/>
        <v>7.4071534478606302E-2</v>
      </c>
      <c r="J22">
        <f>F22/'Size calibration key'!$D$6</f>
        <v>0.84440435099703293</v>
      </c>
      <c r="K22">
        <f t="shared" si="0"/>
        <v>844404.35099703295</v>
      </c>
      <c r="L22">
        <f t="shared" si="2"/>
        <v>56293.6233998022</v>
      </c>
    </row>
    <row r="23" spans="1:12" x14ac:dyDescent="0.2">
      <c r="A23">
        <v>85</v>
      </c>
      <c r="C23" t="s">
        <v>135</v>
      </c>
      <c r="D23" t="s">
        <v>183</v>
      </c>
      <c r="E23" t="s">
        <v>184</v>
      </c>
      <c r="F23" s="33">
        <v>587588</v>
      </c>
      <c r="G23" s="33">
        <v>25.611111111111107</v>
      </c>
      <c r="H23">
        <v>1.1100000000000001</v>
      </c>
      <c r="I23">
        <f t="shared" si="1"/>
        <v>0.21142132269750752</v>
      </c>
      <c r="J23">
        <f>F23/'Size calibration key'!$D$6</f>
        <v>0.84619441419922503</v>
      </c>
      <c r="K23">
        <f t="shared" si="0"/>
        <v>846194.41419922502</v>
      </c>
      <c r="L23">
        <f t="shared" si="2"/>
        <v>56412.960946615</v>
      </c>
    </row>
    <row r="24" spans="1:12" x14ac:dyDescent="0.2">
      <c r="A24">
        <v>66</v>
      </c>
      <c r="C24" t="s">
        <v>135</v>
      </c>
      <c r="D24" t="s">
        <v>183</v>
      </c>
      <c r="E24" t="s">
        <v>184</v>
      </c>
      <c r="F24">
        <v>606845</v>
      </c>
      <c r="G24">
        <v>21.388888888888889</v>
      </c>
      <c r="H24">
        <v>0.55555555555555713</v>
      </c>
      <c r="I24">
        <f t="shared" si="1"/>
        <v>0.10581647782658063</v>
      </c>
      <c r="J24">
        <f>F24/'Size calibration key'!$D$6</f>
        <v>0.87392671273873646</v>
      </c>
      <c r="K24">
        <f t="shared" si="0"/>
        <v>873926.71273873642</v>
      </c>
      <c r="L24">
        <f t="shared" si="2"/>
        <v>58261.780849249095</v>
      </c>
    </row>
    <row r="25" spans="1:12" x14ac:dyDescent="0.2">
      <c r="A25">
        <v>68</v>
      </c>
      <c r="C25" t="s">
        <v>135</v>
      </c>
      <c r="D25" t="s">
        <v>183</v>
      </c>
      <c r="E25" t="s">
        <v>184</v>
      </c>
      <c r="F25">
        <v>613439</v>
      </c>
      <c r="G25">
        <v>22.222222222222221</v>
      </c>
      <c r="H25">
        <v>0.94444444444444287</v>
      </c>
      <c r="I25">
        <f t="shared" si="1"/>
        <v>0.17988801230518625</v>
      </c>
      <c r="J25">
        <f>F25/'Size calibration key'!$D$6</f>
        <v>0.8834228324131167</v>
      </c>
      <c r="K25">
        <f t="shared" si="0"/>
        <v>883422.8324131167</v>
      </c>
      <c r="L25">
        <f t="shared" si="2"/>
        <v>58894.855494207783</v>
      </c>
    </row>
    <row r="26" spans="1:12" x14ac:dyDescent="0.2">
      <c r="A26">
        <v>61</v>
      </c>
      <c r="C26" t="s">
        <v>135</v>
      </c>
      <c r="D26" t="s">
        <v>183</v>
      </c>
      <c r="E26" t="s">
        <v>184</v>
      </c>
      <c r="F26">
        <v>639841</v>
      </c>
      <c r="G26">
        <v>19.277777777777779</v>
      </c>
      <c r="H26">
        <v>0.55555555555555713</v>
      </c>
      <c r="I26">
        <f t="shared" si="1"/>
        <v>0.10581647782658063</v>
      </c>
      <c r="J26">
        <f>F26/'Size calibration key'!$D$6</f>
        <v>0.92144475410601701</v>
      </c>
      <c r="K26">
        <f t="shared" si="0"/>
        <v>921444.75410601706</v>
      </c>
      <c r="L26">
        <f t="shared" si="2"/>
        <v>61429.650273734471</v>
      </c>
    </row>
    <row r="27" spans="1:12" x14ac:dyDescent="0.2">
      <c r="A27">
        <v>38</v>
      </c>
      <c r="C27" t="s">
        <v>135</v>
      </c>
      <c r="D27" t="s">
        <v>183</v>
      </c>
      <c r="E27" t="s">
        <v>184</v>
      </c>
      <c r="F27">
        <v>706277</v>
      </c>
      <c r="G27" s="8">
        <v>19.77778</v>
      </c>
      <c r="H27" s="4">
        <v>0.49999999999999645</v>
      </c>
      <c r="I27">
        <f t="shared" si="1"/>
        <v>9.5234830043921623E-2</v>
      </c>
      <c r="J27">
        <f>F27/'Size calibration key'!$D$6</f>
        <v>1.017120247992447</v>
      </c>
      <c r="K27">
        <f t="shared" si="0"/>
        <v>1017120.247992447</v>
      </c>
      <c r="L27">
        <f t="shared" si="2"/>
        <v>67808.016532829803</v>
      </c>
    </row>
    <row r="28" spans="1:12" x14ac:dyDescent="0.2">
      <c r="A28">
        <v>59</v>
      </c>
      <c r="C28" t="s">
        <v>135</v>
      </c>
      <c r="D28" t="s">
        <v>183</v>
      </c>
      <c r="E28" t="s">
        <v>184</v>
      </c>
      <c r="F28">
        <v>708799</v>
      </c>
      <c r="G28">
        <v>19.388888888888893</v>
      </c>
      <c r="H28">
        <v>0.6666666666666714</v>
      </c>
      <c r="I28">
        <f t="shared" si="1"/>
        <v>0.12697977339189731</v>
      </c>
      <c r="J28">
        <f>F28/'Size calibration key'!$D$6</f>
        <v>1.0207522185442801</v>
      </c>
      <c r="K28">
        <f t="shared" si="0"/>
        <v>1020752.2185442802</v>
      </c>
      <c r="L28">
        <f t="shared" si="2"/>
        <v>68050.147902952012</v>
      </c>
    </row>
    <row r="29" spans="1:12" x14ac:dyDescent="0.2">
      <c r="A29">
        <v>50</v>
      </c>
      <c r="C29" t="s">
        <v>135</v>
      </c>
      <c r="D29" t="s">
        <v>183</v>
      </c>
      <c r="E29" t="s">
        <v>184</v>
      </c>
      <c r="F29">
        <v>741156</v>
      </c>
      <c r="G29">
        <v>19.944444444444446</v>
      </c>
      <c r="H29" s="4">
        <v>0.55555555555555358</v>
      </c>
      <c r="I29">
        <f t="shared" si="1"/>
        <v>0.10581647782657995</v>
      </c>
      <c r="J29">
        <f>F29/'Size calibration key'!$D$6</f>
        <v>1.0673500262943436</v>
      </c>
      <c r="K29">
        <f t="shared" si="0"/>
        <v>1067350.0262943436</v>
      </c>
      <c r="L29">
        <f t="shared" si="2"/>
        <v>71156.668419622903</v>
      </c>
    </row>
    <row r="30" spans="1:12" x14ac:dyDescent="0.2">
      <c r="A30">
        <v>62</v>
      </c>
      <c r="C30" t="s">
        <v>135</v>
      </c>
      <c r="D30" t="s">
        <v>183</v>
      </c>
      <c r="E30" t="s">
        <v>184</v>
      </c>
      <c r="F30">
        <v>812293</v>
      </c>
      <c r="G30">
        <v>22.111111111111111</v>
      </c>
      <c r="H30">
        <v>0.94444444444444642</v>
      </c>
      <c r="I30">
        <f t="shared" si="1"/>
        <v>0.17988801230518695</v>
      </c>
      <c r="J30">
        <f>F30/'Size calibration key'!$D$6</f>
        <v>1.1697955017684689</v>
      </c>
      <c r="K30">
        <f t="shared" si="0"/>
        <v>1169795.5017684689</v>
      </c>
      <c r="L30">
        <f t="shared" si="2"/>
        <v>77986.366784564598</v>
      </c>
    </row>
    <row r="31" spans="1:12" x14ac:dyDescent="0.2">
      <c r="A31">
        <v>41</v>
      </c>
      <c r="C31" t="s">
        <v>135</v>
      </c>
      <c r="D31" t="s">
        <v>183</v>
      </c>
      <c r="E31" t="s">
        <v>184</v>
      </c>
      <c r="F31">
        <v>812764</v>
      </c>
      <c r="G31" s="8">
        <v>20.05556</v>
      </c>
      <c r="H31" s="4">
        <v>0.61111111111111072</v>
      </c>
      <c r="I31">
        <f t="shared" si="1"/>
        <v>0.11639812560923828</v>
      </c>
      <c r="J31">
        <f>F31/'Size calibration key'!$D$6</f>
        <v>1.1704737960309246</v>
      </c>
      <c r="K31">
        <f t="shared" si="0"/>
        <v>1170473.7960309247</v>
      </c>
      <c r="L31">
        <f t="shared" si="2"/>
        <v>78031.586402061643</v>
      </c>
    </row>
    <row r="32" spans="1:12" x14ac:dyDescent="0.2">
      <c r="A32">
        <v>60</v>
      </c>
      <c r="C32" t="s">
        <v>135</v>
      </c>
      <c r="D32" t="s">
        <v>183</v>
      </c>
      <c r="E32" t="s">
        <v>184</v>
      </c>
      <c r="F32">
        <v>841269</v>
      </c>
      <c r="G32">
        <v>21.722222222222218</v>
      </c>
      <c r="H32">
        <v>0.61111111111110716</v>
      </c>
      <c r="I32">
        <f t="shared" si="1"/>
        <v>0.11639812560923761</v>
      </c>
      <c r="J32">
        <f>F32/'Size calibration key'!$D$6</f>
        <v>1.2115242800039616</v>
      </c>
      <c r="K32">
        <f t="shared" si="0"/>
        <v>1211524.2800039616</v>
      </c>
      <c r="L32">
        <f t="shared" si="2"/>
        <v>80768.285333597436</v>
      </c>
    </row>
    <row r="33" spans="1:13" x14ac:dyDescent="0.2">
      <c r="A33">
        <v>210</v>
      </c>
      <c r="B33">
        <v>20210602</v>
      </c>
      <c r="C33" t="s">
        <v>135</v>
      </c>
      <c r="D33" t="s">
        <v>189</v>
      </c>
      <c r="E33" t="s">
        <v>180</v>
      </c>
      <c r="F33">
        <v>230109</v>
      </c>
      <c r="G33">
        <v>20.2</v>
      </c>
      <c r="H33">
        <v>0.4</v>
      </c>
      <c r="I33">
        <f t="shared" si="1"/>
        <v>7.6187864035137831E-2</v>
      </c>
      <c r="J33">
        <f>F33/'Size calibration key'!$D$3</f>
        <v>1.3235851920887847</v>
      </c>
      <c r="K33">
        <f t="shared" si="0"/>
        <v>1323585.1920887846</v>
      </c>
      <c r="L33">
        <f t="shared" si="2"/>
        <v>88239.012805918974</v>
      </c>
    </row>
    <row r="34" spans="1:13" x14ac:dyDescent="0.2">
      <c r="A34">
        <v>54</v>
      </c>
      <c r="C34" t="s">
        <v>135</v>
      </c>
      <c r="D34" t="s">
        <v>183</v>
      </c>
      <c r="E34" t="s">
        <v>184</v>
      </c>
      <c r="F34">
        <v>1038357</v>
      </c>
      <c r="G34">
        <v>20.722222222222221</v>
      </c>
      <c r="H34">
        <v>0.72222222222222143</v>
      </c>
      <c r="I34">
        <f t="shared" si="1"/>
        <v>0.13756142117455428</v>
      </c>
      <c r="J34">
        <f>F34/'Size calibration key'!$D$6</f>
        <v>1.4953537059039066</v>
      </c>
      <c r="K34">
        <f t="shared" si="0"/>
        <v>1495353.7059039066</v>
      </c>
      <c r="L34">
        <f t="shared" si="2"/>
        <v>99690.247060260444</v>
      </c>
    </row>
    <row r="35" spans="1:13" x14ac:dyDescent="0.2">
      <c r="A35">
        <v>248</v>
      </c>
      <c r="B35">
        <v>20210917</v>
      </c>
      <c r="C35" t="s">
        <v>135</v>
      </c>
      <c r="D35" t="s">
        <v>189</v>
      </c>
      <c r="E35" t="s">
        <v>181</v>
      </c>
      <c r="F35">
        <v>301034</v>
      </c>
      <c r="G35">
        <v>19.849131955001475</v>
      </c>
      <c r="H35">
        <v>0.64543174217081756</v>
      </c>
      <c r="I35">
        <v>0.12293516454118097</v>
      </c>
      <c r="J35">
        <f>F35/'Size calibration key'!$D$4</f>
        <v>0.43884679950869043</v>
      </c>
      <c r="K35">
        <f t="shared" ref="K35" si="3">J35*1000000</f>
        <v>438846.79950869043</v>
      </c>
      <c r="L35">
        <f t="shared" ref="L35" si="4">K35/30*2</f>
        <v>29256.45330057936</v>
      </c>
    </row>
    <row r="36" spans="1:13" x14ac:dyDescent="0.2">
      <c r="A36">
        <v>249</v>
      </c>
      <c r="B36">
        <v>20210917</v>
      </c>
      <c r="C36" t="s">
        <v>135</v>
      </c>
      <c r="D36" t="s">
        <v>189</v>
      </c>
      <c r="E36" t="s">
        <v>180</v>
      </c>
      <c r="F36">
        <v>306059</v>
      </c>
      <c r="G36">
        <v>17.480527515962283</v>
      </c>
      <c r="H36">
        <v>4.1620598966251308</v>
      </c>
      <c r="I36">
        <v>0.13873532988750437</v>
      </c>
      <c r="J36">
        <f>F36/'Size calibration key'!$D$3</f>
        <v>1.7604490059298044</v>
      </c>
      <c r="K36">
        <f t="shared" ref="K36" si="5">J36*1000000</f>
        <v>1760449.0059298044</v>
      </c>
      <c r="L36">
        <f t="shared" ref="L36:L43" si="6">K36/30*2</f>
        <v>117363.26706198696</v>
      </c>
    </row>
    <row r="37" spans="1:13" x14ac:dyDescent="0.2">
      <c r="A37">
        <v>252</v>
      </c>
      <c r="B37">
        <v>20210920</v>
      </c>
      <c r="C37" t="s">
        <v>135</v>
      </c>
      <c r="D37" t="s">
        <v>189</v>
      </c>
      <c r="E37" t="s">
        <v>179</v>
      </c>
      <c r="F37">
        <v>117784</v>
      </c>
      <c r="G37">
        <v>20.353593059936898</v>
      </c>
      <c r="H37">
        <v>0.87517981072548068</v>
      </c>
      <c r="I37">
        <f t="shared" ref="I37:I38" si="7">H37/2.54/2.067</f>
        <v>0.16669520106462646</v>
      </c>
      <c r="J37">
        <f>F37/'Size calibration key'!$D$2</f>
        <v>1.8665075042104702</v>
      </c>
      <c r="K37">
        <f t="shared" ref="K37:K43" si="8">J37*1000000</f>
        <v>1866507.5042104702</v>
      </c>
      <c r="L37">
        <f t="shared" si="6"/>
        <v>124433.83361403135</v>
      </c>
    </row>
    <row r="38" spans="1:13" x14ac:dyDescent="0.2">
      <c r="A38">
        <v>258</v>
      </c>
      <c r="B38">
        <v>20211008</v>
      </c>
      <c r="C38" s="33" t="s">
        <v>135</v>
      </c>
      <c r="D38" t="s">
        <v>189</v>
      </c>
      <c r="E38" t="s">
        <v>180</v>
      </c>
      <c r="F38">
        <v>145873</v>
      </c>
      <c r="G38">
        <v>20.856756233877764</v>
      </c>
      <c r="H38">
        <v>0.97854686156493997</v>
      </c>
      <c r="I38">
        <f t="shared" si="7"/>
        <v>0.18638348810230121</v>
      </c>
      <c r="J38">
        <f>F38/'Size calibration key'!$D$3</f>
        <v>0.83906037019659074</v>
      </c>
      <c r="K38">
        <f t="shared" si="8"/>
        <v>839060.37019659078</v>
      </c>
      <c r="L38">
        <f t="shared" si="6"/>
        <v>55937.358013106052</v>
      </c>
    </row>
    <row r="39" spans="1:13" x14ac:dyDescent="0.2">
      <c r="A39">
        <v>264</v>
      </c>
      <c r="B39">
        <v>20211015</v>
      </c>
      <c r="C39" t="s">
        <v>135</v>
      </c>
      <c r="D39" t="s">
        <v>189</v>
      </c>
      <c r="E39" t="s">
        <v>179</v>
      </c>
      <c r="F39">
        <v>100986</v>
      </c>
      <c r="G39" s="43">
        <v>20.307779775604413</v>
      </c>
      <c r="H39" s="43">
        <v>1.1635896144995002</v>
      </c>
      <c r="I39">
        <v>0.2216285183554659</v>
      </c>
      <c r="J39">
        <f>F39/'Size calibration key'!$D$2</f>
        <v>1.6003118150190054</v>
      </c>
      <c r="K39">
        <f t="shared" si="8"/>
        <v>1600311.8150190054</v>
      </c>
      <c r="L39">
        <f t="shared" si="6"/>
        <v>106687.45433460036</v>
      </c>
      <c r="M39" t="s">
        <v>221</v>
      </c>
    </row>
    <row r="40" spans="1:13" x14ac:dyDescent="0.2">
      <c r="A40">
        <v>269</v>
      </c>
      <c r="B40">
        <v>20211117</v>
      </c>
      <c r="C40" t="s">
        <v>135</v>
      </c>
      <c r="D40" t="s">
        <v>189</v>
      </c>
      <c r="E40" t="s">
        <v>179</v>
      </c>
      <c r="F40">
        <v>131040</v>
      </c>
      <c r="G40" s="43">
        <v>21.277379340788677</v>
      </c>
      <c r="H40" s="43">
        <v>1.2513919952911703</v>
      </c>
      <c r="I40">
        <f>H40/2.54/2.067</f>
        <v>0.23835220797975884</v>
      </c>
      <c r="J40">
        <f>F40/'Size calibration key'!$D$2</f>
        <v>2.0765735868347144</v>
      </c>
      <c r="K40">
        <f t="shared" si="8"/>
        <v>2076573.5868347143</v>
      </c>
      <c r="L40">
        <f t="shared" si="6"/>
        <v>138438.23912231429</v>
      </c>
      <c r="M40" t="s">
        <v>221</v>
      </c>
    </row>
    <row r="41" spans="1:13" x14ac:dyDescent="0.2">
      <c r="A41">
        <v>250</v>
      </c>
      <c r="B41">
        <v>20210918</v>
      </c>
      <c r="C41" t="s">
        <v>135</v>
      </c>
      <c r="D41" t="s">
        <v>189</v>
      </c>
      <c r="E41" t="s">
        <v>180</v>
      </c>
      <c r="F41">
        <v>166266</v>
      </c>
      <c r="G41">
        <v>20.506353799698061</v>
      </c>
      <c r="H41">
        <v>0.81263085052833262</v>
      </c>
      <c r="I41">
        <v>0.15478152187702757</v>
      </c>
      <c r="J41">
        <f>F41/'Size calibration key'!$D$3</f>
        <v>0.95636074880962452</v>
      </c>
      <c r="K41">
        <f t="shared" si="8"/>
        <v>956360.74880962446</v>
      </c>
      <c r="L41">
        <f t="shared" si="6"/>
        <v>63757.383253974964</v>
      </c>
    </row>
    <row r="42" spans="1:13" x14ac:dyDescent="0.2">
      <c r="A42">
        <v>247</v>
      </c>
      <c r="B42">
        <v>20210916</v>
      </c>
      <c r="C42" t="s">
        <v>135</v>
      </c>
      <c r="D42" t="s">
        <v>189</v>
      </c>
      <c r="E42" t="s">
        <v>180</v>
      </c>
      <c r="F42">
        <v>128285</v>
      </c>
      <c r="G42">
        <v>24.017084123972218</v>
      </c>
      <c r="H42">
        <v>6.1043121442126314</v>
      </c>
      <c r="I42">
        <v>0.20347707147375438</v>
      </c>
      <c r="J42">
        <f>F42/'Size calibration key'!$D$3</f>
        <v>0.73789432993542081</v>
      </c>
      <c r="K42">
        <f t="shared" si="8"/>
        <v>737894.32993542077</v>
      </c>
      <c r="L42">
        <f t="shared" si="6"/>
        <v>49192.955329028053</v>
      </c>
    </row>
    <row r="43" spans="1:13" x14ac:dyDescent="0.2">
      <c r="A43">
        <v>245</v>
      </c>
      <c r="B43">
        <v>20210915</v>
      </c>
      <c r="C43" t="s">
        <v>135</v>
      </c>
      <c r="D43" t="s">
        <v>189</v>
      </c>
      <c r="E43" t="s">
        <v>180</v>
      </c>
      <c r="F43">
        <v>130571</v>
      </c>
      <c r="G43">
        <v>24.034314700616747</v>
      </c>
      <c r="H43">
        <v>6.0968689078973242</v>
      </c>
      <c r="I43">
        <v>0.20322896359657747</v>
      </c>
      <c r="J43">
        <f>F43/'Size calibration key'!$D$3</f>
        <v>0.75104338429276862</v>
      </c>
      <c r="K43">
        <f t="shared" si="8"/>
        <v>751043.38429276866</v>
      </c>
      <c r="L43">
        <f t="shared" si="6"/>
        <v>50069.558952851243</v>
      </c>
    </row>
    <row r="44" spans="1:13" x14ac:dyDescent="0.2">
      <c r="A44">
        <v>265</v>
      </c>
      <c r="B44">
        <v>20211018</v>
      </c>
      <c r="C44" t="s">
        <v>135</v>
      </c>
      <c r="D44" t="s">
        <v>189</v>
      </c>
      <c r="E44" t="s">
        <v>179</v>
      </c>
      <c r="F44">
        <v>65293</v>
      </c>
      <c r="G44" s="43">
        <v>20.603551378446088</v>
      </c>
      <c r="H44" s="43">
        <v>0.59877443609022774</v>
      </c>
      <c r="I44">
        <v>0.11404836331139649</v>
      </c>
      <c r="J44">
        <f>F44/'Size calibration key'!$D$2</f>
        <v>1.0346895543742294</v>
      </c>
      <c r="K44">
        <f>J44*1000000</f>
        <v>1034689.5543742294</v>
      </c>
      <c r="L44">
        <f>K44/30*2</f>
        <v>68979.303624948632</v>
      </c>
      <c r="M44" t="s">
        <v>221</v>
      </c>
    </row>
  </sheetData>
  <sortState xmlns:xlrd2="http://schemas.microsoft.com/office/spreadsheetml/2017/richdata2" ref="A2:K42">
    <sortCondition ref="J2:J4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Size calibration key</vt:lpstr>
      <vt:lpstr>SizeList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Grace Zhong</dc:creator>
  <cp:lastModifiedBy>Microsoft Office User</cp:lastModifiedBy>
  <dcterms:created xsi:type="dcterms:W3CDTF">2019-05-03T18:36:14Z</dcterms:created>
  <dcterms:modified xsi:type="dcterms:W3CDTF">2023-05-07T23:48:44Z</dcterms:modified>
</cp:coreProperties>
</file>