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"/>
    </mc:Choice>
  </mc:AlternateContent>
  <xr:revisionPtr revIDLastSave="0" documentId="13_ncr:1_{13A06417-7D58-4CCE-B5C7-F3FE30943F27}" xr6:coauthVersionLast="47" xr6:coauthVersionMax="47" xr10:uidLastSave="{00000000-0000-0000-0000-000000000000}"/>
  <workbookProtection lockStructure="1"/>
  <bookViews>
    <workbookView xWindow="-108" yWindow="-108" windowWidth="23256" windowHeight="12456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D35" i="13"/>
  <c r="C35" i="13"/>
  <c r="C36" i="13"/>
  <c r="D36" i="13"/>
  <c r="B36" i="13"/>
  <c r="B35" i="13"/>
  <c r="C34" i="13"/>
  <c r="D34" i="13"/>
  <c r="B34" i="13"/>
  <c r="D26" i="13"/>
  <c r="E26" i="13"/>
  <c r="D27" i="13"/>
  <c r="E27" i="13"/>
  <c r="D28" i="13"/>
  <c r="E28" i="13"/>
  <c r="C27" i="13"/>
  <c r="C28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D26" i="15" s="1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E26" i="15" s="1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C28" i="15" s="1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7" i="15"/>
  <c r="E27" i="15"/>
  <c r="D28" i="15"/>
  <c r="E28" i="15"/>
  <c r="C27" i="15"/>
  <c r="B27" i="15"/>
  <c r="B28" i="15"/>
  <c r="B26" i="15"/>
  <c r="C26" i="15" l="1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<sst xmlns="http://schemas.openxmlformats.org/spreadsheetml/2006/main" count="1376" uniqueCount="597">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</sst>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59A-B4C3-90002593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4C94-9BA7-D9C6A72A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 Payments by Campus and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9-43D0-85DB-9ED1922B26ED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9-43D0-85DB-9ED1922B26ED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9-43D0-85DB-9ED1922B26ED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9-43D0-85DB-9ED1922B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9735647"/>
        <c:axId val="528680879"/>
      </c:barChart>
      <c:catAx>
        <c:axId val="5197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80879"/>
        <c:crosses val="autoZero"/>
        <c:auto val="1"/>
        <c:lblAlgn val="ctr"/>
        <c:lblOffset val="100"/>
        <c:noMultiLvlLbl val="0"/>
      </c:catAx>
      <c:valAx>
        <c:axId val="5286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units by Semester and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2DF-8749-122B2B3523EB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2DF-8749-122B2B3523EB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2DF-8749-122B2B3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5796351"/>
        <c:axId val="479873951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7-42DF-8749-122B2B3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21231"/>
        <c:axId val="516562575"/>
      </c:lineChart>
      <c:catAx>
        <c:axId val="69579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3951"/>
        <c:crosses val="autoZero"/>
        <c:auto val="1"/>
        <c:lblAlgn val="ctr"/>
        <c:lblOffset val="100"/>
        <c:noMultiLvlLbl val="0"/>
      </c:catAx>
      <c:valAx>
        <c:axId val="4798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96351"/>
        <c:crosses val="autoZero"/>
        <c:crossBetween val="between"/>
      </c:valAx>
      <c:valAx>
        <c:axId val="516562575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1231"/>
        <c:crosses val="max"/>
        <c:crossBetween val="between"/>
      </c:valAx>
      <c:catAx>
        <c:axId val="68272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562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9050524934383202E-2"/>
                  <c:y val="-9.5528944298629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B-4A36-B8E9-659474DD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968111"/>
        <c:axId val="479862911"/>
      </c:lineChart>
      <c:catAx>
        <c:axId val="6879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2911"/>
        <c:crosses val="autoZero"/>
        <c:auto val="1"/>
        <c:lblAlgn val="ctr"/>
        <c:lblOffset val="100"/>
        <c:noMultiLvlLbl val="0"/>
      </c:catAx>
      <c:valAx>
        <c:axId val="4798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0</xdr:colOff>
      <xdr:row>3</xdr:row>
      <xdr:rowOff>3810</xdr:rowOff>
    </xdr:from>
    <xdr:to>
      <xdr:col>7</xdr:col>
      <xdr:colOff>15240</xdr:colOff>
      <xdr:row>14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3AE6-AA81-93C1-2B14-5F09AAD50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3810</xdr:rowOff>
    </xdr:from>
    <xdr:to>
      <xdr:col>12</xdr:col>
      <xdr:colOff>7620</xdr:colOff>
      <xdr:row>14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DD883-A7C0-024A-D617-181F564A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1074420</xdr:colOff>
      <xdr:row>23</xdr:row>
      <xdr:rowOff>156210</xdr:rowOff>
    </xdr:from>
    <xdr:to>
      <xdr:col>11</xdr:col>
      <xdr:colOff>464820</xdr:colOff>
      <xdr:row>28</xdr:row>
      <xdr:rowOff>1634490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44E65-C26A-D4A7-36E2-856B4CE49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1066800</xdr:colOff>
      <xdr:row>31</xdr:row>
      <xdr:rowOff>11430</xdr:rowOff>
    </xdr:from>
    <xdr:to>
      <xdr:col>11</xdr:col>
      <xdr:colOff>457200</xdr:colOff>
      <xdr:row>43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074AEE-21BC-8170-D793-A3EA0C243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198120</xdr:colOff>
      <xdr:row>43</xdr:row>
      <xdr:rowOff>163830</xdr:rowOff>
    </xdr:from>
    <xdr:to>
      <xdr:col>5</xdr:col>
      <xdr:colOff>601980</xdr:colOff>
      <xdr:row>58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8E1026-78AB-18A2-84CE-302B3756D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32" zoomScale="120" zoomScaleNormal="120" workbookViewId="0">
      <selection activeCell="A15" sqref="A15"/>
    </sheetView>
  </sheetViews>
  <sheetFormatPr defaultColWidth="9.88671875" defaultRowHeight="14.4"/>
  <cols>
    <col min="1" max="8" width="9.88671875" style="29"/>
    <col min="9" max="12" width="12.33203125" style="29" customWidth="1"/>
    <col min="13" max="13" width="39.5546875" style="29" customWidth="1"/>
    <col min="14" max="16" width="12.33203125" style="29" customWidth="1"/>
    <col min="17" max="16384" width="9.88671875" style="29"/>
  </cols>
  <sheetData>
    <row r="1" spans="1:16">
      <c r="H1" s="34"/>
    </row>
    <row r="2" spans="1:16" ht="34.799999999999997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" thickBot="1">
      <c r="H5" s="34"/>
    </row>
    <row r="6" spans="1:16" ht="31.8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5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" customHeight="1"/>
    <row r="15" spans="1:16" ht="18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C31" workbookViewId="0">
      <selection activeCell="O8" sqref="O8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">
      <c r="C4" s="53" t="s">
        <v>271</v>
      </c>
      <c r="D4" s="53"/>
      <c r="E4" s="10">
        <f>COUNTA(Student_number)</f>
        <v>248</v>
      </c>
      <c r="F4" s="38"/>
      <c r="G4" s="24"/>
      <c r="H4" s="49" t="s">
        <v>561</v>
      </c>
      <c r="I4" s="50"/>
      <c r="J4" s="10">
        <f>SUM(Purchased_books)</f>
        <v>1535</v>
      </c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41.4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>
        <f>Payment_Semester_1+Payment_Semester_2+Payment_Semester_3</f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31" workbookViewId="0">
      <selection activeCell="B33" sqref="B33:B36"/>
    </sheetView>
  </sheetViews>
  <sheetFormatPr defaultRowHeight="14.4"/>
  <cols>
    <col min="1" max="1" width="20" bestFit="1" customWidth="1"/>
    <col min="2" max="2" width="19.109375" customWidth="1"/>
    <col min="3" max="3" width="12.77734375" bestFit="1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58" t="s">
        <v>585</v>
      </c>
      <c r="B1" s="58"/>
      <c r="D1" s="58" t="s">
        <v>587</v>
      </c>
      <c r="E1" s="58"/>
      <c r="F1" s="58"/>
      <c r="G1" s="58"/>
      <c r="I1" s="58" t="s">
        <v>586</v>
      </c>
      <c r="J1" s="58"/>
      <c r="K1" s="58"/>
      <c r="L1" s="58"/>
    </row>
    <row r="2" spans="1:12">
      <c r="A2" s="58"/>
      <c r="B2" s="58"/>
      <c r="D2" s="58"/>
      <c r="E2" s="58"/>
      <c r="F2" s="58"/>
      <c r="G2" s="58"/>
      <c r="I2" s="58"/>
      <c r="J2" s="58"/>
      <c r="K2" s="58"/>
      <c r="L2" s="58"/>
    </row>
    <row r="3" spans="1:12">
      <c r="A3" s="71"/>
      <c r="B3" s="71"/>
      <c r="D3" s="58"/>
      <c r="E3" s="58"/>
      <c r="F3" s="58"/>
      <c r="G3" s="58"/>
      <c r="I3" s="58"/>
      <c r="J3" s="58"/>
      <c r="K3" s="58"/>
      <c r="L3" s="58"/>
    </row>
    <row r="4" spans="1:12" ht="29.25" customHeight="1">
      <c r="A4" s="70" t="s">
        <v>273</v>
      </c>
      <c r="B4" s="70"/>
      <c r="C4" s="11"/>
      <c r="D4" s="11"/>
    </row>
    <row r="5" spans="1:12" ht="23.25" customHeight="1">
      <c r="A5" s="12" t="s">
        <v>263</v>
      </c>
      <c r="B5" s="25">
        <f>COUNTIFS(Campus,A5)</f>
        <v>83</v>
      </c>
    </row>
    <row r="6" spans="1:12" ht="23.25" customHeight="1">
      <c r="A6" s="12" t="s">
        <v>264</v>
      </c>
      <c r="B6" s="25">
        <f>COUNTIFS(Campus,A6)</f>
        <v>124</v>
      </c>
      <c r="E6" s="2"/>
    </row>
    <row r="7" spans="1:12" ht="23.25" customHeight="1">
      <c r="A7" s="12" t="s">
        <v>265</v>
      </c>
      <c r="B7" s="25">
        <f>COUNTIFS(Campus,A7)</f>
        <v>41</v>
      </c>
    </row>
    <row r="8" spans="1:12" ht="12" customHeight="1">
      <c r="A8" s="13"/>
    </row>
    <row r="9" spans="1:12" ht="15" customHeight="1">
      <c r="A9" s="58" t="s">
        <v>588</v>
      </c>
      <c r="B9" s="58"/>
    </row>
    <row r="10" spans="1:12">
      <c r="A10" s="58"/>
      <c r="B10" s="58"/>
    </row>
    <row r="11" spans="1:12">
      <c r="A11" s="71"/>
      <c r="B11" s="71"/>
    </row>
    <row r="12" spans="1:12" ht="18">
      <c r="A12" s="70" t="s">
        <v>274</v>
      </c>
      <c r="B12" s="70"/>
    </row>
    <row r="13" spans="1:12" ht="18">
      <c r="A13" s="12" t="s">
        <v>268</v>
      </c>
      <c r="B13" s="10">
        <f>COUNTIFS(Course,A13)</f>
        <v>77</v>
      </c>
    </row>
    <row r="14" spans="1:12" ht="18">
      <c r="A14" s="12" t="s">
        <v>269</v>
      </c>
      <c r="B14" s="10">
        <f>COUNTIFS(Course,A14)</f>
        <v>114</v>
      </c>
    </row>
    <row r="15" spans="1:12" ht="18">
      <c r="A15" s="12" t="s">
        <v>270</v>
      </c>
      <c r="B15" s="10">
        <f>COUNTIFS(Course,A15)</f>
        <v>57</v>
      </c>
    </row>
    <row r="17" spans="1:13" ht="24.75" customHeight="1">
      <c r="A17" s="74" t="s">
        <v>589</v>
      </c>
      <c r="B17" s="74"/>
      <c r="C17" s="75"/>
      <c r="D17" s="22" t="s">
        <v>275</v>
      </c>
      <c r="E17" s="22" t="s">
        <v>276</v>
      </c>
      <c r="F17" s="22" t="s">
        <v>277</v>
      </c>
      <c r="H17" s="74" t="s">
        <v>590</v>
      </c>
      <c r="I17" s="74"/>
      <c r="J17" s="75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61" t="s">
        <v>551</v>
      </c>
      <c r="B18" s="72"/>
      <c r="C18" s="73"/>
      <c r="D18" s="15">
        <f>COUNTIFS(Number_of_units__Semester_1,"&gt;4")</f>
        <v>47</v>
      </c>
      <c r="E18" s="15">
        <f>COUNTIFS(Number_of_units__Semester_2,"&gt;4")</f>
        <v>0</v>
      </c>
      <c r="F18" s="15">
        <f>COUNTIFS(Number_of_units__Semester_3,"&gt;4")</f>
        <v>57</v>
      </c>
      <c r="H18" s="60" t="s">
        <v>553</v>
      </c>
      <c r="I18" s="60"/>
      <c r="J18" s="61"/>
      <c r="K18" s="15">
        <f>COUNTIFS(Average_mark_Semester_1,"&lt;50")</f>
        <v>36</v>
      </c>
      <c r="L18" s="15">
        <f>COUNTIFS(Average_mark_Semester_2,"&lt;50")</f>
        <v>26</v>
      </c>
      <c r="M18" s="15">
        <f>COUNTIFS(Average_mark_Semester_3,"&lt;50")</f>
        <v>57</v>
      </c>
    </row>
    <row r="19" spans="1:13" s="14" customFormat="1" ht="22.5" customHeight="1">
      <c r="A19" s="60" t="s">
        <v>552</v>
      </c>
      <c r="B19" s="60"/>
      <c r="C19" s="61"/>
      <c r="D19" s="15">
        <f>COUNTIFS(Number_of_units__Semester_1,1)</f>
        <v>39</v>
      </c>
      <c r="E19" s="15">
        <f>COUNTIFS(Number_of_units__Semester_2,1)</f>
        <v>65</v>
      </c>
      <c r="F19" s="15">
        <f>COUNTIFS(Number_of_units__Semester_3,1)</f>
        <v>0</v>
      </c>
      <c r="H19" s="60" t="s">
        <v>284</v>
      </c>
      <c r="I19" s="60"/>
      <c r="J19" s="61"/>
      <c r="K19" s="15">
        <f>COUNTIFS(Average_mark_Semester_1,"&lt;50",Course,"Accounting")</f>
        <v>9</v>
      </c>
      <c r="L19" s="15">
        <f>COUNTIFS(Average_mark_Semester_2,"&lt;50",Course,"Accounting")</f>
        <v>7</v>
      </c>
      <c r="M19" s="15">
        <f>COUNTIFS(Average_mark_Semester_3,"&lt;50",Course,"Accounting")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68" t="s">
        <v>592</v>
      </c>
      <c r="C23" s="66" t="s">
        <v>591</v>
      </c>
      <c r="D23" s="66"/>
      <c r="E23" s="66"/>
      <c r="G23" s="58" t="s">
        <v>580</v>
      </c>
      <c r="H23" s="58"/>
      <c r="I23" s="58"/>
      <c r="J23" s="58"/>
      <c r="K23" s="58"/>
    </row>
    <row r="24" spans="1:13">
      <c r="B24" s="69"/>
      <c r="C24" s="66"/>
      <c r="D24" s="66"/>
      <c r="E24" s="66"/>
      <c r="G24" s="58"/>
      <c r="H24" s="58"/>
      <c r="I24" s="58"/>
      <c r="J24" s="58"/>
      <c r="K24" s="58"/>
    </row>
    <row r="25" spans="1:13" ht="31.2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">
      <c r="A26" s="12" t="s">
        <v>263</v>
      </c>
      <c r="B26" s="16">
        <f>SUMIFS(Total_Payment,Campus,Dashboard!A26)</f>
        <v>2008800</v>
      </c>
      <c r="C26" s="16">
        <f>SUMIFS(Total_Payment,Campus,$A26,Course,C$25)</f>
        <v>572400</v>
      </c>
      <c r="D26" s="16">
        <f>SUMIFS(Total_Payment,Campus,$A26,Course,D$25)</f>
        <v>963900</v>
      </c>
      <c r="E26" s="16">
        <f>SUMIFS(Total_Payment,Campus,$A26,Course,E$25)</f>
        <v>472500</v>
      </c>
    </row>
    <row r="27" spans="1:13" ht="18">
      <c r="A27" s="12" t="s">
        <v>264</v>
      </c>
      <c r="B27" s="16">
        <f>SUMIFS(Total_Payment,Campus,Dashboard!A27)</f>
        <v>2983500</v>
      </c>
      <c r="C27" s="16">
        <f>SUMIFS(Total_Payment,Campus,$A27,Course,C$25)</f>
        <v>945000</v>
      </c>
      <c r="D27" s="16">
        <f>SUMIFS(Total_Payment,Campus,$A27,Course,D$25)</f>
        <v>1358100</v>
      </c>
      <c r="E27" s="16">
        <f>SUMIFS(Total_Payment,Campus,$A27,Course,E$25)</f>
        <v>680400</v>
      </c>
    </row>
    <row r="28" spans="1:13" ht="18">
      <c r="A28" s="12" t="s">
        <v>265</v>
      </c>
      <c r="B28" s="16">
        <f>SUMIFS(Total_Payment,Campus,Dashboard!A28)</f>
        <v>1028700</v>
      </c>
      <c r="C28" s="16">
        <f>SUMIFS(Total_Payment,Campus,$A28,Course,C$25)</f>
        <v>318600</v>
      </c>
      <c r="D28" s="16">
        <f>SUMIFS(Total_Payment,Campus,$A28,Course,D$25)</f>
        <v>442800</v>
      </c>
      <c r="E28" s="16">
        <f>SUMIFS(Total_Payment,Campus,$A28,Course,E$25)</f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8" t="s">
        <v>582</v>
      </c>
      <c r="I30" s="58"/>
      <c r="J30" s="58"/>
      <c r="K30" s="58"/>
    </row>
    <row r="31" spans="1:13" ht="15" customHeight="1">
      <c r="B31" s="62" t="s">
        <v>593</v>
      </c>
      <c r="C31" s="63"/>
      <c r="D31" s="63"/>
      <c r="E31" s="66" t="s">
        <v>581</v>
      </c>
      <c r="F31" s="67"/>
      <c r="H31" s="21"/>
      <c r="I31" s="21"/>
      <c r="J31" s="21"/>
      <c r="K31" s="21"/>
    </row>
    <row r="32" spans="1:13" ht="15" customHeight="1">
      <c r="B32" s="64"/>
      <c r="C32" s="65"/>
      <c r="D32" s="65"/>
      <c r="E32" s="66"/>
      <c r="F32" s="67"/>
      <c r="H32" s="21"/>
      <c r="I32" s="21"/>
      <c r="J32" s="21"/>
      <c r="K32" s="21"/>
    </row>
    <row r="33" spans="1:6" ht="31.2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">
      <c r="A34" s="12" t="s">
        <v>275</v>
      </c>
      <c r="B34" s="10">
        <f>SUMIFS(Number_of_units__Semester_1,Course,B$33)</f>
        <v>226</v>
      </c>
      <c r="C34" s="10">
        <f>SUMIFS(Number_of_units__Semester_1,Course,C$33)</f>
        <v>358</v>
      </c>
      <c r="D34" s="10">
        <f>SUMIFS(Number_of_units__Semester_1,Course,D$33)</f>
        <v>169</v>
      </c>
      <c r="E34" s="16">
        <f>SUM(Payment_Semester_1)</f>
        <v>2033100</v>
      </c>
      <c r="F34" s="28"/>
    </row>
    <row r="35" spans="1:6" ht="18">
      <c r="A35" s="12" t="s">
        <v>276</v>
      </c>
      <c r="B35" s="10">
        <f>SUMIFS(Number_of_units__Semester_2,Course,B$33)</f>
        <v>199</v>
      </c>
      <c r="C35" s="10">
        <f>SUMIFS(Number_of_units__Semester_2,Course,C$33)</f>
        <v>276</v>
      </c>
      <c r="D35" s="10">
        <f>SUMIFS(Number_of_units__Semester_2,Course,D$33)</f>
        <v>156</v>
      </c>
      <c r="E35" s="16">
        <f>SUM(Payment_Semester_2)</f>
        <v>1703700</v>
      </c>
      <c r="F35" s="28"/>
    </row>
    <row r="36" spans="1:6" ht="18">
      <c r="A36" s="12" t="s">
        <v>277</v>
      </c>
      <c r="B36" s="10">
        <f>SUMIFS(Number_of_units__Semester_3,Course,B$33)</f>
        <v>255</v>
      </c>
      <c r="C36" s="10">
        <f>SUMIFS(Number_of_units__Semester_3,Course,C$33)</f>
        <v>390</v>
      </c>
      <c r="D36" s="10">
        <f>SUMIFS(Number_of_units__Semester_3,Course,D$33)</f>
        <v>201</v>
      </c>
      <c r="E36" s="16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56" t="s">
        <v>583</v>
      </c>
    </row>
    <row r="39" spans="1:6" ht="15" customHeight="1">
      <c r="A39" s="57"/>
      <c r="B39" t="s">
        <v>594</v>
      </c>
    </row>
    <row r="40" spans="1:6">
      <c r="A40" s="57"/>
    </row>
    <row r="41" spans="1:6">
      <c r="A41" s="57"/>
    </row>
    <row r="42" spans="1:6">
      <c r="A42" s="57"/>
    </row>
    <row r="45" spans="1:6">
      <c r="A45" s="59" t="s">
        <v>584</v>
      </c>
    </row>
    <row r="46" spans="1:6">
      <c r="A46" s="59"/>
    </row>
    <row r="47" spans="1:6">
      <c r="A47" s="59"/>
    </row>
    <row r="48" spans="1:6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D18:F19 K18:M19 B5:B7 B13:B15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78974D4-25FB-4034-B7F0-E7C8FC474F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Prakhar Binjola</cp:lastModifiedBy>
  <dcterms:created xsi:type="dcterms:W3CDTF">2016-08-30T01:18:10Z</dcterms:created>
  <dcterms:modified xsi:type="dcterms:W3CDTF">2023-10-01T21:05:10Z</dcterms:modified>
</cp:coreProperties>
</file>