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nezji\Documents\P4_comm_solar\code\COSA_Analysis\"/>
    </mc:Choice>
  </mc:AlternateContent>
  <bookViews>
    <workbookView minimized="1" xWindow="0" yWindow="0" windowWidth="25605" windowHeight="10065"/>
  </bookViews>
  <sheets>
    <sheet name="results_table" sheetId="1" r:id="rId1"/>
  </sheets>
  <calcPr calcId="162913"/>
</workbook>
</file>

<file path=xl/calcChain.xml><?xml version="1.0" encoding="utf-8"?>
<calcChain xmlns="http://schemas.openxmlformats.org/spreadsheetml/2006/main">
  <c r="I10" i="1" l="1"/>
  <c r="J10" i="1"/>
  <c r="K10" i="1"/>
  <c r="I11" i="1"/>
  <c r="J11" i="1"/>
  <c r="K11" i="1"/>
  <c r="H11" i="1"/>
  <c r="H10" i="1"/>
  <c r="I8" i="1"/>
  <c r="J8" i="1"/>
  <c r="K8" i="1"/>
  <c r="I9" i="1"/>
  <c r="J9" i="1"/>
  <c r="K9" i="1"/>
  <c r="H9" i="1"/>
  <c r="H8" i="1"/>
  <c r="I16" i="1"/>
  <c r="J16" i="1"/>
  <c r="K16" i="1"/>
  <c r="I17" i="1"/>
  <c r="J17" i="1"/>
  <c r="K17" i="1"/>
  <c r="H18" i="1"/>
  <c r="H17" i="1"/>
  <c r="H16" i="1"/>
  <c r="I14" i="1"/>
  <c r="J14" i="1"/>
  <c r="K14" i="1"/>
  <c r="I15" i="1"/>
  <c r="J15" i="1"/>
  <c r="K15" i="1"/>
  <c r="H15" i="1"/>
  <c r="H14" i="1"/>
  <c r="I20" i="1"/>
  <c r="J20" i="1"/>
  <c r="K20" i="1"/>
  <c r="H20" i="1"/>
  <c r="H2" i="1"/>
  <c r="C27" i="1" l="1"/>
  <c r="I18" i="1" s="1"/>
  <c r="D27" i="1"/>
  <c r="J18" i="1" s="1"/>
  <c r="E27" i="1"/>
  <c r="K18" i="1" s="1"/>
  <c r="C28" i="1"/>
  <c r="D28" i="1"/>
  <c r="E28" i="1"/>
  <c r="C29" i="1"/>
  <c r="D29" i="1"/>
  <c r="E29" i="1"/>
  <c r="B28" i="1"/>
  <c r="H19" i="1" s="1"/>
  <c r="B29" i="1"/>
  <c r="B27" i="1"/>
  <c r="B25" i="1"/>
  <c r="C25" i="1"/>
  <c r="I13" i="1" s="1"/>
  <c r="D25" i="1"/>
  <c r="E25" i="1"/>
  <c r="K13" i="1" s="1"/>
  <c r="B26" i="1"/>
  <c r="C26" i="1"/>
  <c r="D26" i="1"/>
  <c r="E26" i="1"/>
  <c r="C24" i="1"/>
  <c r="I12" i="1" s="1"/>
  <c r="D24" i="1"/>
  <c r="J12" i="1" s="1"/>
  <c r="E24" i="1"/>
  <c r="K12" i="1" s="1"/>
  <c r="B24" i="1"/>
  <c r="H12" i="1" s="1"/>
  <c r="H5" i="1"/>
  <c r="I6" i="1"/>
  <c r="J6" i="1"/>
  <c r="C21" i="1"/>
  <c r="D21" i="1"/>
  <c r="E21" i="1"/>
  <c r="K6" i="1" s="1"/>
  <c r="C22" i="1"/>
  <c r="D22" i="1"/>
  <c r="J7" i="1" s="1"/>
  <c r="E22" i="1"/>
  <c r="K7" i="1" s="1"/>
  <c r="C23" i="1"/>
  <c r="D23" i="1"/>
  <c r="E23" i="1"/>
  <c r="B22" i="1"/>
  <c r="B23" i="1"/>
  <c r="H7" i="1" s="1"/>
  <c r="B21" i="1"/>
  <c r="H6" i="1" s="1"/>
  <c r="J13" i="1" l="1"/>
  <c r="I19" i="1"/>
  <c r="H13" i="1"/>
  <c r="K19" i="1"/>
  <c r="J19" i="1"/>
  <c r="I7" i="1"/>
  <c r="I3" i="1"/>
  <c r="J3" i="1"/>
  <c r="K3" i="1"/>
  <c r="H3" i="1"/>
  <c r="I5" i="1"/>
  <c r="J5" i="1"/>
  <c r="K5" i="1"/>
  <c r="I4" i="1"/>
  <c r="J4" i="1"/>
  <c r="K4" i="1"/>
  <c r="H4" i="1"/>
  <c r="I2" i="1"/>
  <c r="J2" i="1"/>
  <c r="K2" i="1"/>
</calcChain>
</file>

<file path=xl/sharedStrings.xml><?xml version="1.0" encoding="utf-8"?>
<sst xmlns="http://schemas.openxmlformats.org/spreadsheetml/2006/main" count="37" uniqueCount="37">
  <si>
    <t>2050_False_100000</t>
  </si>
  <si>
    <t>inst_cum_com_median</t>
  </si>
  <si>
    <t>inst_cum_com_p5</t>
  </si>
  <si>
    <t>inst_cum_com_p95</t>
  </si>
  <si>
    <t>inst_cum_ind_median</t>
  </si>
  <si>
    <t>inst_cum_ind_p5</t>
  </si>
  <si>
    <t>inst_cum_ind_p95</t>
  </si>
  <si>
    <t>n_com_median</t>
  </si>
  <si>
    <t>n_com_p5</t>
  </si>
  <si>
    <t>n_com_p95</t>
  </si>
  <si>
    <t>n_ind_median</t>
  </si>
  <si>
    <t>n_ind_p5</t>
  </si>
  <si>
    <t>n_ind_p95</t>
  </si>
  <si>
    <t>pol_cost_sub_com_median</t>
  </si>
  <si>
    <t>pol_cost_sub_com_p5</t>
  </si>
  <si>
    <t>pol_cost_sub_com_p95</t>
  </si>
  <si>
    <t>pol_cost_sub_ind_median</t>
  </si>
  <si>
    <t>pol_cost_sub_ind_p5</t>
  </si>
  <si>
    <t>pol_cost_sub_ind_p95</t>
  </si>
  <si>
    <t>IND</t>
  </si>
  <si>
    <t>COM</t>
  </si>
  <si>
    <t>ZEV</t>
  </si>
  <si>
    <t>ZEV+</t>
  </si>
  <si>
    <t>Individual PV capacity [MWp]</t>
  </si>
  <si>
    <t>Community PV capacity [MWp]</t>
  </si>
  <si>
    <t>Individual adopters [-]</t>
  </si>
  <si>
    <t>Community adopters [-]</t>
  </si>
  <si>
    <t>2018_False_100000</t>
  </si>
  <si>
    <t>2018_True_1</t>
  </si>
  <si>
    <t>2018_True_100000</t>
  </si>
  <si>
    <t>Total PV adoption [MWp]</t>
  </si>
  <si>
    <t>Total PV subsidies policy cost [m CHF]</t>
  </si>
  <si>
    <t>Community PV subsidies policy cost [m CHF]</t>
  </si>
  <si>
    <t>Individual PV subsidies policy cost [m CHF]</t>
  </si>
  <si>
    <t>Total adopters [-]</t>
  </si>
  <si>
    <t>Policy efficiency [Wp/CHF]</t>
  </si>
  <si>
    <t>Outcome\Scenario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</si>
</sst>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10" xfId="0" applyBorder="1"/>
    <xf numFmtId="2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/>
    <xf numFmtId="164" fontId="0" fillId="0" borderId="11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G1:K19" totalsRowShown="0" headerRowDxfId="0" dataDxfId="1">
  <autoFilter ref="G1:K19"/>
  <tableColumns count="5">
    <tableColumn id="1" name="Outcome\Scenario"/>
    <tableColumn id="2" name="IND" dataDxfId="5"/>
    <tableColumn id="3" name="COM" dataDxfId="4"/>
    <tableColumn id="4" name="ZEV" dataDxfId="3"/>
    <tableColumn id="5" name="ZEV+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G1" sqref="G1:K19"/>
    </sheetView>
  </sheetViews>
  <sheetFormatPr defaultRowHeight="15" x14ac:dyDescent="0.25"/>
  <cols>
    <col min="1" max="1" width="23.85546875" bestFit="1" customWidth="1"/>
    <col min="2" max="3" width="17.140625" bestFit="1" customWidth="1"/>
    <col min="4" max="4" width="16.7109375" bestFit="1" customWidth="1"/>
    <col min="5" max="5" width="11.5703125" bestFit="1" customWidth="1"/>
    <col min="7" max="7" width="41" bestFit="1" customWidth="1"/>
    <col min="8" max="9" width="11.140625" style="1" bestFit="1" customWidth="1"/>
    <col min="10" max="11" width="10.140625" style="1" bestFit="1" customWidth="1"/>
  </cols>
  <sheetData>
    <row r="1" spans="1:12" x14ac:dyDescent="0.25">
      <c r="B1" t="s">
        <v>0</v>
      </c>
      <c r="C1" t="s">
        <v>27</v>
      </c>
      <c r="D1" t="s">
        <v>28</v>
      </c>
      <c r="E1" t="s">
        <v>29</v>
      </c>
      <c r="G1" t="s">
        <v>36</v>
      </c>
      <c r="H1" s="4" t="s">
        <v>19</v>
      </c>
      <c r="I1" s="4" t="s">
        <v>20</v>
      </c>
      <c r="J1" s="4" t="s">
        <v>21</v>
      </c>
      <c r="K1" s="4" t="s">
        <v>22</v>
      </c>
    </row>
    <row r="2" spans="1:12" x14ac:dyDescent="0.25">
      <c r="A2" t="s">
        <v>4</v>
      </c>
      <c r="B2" s="6">
        <v>10534</v>
      </c>
      <c r="C2" s="6">
        <v>6730.5</v>
      </c>
      <c r="D2" s="6">
        <v>6730.5</v>
      </c>
      <c r="E2" s="6">
        <v>6730.5</v>
      </c>
      <c r="G2" t="s">
        <v>23</v>
      </c>
      <c r="H2" s="2">
        <f>B2/1000</f>
        <v>10.534000000000001</v>
      </c>
      <c r="I2" s="2">
        <f t="shared" ref="I2:K2" si="0">C2/1000</f>
        <v>6.7305000000000001</v>
      </c>
      <c r="J2" s="2">
        <f t="shared" si="0"/>
        <v>6.7305000000000001</v>
      </c>
      <c r="K2" s="2">
        <f t="shared" si="0"/>
        <v>6.7305000000000001</v>
      </c>
    </row>
    <row r="3" spans="1:12" x14ac:dyDescent="0.25">
      <c r="A3" t="s">
        <v>5</v>
      </c>
      <c r="B3" s="6">
        <v>7120.95</v>
      </c>
      <c r="C3" s="6">
        <v>3975.15</v>
      </c>
      <c r="D3" s="6">
        <v>4049.85</v>
      </c>
      <c r="E3" s="6">
        <v>3978.3</v>
      </c>
      <c r="H3" s="1" t="str">
        <f>CONCATENATE("(",ROUND(B3/1000,1),"; ",ROUND(B4/1000,1),")")</f>
        <v>(7.1; 13.5)</v>
      </c>
      <c r="I3" s="1" t="str">
        <f t="shared" ref="I3:K3" si="1">CONCATENATE("(",ROUND(C3/1000,1),"; ",ROUND(C4/1000,1),")")</f>
        <v>(4; 9.3)</v>
      </c>
      <c r="J3" s="1" t="str">
        <f t="shared" si="1"/>
        <v>(4; 9.1)</v>
      </c>
      <c r="K3" s="1" t="str">
        <f t="shared" si="1"/>
        <v>(4; 9.1)</v>
      </c>
    </row>
    <row r="4" spans="1:12" x14ac:dyDescent="0.25">
      <c r="A4" t="s">
        <v>6</v>
      </c>
      <c r="B4" s="6">
        <v>13486.75</v>
      </c>
      <c r="C4" s="6">
        <v>9323.0499999999993</v>
      </c>
      <c r="D4" s="6">
        <v>9084.25</v>
      </c>
      <c r="E4" s="6">
        <v>9084.25</v>
      </c>
      <c r="G4" t="s">
        <v>24</v>
      </c>
      <c r="H4" s="2">
        <f>B5/1000</f>
        <v>0</v>
      </c>
      <c r="I4" s="2">
        <f t="shared" ref="I4:K4" si="2">C5/1000</f>
        <v>3.8555000000000001</v>
      </c>
      <c r="J4" s="2">
        <f t="shared" si="2"/>
        <v>3.839</v>
      </c>
      <c r="K4" s="2">
        <f t="shared" si="2"/>
        <v>3.9235000000000002</v>
      </c>
    </row>
    <row r="5" spans="1:12" x14ac:dyDescent="0.25">
      <c r="A5" t="s">
        <v>1</v>
      </c>
      <c r="B5" s="6">
        <v>0</v>
      </c>
      <c r="C5" s="6">
        <v>3855.5</v>
      </c>
      <c r="D5" s="6">
        <v>3839</v>
      </c>
      <c r="E5" s="6">
        <v>3923.5</v>
      </c>
      <c r="H5" s="1" t="str">
        <f>CONCATENATE("(",ROUND(B6/1000,1),"; ",ROUND(B7/1000,1),")")</f>
        <v>(0; 0)</v>
      </c>
      <c r="I5" s="1" t="str">
        <f t="shared" ref="I5:K5" si="3">CONCATENATE("(",ROUND(C6/1000,1),"; ",ROUND(C7/1000,1),")")</f>
        <v>(1.4; 6.8)</v>
      </c>
      <c r="J5" s="1" t="str">
        <f t="shared" si="3"/>
        <v>(1.1; 7.1)</v>
      </c>
      <c r="K5" s="1" t="str">
        <f t="shared" si="3"/>
        <v>(1.1; 7.1)</v>
      </c>
    </row>
    <row r="6" spans="1:12" x14ac:dyDescent="0.25">
      <c r="A6" t="s">
        <v>2</v>
      </c>
      <c r="B6" s="6">
        <v>0</v>
      </c>
      <c r="C6" s="6">
        <v>1402.1</v>
      </c>
      <c r="D6" s="6">
        <v>1148</v>
      </c>
      <c r="E6" s="6">
        <v>1148</v>
      </c>
      <c r="G6" s="11" t="s">
        <v>30</v>
      </c>
      <c r="H6" s="12">
        <f>B21</f>
        <v>10.534000000000001</v>
      </c>
      <c r="I6" s="12">
        <f t="shared" ref="I6:K6" si="4">C21</f>
        <v>10.586</v>
      </c>
      <c r="J6" s="12">
        <f t="shared" si="4"/>
        <v>10.5695</v>
      </c>
      <c r="K6" s="12">
        <f t="shared" si="4"/>
        <v>10.654</v>
      </c>
      <c r="L6" s="3"/>
    </row>
    <row r="7" spans="1:12" x14ac:dyDescent="0.25">
      <c r="A7" t="s">
        <v>3</v>
      </c>
      <c r="B7" s="6">
        <v>0</v>
      </c>
      <c r="C7" s="6">
        <v>6796.9</v>
      </c>
      <c r="D7" s="6">
        <v>7102.9</v>
      </c>
      <c r="E7" s="6">
        <v>7102.9</v>
      </c>
      <c r="H7" s="1" t="str">
        <f>CONCATENATE("(",ROUND(B22,1),"; ",ROUND(B23,1),")")</f>
        <v>(7.1; 13.5)</v>
      </c>
      <c r="I7" s="1" t="str">
        <f t="shared" ref="I7:K7" si="5">CONCATENATE("(",ROUND(C22,1),"; ",ROUND(C23,1),")")</f>
        <v>(5.4; 16.1)</v>
      </c>
      <c r="J7" s="1" t="str">
        <f t="shared" si="5"/>
        <v>(5.2; 16.2)</v>
      </c>
      <c r="K7" s="1" t="str">
        <f t="shared" si="5"/>
        <v>(5.1; 16.2)</v>
      </c>
    </row>
    <row r="8" spans="1:12" x14ac:dyDescent="0.25">
      <c r="A8" t="s">
        <v>10</v>
      </c>
      <c r="B8" s="6">
        <v>65</v>
      </c>
      <c r="C8" s="6">
        <v>48</v>
      </c>
      <c r="D8" s="6">
        <v>48</v>
      </c>
      <c r="E8" s="6">
        <v>48</v>
      </c>
      <c r="G8" s="8" t="s">
        <v>25</v>
      </c>
      <c r="H8" s="9">
        <f>B8</f>
        <v>65</v>
      </c>
      <c r="I8" s="9">
        <f t="shared" ref="I8:K8" si="6">C8</f>
        <v>48</v>
      </c>
      <c r="J8" s="9">
        <f t="shared" si="6"/>
        <v>48</v>
      </c>
      <c r="K8" s="9">
        <f t="shared" si="6"/>
        <v>48</v>
      </c>
    </row>
    <row r="9" spans="1:12" x14ac:dyDescent="0.25">
      <c r="A9" t="s">
        <v>11</v>
      </c>
      <c r="B9" s="6">
        <v>52.45</v>
      </c>
      <c r="C9" s="6">
        <v>36.450000000000003</v>
      </c>
      <c r="D9" s="6">
        <v>35.450000000000003</v>
      </c>
      <c r="E9" s="6">
        <v>35.450000000000003</v>
      </c>
      <c r="H9" s="1" t="str">
        <f>CONCATENATE("(",ROUND(B9,1),"; ",ROUND(B10,1),")")</f>
        <v>(52.5; 78.6)</v>
      </c>
      <c r="I9" s="1" t="str">
        <f t="shared" ref="I9:K9" si="7">CONCATENATE("(",ROUND(C9,1),"; ",ROUND(C10,1),")")</f>
        <v>(36.5; 58.6)</v>
      </c>
      <c r="J9" s="1" t="str">
        <f t="shared" si="7"/>
        <v>(35.5; 59.6)</v>
      </c>
      <c r="K9" s="1" t="str">
        <f t="shared" si="7"/>
        <v>(35.5; 59.6)</v>
      </c>
    </row>
    <row r="10" spans="1:12" x14ac:dyDescent="0.25">
      <c r="A10" t="s">
        <v>12</v>
      </c>
      <c r="B10" s="6">
        <v>78.55</v>
      </c>
      <c r="C10" s="6">
        <v>58.55</v>
      </c>
      <c r="D10" s="6">
        <v>59.55</v>
      </c>
      <c r="E10" s="6">
        <v>59.55</v>
      </c>
      <c r="G10" t="s">
        <v>26</v>
      </c>
      <c r="H10" s="2">
        <f>B11</f>
        <v>0</v>
      </c>
      <c r="I10" s="2">
        <f t="shared" ref="I10:K10" si="8">C11</f>
        <v>24</v>
      </c>
      <c r="J10" s="2">
        <f t="shared" si="8"/>
        <v>24.5</v>
      </c>
      <c r="K10" s="2">
        <f t="shared" si="8"/>
        <v>25.5</v>
      </c>
    </row>
    <row r="11" spans="1:12" x14ac:dyDescent="0.25">
      <c r="A11" t="s">
        <v>7</v>
      </c>
      <c r="B11" s="6">
        <v>0</v>
      </c>
      <c r="C11" s="6">
        <v>24</v>
      </c>
      <c r="D11" s="6">
        <v>24.5</v>
      </c>
      <c r="E11" s="6">
        <v>25.5</v>
      </c>
      <c r="H11" s="1" t="str">
        <f>CONCATENATE("(",ROUND(B12,1),"; ",ROUND(B13,1),")")</f>
        <v>(0; 0)</v>
      </c>
      <c r="I11" s="1" t="str">
        <f t="shared" ref="I11:K11" si="9">CONCATENATE("(",ROUND(C12,1),"; ",ROUND(C13,1),")")</f>
        <v>(11; 40.6)</v>
      </c>
      <c r="J11" s="1" t="str">
        <f t="shared" si="9"/>
        <v>(9.5; 41.6)</v>
      </c>
      <c r="K11" s="1" t="str">
        <f t="shared" si="9"/>
        <v>(9.5; 41.6)</v>
      </c>
    </row>
    <row r="12" spans="1:12" x14ac:dyDescent="0.25">
      <c r="A12" t="s">
        <v>8</v>
      </c>
      <c r="B12" s="6">
        <v>0</v>
      </c>
      <c r="C12" s="6">
        <v>11</v>
      </c>
      <c r="D12" s="6">
        <v>9.4499999999999993</v>
      </c>
      <c r="E12" s="6">
        <v>9.4499999999999993</v>
      </c>
      <c r="G12" s="11" t="s">
        <v>34</v>
      </c>
      <c r="H12" s="12">
        <f>B24</f>
        <v>65</v>
      </c>
      <c r="I12" s="12">
        <f t="shared" ref="I12:K12" si="10">C24</f>
        <v>72</v>
      </c>
      <c r="J12" s="12">
        <f t="shared" si="10"/>
        <v>72.5</v>
      </c>
      <c r="K12" s="12">
        <f t="shared" si="10"/>
        <v>73.5</v>
      </c>
    </row>
    <row r="13" spans="1:12" x14ac:dyDescent="0.25">
      <c r="A13" t="s">
        <v>9</v>
      </c>
      <c r="B13" s="6">
        <v>0</v>
      </c>
      <c r="C13" s="6">
        <v>40.549999999999997</v>
      </c>
      <c r="D13" s="6">
        <v>41.55</v>
      </c>
      <c r="E13" s="6">
        <v>41.55</v>
      </c>
      <c r="H13" s="1" t="str">
        <f>CONCATENATE("(",ROUND(B25,1),"; ",ROUND(B26,1),")")</f>
        <v>(52.5; 78.6)</v>
      </c>
      <c r="I13" s="1" t="str">
        <f t="shared" ref="I13:K13" si="11">CONCATENATE("(",ROUND(C25,1),"; ",ROUND(C26,1),")")</f>
        <v>(47.5; 99.1)</v>
      </c>
      <c r="J13" s="1" t="str">
        <f t="shared" si="11"/>
        <v>(44.9; 101.1)</v>
      </c>
      <c r="K13" s="1" t="str">
        <f t="shared" si="11"/>
        <v>(44.9; 101.1)</v>
      </c>
    </row>
    <row r="14" spans="1:12" x14ac:dyDescent="0.25">
      <c r="A14" t="s">
        <v>16</v>
      </c>
      <c r="B14" s="6">
        <v>30250720</v>
      </c>
      <c r="C14" s="6">
        <v>21148410</v>
      </c>
      <c r="D14" s="6">
        <v>20758890</v>
      </c>
      <c r="E14" s="6">
        <v>20758890</v>
      </c>
      <c r="G14" s="8" t="s">
        <v>33</v>
      </c>
      <c r="H14" s="10">
        <f>B14/1000000</f>
        <v>30.250720000000001</v>
      </c>
      <c r="I14" s="10">
        <f t="shared" ref="I14:K14" si="12">C14/1000000</f>
        <v>21.148409999999998</v>
      </c>
      <c r="J14" s="10">
        <f t="shared" si="12"/>
        <v>20.758890000000001</v>
      </c>
      <c r="K14" s="10">
        <f t="shared" si="12"/>
        <v>20.758890000000001</v>
      </c>
    </row>
    <row r="15" spans="1:12" x14ac:dyDescent="0.25">
      <c r="A15" t="s">
        <v>17</v>
      </c>
      <c r="B15" s="6">
        <v>18955610</v>
      </c>
      <c r="C15" s="6">
        <v>11332600</v>
      </c>
      <c r="D15" s="6">
        <v>11322310</v>
      </c>
      <c r="E15" s="6">
        <v>11322310</v>
      </c>
      <c r="H15" s="1" t="str">
        <f>CONCATENATE("(",ROUND(B15/1000000,1),"; ",ROUND(B16/1000000,1),")")</f>
        <v>(19; 37.7)</v>
      </c>
      <c r="I15" s="1" t="str">
        <f t="shared" ref="I15:K15" si="13">CONCATENATE("(",ROUND(C15/1000000,1),"; ",ROUND(C16/1000000,1),")")</f>
        <v>(11.3; 30.1)</v>
      </c>
      <c r="J15" s="1" t="str">
        <f t="shared" si="13"/>
        <v>(11.3; 30)</v>
      </c>
      <c r="K15" s="1" t="str">
        <f t="shared" si="13"/>
        <v>(11.3; 30)</v>
      </c>
    </row>
    <row r="16" spans="1:12" x14ac:dyDescent="0.25">
      <c r="A16" t="s">
        <v>18</v>
      </c>
      <c r="B16" s="6">
        <v>37748480</v>
      </c>
      <c r="C16" s="6">
        <v>30132910</v>
      </c>
      <c r="D16" s="6">
        <v>30028100</v>
      </c>
      <c r="E16" s="6">
        <v>30028100</v>
      </c>
      <c r="G16" t="s">
        <v>32</v>
      </c>
      <c r="H16" s="3">
        <f>B17/1000000</f>
        <v>0</v>
      </c>
      <c r="I16" s="3">
        <f t="shared" ref="I16:K16" si="14">C17/1000000</f>
        <v>7.784764</v>
      </c>
      <c r="J16" s="3">
        <f t="shared" si="14"/>
        <v>8.4424460000000003</v>
      </c>
      <c r="K16" s="3">
        <f t="shared" si="14"/>
        <v>8.4424460000000003</v>
      </c>
    </row>
    <row r="17" spans="1:11" x14ac:dyDescent="0.25">
      <c r="A17" t="s">
        <v>13</v>
      </c>
      <c r="B17" s="6">
        <v>0</v>
      </c>
      <c r="C17" s="6">
        <v>7784764</v>
      </c>
      <c r="D17" s="6">
        <v>8442446</v>
      </c>
      <c r="E17" s="6">
        <v>8442446</v>
      </c>
      <c r="H17" s="1" t="str">
        <f>CONCATENATE("(",ROUND(B18/1000000,1),"; ",ROUND(B19/1000000,1),")")</f>
        <v>(0; 0)</v>
      </c>
      <c r="I17" s="1" t="str">
        <f t="shared" ref="I17:K17" si="15">CONCATENATE("(",ROUND(C18/1000000,1),"; ",ROUND(C19/1000000,1),")")</f>
        <v>(2.2; 17.2)</v>
      </c>
      <c r="J17" s="1" t="str">
        <f t="shared" si="15"/>
        <v>(2.4; 17.7)</v>
      </c>
      <c r="K17" s="1" t="str">
        <f t="shared" si="15"/>
        <v>(2.4; 17.7)</v>
      </c>
    </row>
    <row r="18" spans="1:11" x14ac:dyDescent="0.25">
      <c r="A18" t="s">
        <v>14</v>
      </c>
      <c r="B18" s="6">
        <v>0</v>
      </c>
      <c r="C18" s="6">
        <v>2169938</v>
      </c>
      <c r="D18" s="6">
        <v>2371824</v>
      </c>
      <c r="E18" s="6">
        <v>2371824</v>
      </c>
      <c r="G18" s="11" t="s">
        <v>31</v>
      </c>
      <c r="H18" s="12">
        <f>B27/1000000</f>
        <v>30.250720000000001</v>
      </c>
      <c r="I18" s="12">
        <f t="shared" ref="I18:K18" si="16">C27/1000000</f>
        <v>28.933174000000001</v>
      </c>
      <c r="J18" s="12">
        <f t="shared" si="16"/>
        <v>29.201336000000001</v>
      </c>
      <c r="K18" s="12">
        <f t="shared" si="16"/>
        <v>29.201336000000001</v>
      </c>
    </row>
    <row r="19" spans="1:11" x14ac:dyDescent="0.25">
      <c r="A19" t="s">
        <v>15</v>
      </c>
      <c r="B19" s="6">
        <v>0</v>
      </c>
      <c r="C19" s="6">
        <v>17203790</v>
      </c>
      <c r="D19" s="6">
        <v>17681280</v>
      </c>
      <c r="E19" s="6">
        <v>17681280</v>
      </c>
      <c r="H19" s="1" t="str">
        <f>CONCATENATE("(",ROUND(B28/1000000,1),"; ",ROUND(B29/1000000,1),")")</f>
        <v>(19; 37.7)</v>
      </c>
      <c r="I19" s="1" t="str">
        <f t="shared" ref="I19:K19" si="17">CONCATENATE("(",ROUND(C28/1000000,1),"; ",ROUND(C29/1000000,1),")")</f>
        <v>(13.5; 47.3)</v>
      </c>
      <c r="J19" s="1" t="str">
        <f t="shared" si="17"/>
        <v>(13.7; 47.7)</v>
      </c>
      <c r="K19" s="1" t="str">
        <f t="shared" si="17"/>
        <v>(13.7; 47.7)</v>
      </c>
    </row>
    <row r="20" spans="1:11" x14ac:dyDescent="0.25">
      <c r="G20" t="s">
        <v>35</v>
      </c>
      <c r="H20" s="7">
        <f>H6/H18</f>
        <v>0.34822311667292549</v>
      </c>
      <c r="I20" s="7">
        <f t="shared" ref="I20:K20" si="18">I6/I18</f>
        <v>0.36587759089272404</v>
      </c>
      <c r="J20" s="7">
        <f t="shared" si="18"/>
        <v>0.36195261751037688</v>
      </c>
      <c r="K20" s="7">
        <f t="shared" si="18"/>
        <v>0.36484632072998302</v>
      </c>
    </row>
    <row r="21" spans="1:11" x14ac:dyDescent="0.25">
      <c r="B21" s="5">
        <f>(B2+B5)/1000</f>
        <v>10.534000000000001</v>
      </c>
      <c r="C21" s="5">
        <f t="shared" ref="C21:E21" si="19">(C2+C5)/1000</f>
        <v>10.586</v>
      </c>
      <c r="D21" s="5">
        <f t="shared" si="19"/>
        <v>10.5695</v>
      </c>
      <c r="E21" s="5">
        <f t="shared" si="19"/>
        <v>10.654</v>
      </c>
      <c r="H21" s="6"/>
      <c r="I21" s="6"/>
      <c r="J21" s="6"/>
      <c r="K21" s="6"/>
    </row>
    <row r="22" spans="1:11" x14ac:dyDescent="0.25">
      <c r="B22" s="5">
        <f t="shared" ref="B22:E23" si="20">(B3+B6)/1000</f>
        <v>7.1209499999999997</v>
      </c>
      <c r="C22" s="5">
        <f t="shared" si="20"/>
        <v>5.3772500000000001</v>
      </c>
      <c r="D22" s="5">
        <f t="shared" si="20"/>
        <v>5.1978500000000007</v>
      </c>
      <c r="E22" s="5">
        <f t="shared" si="20"/>
        <v>5.1263000000000005</v>
      </c>
      <c r="H22" s="6"/>
      <c r="I22" s="6"/>
      <c r="J22" s="6"/>
      <c r="K22" s="6"/>
    </row>
    <row r="23" spans="1:11" x14ac:dyDescent="0.25">
      <c r="B23" s="5">
        <f t="shared" si="20"/>
        <v>13.486750000000001</v>
      </c>
      <c r="C23" s="5">
        <f t="shared" si="20"/>
        <v>16.119949999999999</v>
      </c>
      <c r="D23" s="5">
        <f t="shared" si="20"/>
        <v>16.187149999999999</v>
      </c>
      <c r="E23" s="5">
        <f t="shared" si="20"/>
        <v>16.187149999999999</v>
      </c>
      <c r="H23" s="6"/>
      <c r="I23" s="6"/>
      <c r="J23" s="6"/>
      <c r="K23" s="6"/>
    </row>
    <row r="24" spans="1:11" x14ac:dyDescent="0.25">
      <c r="B24" s="5">
        <f>(B11+B8)</f>
        <v>65</v>
      </c>
      <c r="C24" s="5">
        <f t="shared" ref="C24:E24" si="21">(C11+C8)</f>
        <v>72</v>
      </c>
      <c r="D24" s="5">
        <f t="shared" si="21"/>
        <v>72.5</v>
      </c>
      <c r="E24" s="5">
        <f t="shared" si="21"/>
        <v>73.5</v>
      </c>
      <c r="H24" s="6"/>
      <c r="I24" s="6"/>
      <c r="J24" s="6"/>
      <c r="K24" s="6"/>
    </row>
    <row r="25" spans="1:11" x14ac:dyDescent="0.25">
      <c r="B25" s="5">
        <f t="shared" ref="B25:E25" si="22">(B12+B9)</f>
        <v>52.45</v>
      </c>
      <c r="C25" s="5">
        <f t="shared" si="22"/>
        <v>47.45</v>
      </c>
      <c r="D25" s="5">
        <f t="shared" si="22"/>
        <v>44.900000000000006</v>
      </c>
      <c r="E25" s="5">
        <f t="shared" si="22"/>
        <v>44.900000000000006</v>
      </c>
      <c r="H25" s="6"/>
      <c r="I25" s="6"/>
      <c r="J25" s="6"/>
      <c r="K25" s="6"/>
    </row>
    <row r="26" spans="1:11" x14ac:dyDescent="0.25">
      <c r="B26" s="5">
        <f t="shared" ref="B26:E26" si="23">(B13+B10)</f>
        <v>78.55</v>
      </c>
      <c r="C26" s="5">
        <f t="shared" si="23"/>
        <v>99.1</v>
      </c>
      <c r="D26" s="5">
        <f t="shared" si="23"/>
        <v>101.1</v>
      </c>
      <c r="E26" s="5">
        <f t="shared" si="23"/>
        <v>101.1</v>
      </c>
      <c r="H26" s="6"/>
      <c r="I26" s="6"/>
      <c r="J26" s="6"/>
      <c r="K26" s="6"/>
    </row>
    <row r="27" spans="1:11" x14ac:dyDescent="0.25">
      <c r="B27" s="5">
        <f>(B14+B17)</f>
        <v>30250720</v>
      </c>
      <c r="C27" s="5">
        <f t="shared" ref="C27:E27" si="24">(C14+C17)</f>
        <v>28933174</v>
      </c>
      <c r="D27" s="5">
        <f t="shared" si="24"/>
        <v>29201336</v>
      </c>
      <c r="E27" s="5">
        <f t="shared" si="24"/>
        <v>29201336</v>
      </c>
      <c r="H27" s="6"/>
      <c r="I27" s="6"/>
      <c r="J27" s="6"/>
      <c r="K27" s="6"/>
    </row>
    <row r="28" spans="1:11" x14ac:dyDescent="0.25">
      <c r="B28" s="5">
        <f t="shared" ref="B28:E29" si="25">(B15+B18)</f>
        <v>18955610</v>
      </c>
      <c r="C28" s="5">
        <f t="shared" si="25"/>
        <v>13502538</v>
      </c>
      <c r="D28" s="5">
        <f t="shared" si="25"/>
        <v>13694134</v>
      </c>
      <c r="E28" s="5">
        <f t="shared" si="25"/>
        <v>13694134</v>
      </c>
      <c r="H28" s="6"/>
      <c r="I28" s="6"/>
      <c r="J28" s="6"/>
      <c r="K28" s="6"/>
    </row>
    <row r="29" spans="1:11" x14ac:dyDescent="0.25">
      <c r="B29" s="5">
        <f t="shared" si="25"/>
        <v>37748480</v>
      </c>
      <c r="C29" s="5">
        <f t="shared" si="25"/>
        <v>47336700</v>
      </c>
      <c r="D29" s="5">
        <f t="shared" si="25"/>
        <v>47709380</v>
      </c>
      <c r="E29" s="5">
        <f t="shared" si="25"/>
        <v>47709380</v>
      </c>
      <c r="H29" s="6"/>
      <c r="I29" s="6"/>
      <c r="J29" s="6"/>
      <c r="K29" s="6"/>
    </row>
    <row r="30" spans="1:11" x14ac:dyDescent="0.25">
      <c r="H30" s="6"/>
      <c r="I30" s="6"/>
      <c r="J30" s="6"/>
      <c r="K30" s="6"/>
    </row>
    <row r="31" spans="1:11" x14ac:dyDescent="0.25">
      <c r="H31" s="6"/>
      <c r="I31" s="6"/>
      <c r="J31" s="6"/>
      <c r="K31" s="6"/>
    </row>
    <row r="32" spans="1:11" x14ac:dyDescent="0.25">
      <c r="H32" s="6"/>
      <c r="I32" s="6"/>
      <c r="J32" s="6"/>
      <c r="K32" s="6"/>
    </row>
    <row r="33" spans="8:11" x14ac:dyDescent="0.25">
      <c r="H33" s="6"/>
      <c r="I33" s="6"/>
      <c r="J33" s="6"/>
      <c r="K33" s="6"/>
    </row>
    <row r="34" spans="8:11" x14ac:dyDescent="0.25">
      <c r="H34" s="6"/>
      <c r="I34" s="6"/>
      <c r="J34" s="6"/>
      <c r="K34" s="6"/>
    </row>
    <row r="35" spans="8:11" x14ac:dyDescent="0.25">
      <c r="H35" s="6"/>
      <c r="I35" s="6"/>
      <c r="J35" s="6"/>
      <c r="K35" s="6"/>
    </row>
    <row r="36" spans="8:11" x14ac:dyDescent="0.25">
      <c r="H36" s="6"/>
      <c r="I36" s="6"/>
      <c r="J36" s="6"/>
      <c r="K36" s="6"/>
    </row>
    <row r="37" spans="8:11" x14ac:dyDescent="0.25">
      <c r="H37" s="6"/>
      <c r="I37" s="6"/>
      <c r="J37" s="6"/>
      <c r="K37" s="6"/>
    </row>
  </sheetData>
  <conditionalFormatting sqref="H20:K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Nunez-Jimenez  Alejandro</dc:creator>
  <cp:lastModifiedBy>Nunez-Jimenez  Alejandro</cp:lastModifiedBy>
  <dcterms:created xsi:type="dcterms:W3CDTF">2020-07-21T13:04:15Z</dcterms:created>
  <dcterms:modified xsi:type="dcterms:W3CDTF">2021-02-22T08:50:25Z</dcterms:modified>
</cp:coreProperties>
</file>