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8800" windowHeight="12160"/>
  </bookViews>
  <sheets>
    <sheet name="annual_data" sheetId="1" r:id="rId1"/>
    <sheet name="scale_effect" sheetId="4" r:id="rId2"/>
    <sheet name="sour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1" l="1"/>
  <c r="Y24" i="1"/>
  <c r="Z24" i="1"/>
  <c r="AA24" i="1"/>
  <c r="AB24" i="1"/>
  <c r="AC24" i="1"/>
  <c r="AD24" i="1"/>
  <c r="AE24" i="1"/>
  <c r="AF24" i="1"/>
  <c r="AG24" i="1"/>
  <c r="AH24" i="1"/>
  <c r="AI24" i="1"/>
  <c r="AK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K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K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K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K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K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K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Y23" i="1"/>
  <c r="Z23" i="1"/>
  <c r="AA23" i="1"/>
  <c r="AB23" i="1"/>
  <c r="AC23" i="1"/>
  <c r="AD23" i="1"/>
  <c r="AE23" i="1"/>
  <c r="AF23" i="1"/>
  <c r="AG23" i="1"/>
  <c r="AH23" i="1"/>
  <c r="AI23" i="1"/>
  <c r="AK23" i="1"/>
  <c r="X23" i="1"/>
  <c r="AM23" i="1" l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L23" i="1"/>
  <c r="AL24" i="1"/>
  <c r="AL25" i="1"/>
  <c r="AL26" i="1"/>
  <c r="AZ26" i="1" s="1"/>
  <c r="AL27" i="1"/>
  <c r="AL28" i="1"/>
  <c r="AL29" i="1"/>
  <c r="AL30" i="1"/>
  <c r="AL31" i="1"/>
  <c r="AL32" i="1"/>
  <c r="AL33" i="1"/>
  <c r="AL34" i="1"/>
  <c r="AZ34" i="1" s="1"/>
  <c r="AZ31" i="1" l="1"/>
  <c r="AZ23" i="1"/>
  <c r="AZ25" i="1"/>
  <c r="AZ32" i="1"/>
  <c r="AZ30" i="1"/>
  <c r="AZ29" i="1"/>
  <c r="AZ28" i="1"/>
  <c r="AZ33" i="1"/>
  <c r="AZ27" i="1"/>
  <c r="AZ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AC23" i="4"/>
  <c r="AB23" i="4"/>
  <c r="AC26" i="4"/>
  <c r="AC27" i="4"/>
  <c r="AC28" i="4"/>
  <c r="AC29" i="4"/>
  <c r="AC25" i="4"/>
  <c r="AB26" i="4"/>
  <c r="AB27" i="4"/>
  <c r="AB28" i="4"/>
  <c r="AB29" i="4"/>
  <c r="AB25" i="4"/>
  <c r="Z4" i="4"/>
  <c r="V16" i="4"/>
  <c r="V17" i="4"/>
  <c r="V18" i="4"/>
  <c r="V19" i="4"/>
  <c r="V20" i="4"/>
  <c r="V21" i="4"/>
  <c r="V22" i="4"/>
  <c r="V15" i="4"/>
  <c r="V14" i="4"/>
  <c r="V4" i="4"/>
  <c r="V5" i="4"/>
  <c r="V6" i="4"/>
  <c r="V7" i="4"/>
  <c r="V8" i="4"/>
  <c r="V9" i="4"/>
  <c r="V10" i="4"/>
  <c r="V11" i="4"/>
  <c r="V12" i="4"/>
  <c r="V13" i="4"/>
  <c r="Y4" i="4" s="1"/>
  <c r="V3" i="4"/>
  <c r="D22" i="1"/>
  <c r="D23" i="1"/>
  <c r="D24" i="1"/>
  <c r="D25" i="1"/>
  <c r="D26" i="1"/>
  <c r="D27" i="1"/>
  <c r="D28" i="1"/>
  <c r="D29" i="1"/>
  <c r="C28" i="1"/>
  <c r="C29" i="1"/>
  <c r="C30" i="1"/>
  <c r="D30" i="1" s="1"/>
  <c r="C31" i="1"/>
  <c r="D31" i="1" s="1"/>
  <c r="D32" i="1" l="1"/>
  <c r="W5" i="4"/>
  <c r="W13" i="4"/>
  <c r="W21" i="4"/>
  <c r="W6" i="4"/>
  <c r="W14" i="4"/>
  <c r="W22" i="4"/>
  <c r="W10" i="4"/>
  <c r="W19" i="4"/>
  <c r="W12" i="4"/>
  <c r="W7" i="4"/>
  <c r="W15" i="4"/>
  <c r="W4" i="4"/>
  <c r="W8" i="4"/>
  <c r="W16" i="4"/>
  <c r="W11" i="4"/>
  <c r="W9" i="4"/>
  <c r="W17" i="4"/>
  <c r="W18" i="4"/>
  <c r="W20" i="4"/>
</calcChain>
</file>

<file path=xl/sharedStrings.xml><?xml version="1.0" encoding="utf-8"?>
<sst xmlns="http://schemas.openxmlformats.org/spreadsheetml/2006/main" count="239" uniqueCount="116">
  <si>
    <t>source</t>
  </si>
  <si>
    <t>variable</t>
  </si>
  <si>
    <t>Switzerland</t>
  </si>
  <si>
    <t>cum_inst_year</t>
  </si>
  <si>
    <t>system_price</t>
  </si>
  <si>
    <t>Swiss Federal Office for Statistics</t>
  </si>
  <si>
    <t>Source</t>
  </si>
  <si>
    <t>Link</t>
  </si>
  <si>
    <t>Code</t>
  </si>
  <si>
    <t>https://www.bfs.admin.ch/bfs/de/home/statistiken/preise/landesindex-konsumentenpreise/lik-resultate.assetdetail.13047092.html</t>
  </si>
  <si>
    <t>RELEVE DE L'ELECTRICITE</t>
  </si>
  <si>
    <t>TYPES DE CONSOMMATION</t>
  </si>
  <si>
    <t>LIK/IPC</t>
  </si>
  <si>
    <t>Ménages</t>
  </si>
  <si>
    <t>H1</t>
  </si>
  <si>
    <t>I</t>
  </si>
  <si>
    <t>Logement de 2 pièces avec cuisinière électrique, 1600 kWh/a, prise de 20 ampères</t>
  </si>
  <si>
    <t>H2</t>
  </si>
  <si>
    <t>II</t>
  </si>
  <si>
    <t>Logement de 4 pièces avec cuisinière électrique, 2500 kWh/a, prise de 20 ampères</t>
  </si>
  <si>
    <t>H3</t>
  </si>
  <si>
    <t>III</t>
  </si>
  <si>
    <t>Logement de 4 pièces avec cuisinière électrique et chauffe-eau électrique, 4500 kWh/a, prise de 25 ampères</t>
  </si>
  <si>
    <t>H4</t>
  </si>
  <si>
    <t>IV</t>
  </si>
  <si>
    <t>Logement de 5 pièces avec cuisinière électrique et sèche-linge (sans chauffe-eau électrique), 4500 kWh/a, prise de 25 ampères</t>
  </si>
  <si>
    <t>H5</t>
  </si>
  <si>
    <t>V</t>
  </si>
  <si>
    <t>Logement de 5 pièces avec cuisinière électrique, chauffe-eau électrique et sèche-linge, 7500 kWh/a, prise de 25 ampères</t>
  </si>
  <si>
    <t>H6</t>
  </si>
  <si>
    <t>VI</t>
  </si>
  <si>
    <t>Maison individuelle de 5 pièces avec cuisinière électrique, chauffe-eau de 100 l, sèche-linge et chauffage électrique à résistance, 25 000 kWh/a, prise de 40 ampères</t>
  </si>
  <si>
    <t>H7</t>
  </si>
  <si>
    <t>VII</t>
  </si>
  <si>
    <t>Maison individuelle de 5 pièces avec cuisinière électrique, chauffe-eau de 100 l, sèche-linge et pompe à chaleur de 5 kW pour le chauffage, 13 000 kWh/a, prise de 25 ampères</t>
  </si>
  <si>
    <t>H8</t>
  </si>
  <si>
    <t>-</t>
  </si>
  <si>
    <r>
      <t xml:space="preserve">Grand logement en propriété, avec large utilisation de l'électricité, 7500 kWh/a, prise de 25 ampères
</t>
    </r>
    <r>
      <rPr>
        <i/>
        <sz val="9"/>
        <rFont val="Arial"/>
        <family val="2"/>
      </rPr>
      <t>Remarque: Les prix du type de consommation H8 n'entrent pas dans l'indice. Le poids (partie de dépenses) du type H8 est attribué au type de consommation H5.</t>
    </r>
  </si>
  <si>
    <t>electricity_price_H1</t>
  </si>
  <si>
    <t>electricity_price_H2</t>
  </si>
  <si>
    <t>electricity_price_H3</t>
  </si>
  <si>
    <t>electricity_price_H4</t>
  </si>
  <si>
    <t>electricity_price_H5</t>
  </si>
  <si>
    <t>CH_E</t>
  </si>
  <si>
    <t>unit</t>
  </si>
  <si>
    <t>MWp</t>
  </si>
  <si>
    <t>CHF/Wp</t>
  </si>
  <si>
    <t>CHF/kWh</t>
  </si>
  <si>
    <t>CH_I</t>
  </si>
  <si>
    <t>https://iea-pvps.org/wp-content/uploads/2020/01/NSR_Switzerland_2018.pdf</t>
  </si>
  <si>
    <t>IEA PVPS</t>
  </si>
  <si>
    <t>CH_P</t>
  </si>
  <si>
    <t>Large residential systems 10-20 kW</t>
  </si>
  <si>
    <t>pv_size</t>
  </si>
  <si>
    <t>price</t>
  </si>
  <si>
    <t>Alpha</t>
  </si>
  <si>
    <t>Beta</t>
  </si>
  <si>
    <t>ref</t>
  </si>
  <si>
    <t>Power</t>
  </si>
  <si>
    <t>&gt;300</t>
  </si>
  <si>
    <t>Av</t>
  </si>
  <si>
    <t>min</t>
  </si>
  <si>
    <t>p25</t>
  </si>
  <si>
    <t>p50</t>
  </si>
  <si>
    <t>p75</t>
  </si>
  <si>
    <t>max</t>
  </si>
  <si>
    <t>scale_effect_10</t>
  </si>
  <si>
    <t>min/p50</t>
  </si>
  <si>
    <t>max/p50</t>
  </si>
  <si>
    <t>av</t>
  </si>
  <si>
    <t>system_price_change</t>
  </si>
  <si>
    <t>region</t>
  </si>
  <si>
    <t>electricity_price_H6</t>
  </si>
  <si>
    <t>electricity_price_H7</t>
  </si>
  <si>
    <t>electricity_price_H8</t>
  </si>
  <si>
    <t>electricity_price_C1</t>
  </si>
  <si>
    <t>electricity_price_C2</t>
  </si>
  <si>
    <t>electricity_price_C3</t>
  </si>
  <si>
    <t>electricity_price_C4</t>
  </si>
  <si>
    <t>electricity_price_C6</t>
  </si>
  <si>
    <t>electricity_price_C7</t>
  </si>
  <si>
    <t>Zurich city</t>
  </si>
  <si>
    <t>CH_ELCOM</t>
  </si>
  <si>
    <t>ELCOM</t>
  </si>
  <si>
    <t>https://www.elcom.admin.ch/elcom/fr/home/themen/strompreise/tarif-rohdaten-verteilnetzbetreiber.html</t>
  </si>
  <si>
    <t>av_el_price_change</t>
  </si>
  <si>
    <t>el_price_change_H1</t>
  </si>
  <si>
    <t>el_price_change_H2</t>
  </si>
  <si>
    <t>el_price_change_H3</t>
  </si>
  <si>
    <t>el_price_change_H4</t>
  </si>
  <si>
    <t>el_price_change_H5</t>
  </si>
  <si>
    <t>el_price_change_H6</t>
  </si>
  <si>
    <t>el_price_change_H7</t>
  </si>
  <si>
    <t>el_price_change_H8</t>
  </si>
  <si>
    <t>el_price_change_C1</t>
  </si>
  <si>
    <t>el_price_change_C2</t>
  </si>
  <si>
    <t>el_price_change_C3</t>
  </si>
  <si>
    <t>el_price_change_C4</t>
  </si>
  <si>
    <t>el_price_change_C6</t>
  </si>
  <si>
    <t>el_price_change_C7</t>
  </si>
  <si>
    <t>electricity_price_no_tax_H1</t>
  </si>
  <si>
    <t>electricity_price_no_tax_H2</t>
  </si>
  <si>
    <t>electricity_price_no_tax_H3</t>
  </si>
  <si>
    <t>electricity_price_no_tax_H4</t>
  </si>
  <si>
    <t>electricity_price_no_tax_H5</t>
  </si>
  <si>
    <t>electricity_price_no_tax_H6</t>
  </si>
  <si>
    <t>electricity_price_no_tax_H7</t>
  </si>
  <si>
    <t>electricity_price_no_tax_H8</t>
  </si>
  <si>
    <t>electricity_price_no_tax_H9</t>
  </si>
  <si>
    <t>electricity_price_no_tax_H10</t>
  </si>
  <si>
    <t>electricity_price_no_tax_H11</t>
  </si>
  <si>
    <t>electricity_price_no_tax_H12</t>
  </si>
  <si>
    <t>electricity_price_no_tax_H13</t>
  </si>
  <si>
    <t>electricity_price_no_tax_H14</t>
  </si>
  <si>
    <t>VAT=7.7%</t>
  </si>
  <si>
    <t>https://www.ewz.ch/de/private/strom/tarife/tarifuebersicht.html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</si>
</sst>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</font>
    <font>
      <b/>
      <sz val="9"/>
      <color rgb="FFFF000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3" applyFont="1" applyFill="1" applyBorder="1" applyAlignment="1">
      <alignment vertical="top" wrapText="1"/>
    </xf>
    <xf numFmtId="0" fontId="6" fillId="0" borderId="0" xfId="3" applyFont="1" applyFill="1" applyAlignment="1">
      <alignment vertical="top"/>
    </xf>
    <xf numFmtId="0" fontId="5" fillId="0" borderId="0" xfId="4" applyFont="1" applyFill="1" applyBorder="1" applyAlignment="1">
      <alignment vertical="top"/>
    </xf>
    <xf numFmtId="0" fontId="6" fillId="0" borderId="0" xfId="4" applyFont="1" applyFill="1" applyBorder="1" applyAlignment="1">
      <alignment vertical="top"/>
    </xf>
    <xf numFmtId="0" fontId="6" fillId="0" borderId="0" xfId="3" applyFont="1" applyFill="1" applyBorder="1" applyAlignment="1">
      <alignment vertical="top"/>
    </xf>
    <xf numFmtId="0" fontId="8" fillId="0" borderId="0" xfId="3" applyFont="1" applyFill="1" applyAlignment="1">
      <alignment horizontal="center" vertical="top"/>
    </xf>
    <xf numFmtId="0" fontId="6" fillId="0" borderId="0" xfId="4" applyFont="1" applyFill="1" applyBorder="1" applyAlignment="1">
      <alignment horizontal="left" vertical="top"/>
    </xf>
    <xf numFmtId="0" fontId="6" fillId="0" borderId="0" xfId="4" applyFont="1" applyFill="1" applyBorder="1" applyAlignment="1">
      <alignment vertical="top" wrapText="1"/>
    </xf>
    <xf numFmtId="0" fontId="5" fillId="0" borderId="0" xfId="3" quotePrefix="1" applyFont="1" applyFill="1" applyAlignment="1">
      <alignment horizontal="center" vertical="top"/>
    </xf>
    <xf numFmtId="0" fontId="3" fillId="0" borderId="0" xfId="2"/>
    <xf numFmtId="0" fontId="0" fillId="0" borderId="0" xfId="0" quotePrefix="1"/>
    <xf numFmtId="2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2" fontId="0" fillId="2" borderId="0" xfId="1" applyNumberFormat="1" applyFont="1" applyFill="1"/>
    <xf numFmtId="164" fontId="0" fillId="2" borderId="0" xfId="0" applyNumberFormat="1" applyFill="1"/>
    <xf numFmtId="164" fontId="10" fillId="2" borderId="0" xfId="0" applyNumberFormat="1" applyFont="1" applyFill="1"/>
  </cellXfs>
  <cellStyles count="5">
    <cellStyle name="Hyperlink" xfId="2" builtinId="8"/>
    <cellStyle name="Normal" xfId="0" builtinId="0"/>
    <cellStyle name="Percent" xfId="1" builtinId="5"/>
    <cellStyle name="Standard 3" xfId="4"/>
    <cellStyle name="Standard_LIKinfo Haushaltstypen Strom-Gas-Fernwärme-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171450</xdr:colOff>
      <xdr:row>0</xdr:row>
      <xdr:rowOff>76200</xdr:rowOff>
    </xdr:from>
    <xdr:to>
      <xdr:col>56</xdr:col>
      <xdr:colOff>260350</xdr:colOff>
      <xdr:row>4</xdr:row>
      <xdr:rowOff>165100</xdr:rowOff>
    </xdr:to>
    <xdr:sp macro="" textlink="">
      <xdr:nvSpPr>
        <xdr:cNvPr id="5" name="TextBox 4"/>
        <xdr:cNvSpPr txBox="1"/>
      </xdr:nvSpPr>
      <xdr:spPr>
        <a:xfrm>
          <a:off x="45935900" y="76200"/>
          <a:ext cx="2527300" cy="825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electricity price change</a:t>
          </a:r>
        </a:p>
        <a:p>
          <a:r>
            <a:rPr lang="de-CH" sz="1400" b="0" i="0"/>
            <a:t>Average 2014-2018 = +6.6%</a:t>
          </a:r>
        </a:p>
        <a:p>
          <a:r>
            <a:rPr lang="de-CH" sz="1400" b="0" i="0"/>
            <a:t>Average 2016-2020 = +1.3%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3</xdr:col>
      <xdr:colOff>476250</xdr:colOff>
      <xdr:row>37</xdr:row>
      <xdr:rowOff>19050</xdr:rowOff>
    </xdr:to>
    <xdr:sp macro="" textlink="">
      <xdr:nvSpPr>
        <xdr:cNvPr id="6" name="TextBox 5"/>
        <xdr:cNvSpPr txBox="1"/>
      </xdr:nvSpPr>
      <xdr:spPr>
        <a:xfrm>
          <a:off x="520700" y="6261100"/>
          <a:ext cx="2209800" cy="571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PV price reduction</a:t>
          </a:r>
        </a:p>
        <a:p>
          <a:r>
            <a:rPr lang="de-CH" sz="1400" b="0" i="0"/>
            <a:t>Average 2014-2018 = -5.1%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2</xdr:row>
      <xdr:rowOff>82550</xdr:rowOff>
    </xdr:from>
    <xdr:to>
      <xdr:col>11</xdr:col>
      <xdr:colOff>13014</xdr:colOff>
      <xdr:row>37</xdr:row>
      <xdr:rowOff>101932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450850"/>
          <a:ext cx="6115364" cy="6464632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0</xdr:row>
      <xdr:rowOff>114300</xdr:rowOff>
    </xdr:from>
    <xdr:to>
      <xdr:col>19</xdr:col>
      <xdr:colOff>151951</xdr:colOff>
      <xdr:row>38</xdr:row>
      <xdr:rowOff>44830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114300"/>
          <a:ext cx="4850951" cy="6928230"/>
        </a:xfrm>
        <a:prstGeom prst="rect">
          <a:avLst/>
        </a:prstGeom>
      </xdr:spPr>
    </xdr:pic>
    <xdr:clientData/>
  </xdr:twoCellAnchor>
  <xdr:twoCellAnchor>
    <xdr:from>
      <xdr:col>23</xdr:col>
      <xdr:colOff>120650</xdr:colOff>
      <xdr:row>5</xdr:row>
      <xdr:rowOff>0</xdr:rowOff>
    </xdr:from>
    <xdr:to>
      <xdr:col>29</xdr:col>
      <xdr:colOff>63500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14141450" y="920750"/>
          <a:ext cx="360045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Scale effect (reference 10 kWp system):</a:t>
          </a:r>
        </a:p>
        <a:p>
          <a:r>
            <a:rPr lang="de-CH" sz="1600"/>
            <a:t>Price = Alpha</a:t>
          </a:r>
          <a:r>
            <a:rPr lang="de-CH" sz="1600" baseline="0"/>
            <a:t>_10 * Price_10 ^ Beta</a:t>
          </a:r>
          <a:endParaRPr lang="de-CH" sz="1600"/>
        </a:p>
      </xdr:txBody>
    </xdr:sp>
    <xdr:clientData/>
  </xdr:twoCellAnchor>
  <xdr:twoCellAnchor>
    <xdr:from>
      <xdr:col>20</xdr:col>
      <xdr:colOff>0</xdr:colOff>
      <xdr:row>30</xdr:row>
      <xdr:rowOff>0</xdr:rowOff>
    </xdr:from>
    <xdr:to>
      <xdr:col>26</xdr:col>
      <xdr:colOff>69850</xdr:colOff>
      <xdr:row>36</xdr:row>
      <xdr:rowOff>158750</xdr:rowOff>
    </xdr:to>
    <xdr:sp macro="" textlink="">
      <xdr:nvSpPr>
        <xdr:cNvPr id="7" name="TextBox 6"/>
        <xdr:cNvSpPr txBox="1"/>
      </xdr:nvSpPr>
      <xdr:spPr>
        <a:xfrm>
          <a:off x="12192000" y="5524500"/>
          <a:ext cx="3727450" cy="1263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Stochastic price</a:t>
          </a:r>
        </a:p>
        <a:p>
          <a:r>
            <a:rPr lang="de-CH" sz="1600"/>
            <a:t>Price_i =</a:t>
          </a:r>
          <a:r>
            <a:rPr lang="de-CH" sz="1600" baseline="0"/>
            <a:t> triangle(0.5*Price, 2*Price, Price)</a:t>
          </a:r>
        </a:p>
        <a:p>
          <a:r>
            <a:rPr lang="de-CH" sz="1600" i="1" baseline="0"/>
            <a:t>triangle(min, max, most likely)</a:t>
          </a:r>
          <a:endParaRPr lang="de-CH" sz="16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wz.ch/de/private/strom/tarife/tarifuebersich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ea-pvps.org/wp-content/uploads/2020/01/NSR_Switzerland_201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com.admin.ch/elcom/fr/home/themen/strompreise/tarif-rohdaten-verteilnetzbetreiber.html" TargetMode="External"/><Relationship Id="rId2" Type="http://schemas.openxmlformats.org/officeDocument/2006/relationships/hyperlink" Target="https://iea-pvps.org/wp-content/uploads/2020/01/NSR_Switzerland_2018.pdf" TargetMode="External"/><Relationship Id="rId1" Type="http://schemas.openxmlformats.org/officeDocument/2006/relationships/hyperlink" Target="https://www.bfs.admin.ch/bfs/de/home/statistiken/preise/landesindex-konsumentenpreise/lik-resultate.assetdetail.130470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abSelected="1" zoomScale="70" zoomScaleNormal="70" workbookViewId="0">
      <selection activeCell="F32" sqref="F32"/>
    </sheetView>
  </sheetViews>
  <sheetFormatPr defaultRowHeight="14.5" x14ac:dyDescent="0.35"/>
  <cols>
    <col min="1" max="1" width="7.453125" style="1" bestFit="1" customWidth="1"/>
    <col min="2" max="2" width="13.08984375" bestFit="1" customWidth="1"/>
    <col min="3" max="3" width="11.7265625" bestFit="1" customWidth="1"/>
    <col min="4" max="4" width="18.90625" bestFit="1" customWidth="1"/>
    <col min="5" max="5" width="18.81640625" bestFit="1" customWidth="1"/>
    <col min="6" max="6" width="19.6328125" bestFit="1" customWidth="1"/>
    <col min="7" max="7" width="19.26953125" bestFit="1" customWidth="1"/>
    <col min="8" max="9" width="19.26953125" customWidth="1"/>
    <col min="10" max="17" width="17.453125" bestFit="1" customWidth="1"/>
    <col min="18" max="23" width="17.26953125" bestFit="1" customWidth="1"/>
    <col min="24" max="31" width="17.453125" bestFit="1" customWidth="1"/>
    <col min="32" max="37" width="17.26953125" bestFit="1" customWidth="1"/>
    <col min="38" max="45" width="17.7265625" bestFit="1" customWidth="1"/>
    <col min="46" max="51" width="17.54296875" bestFit="1" customWidth="1"/>
    <col min="52" max="52" width="17.36328125" bestFit="1" customWidth="1"/>
  </cols>
  <sheetData>
    <row r="1" spans="1:52" x14ac:dyDescent="0.35">
      <c r="A1" s="1" t="s">
        <v>0</v>
      </c>
      <c r="B1" t="s">
        <v>48</v>
      </c>
      <c r="C1" t="s">
        <v>51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82</v>
      </c>
      <c r="K1" t="s">
        <v>82</v>
      </c>
      <c r="L1" t="s">
        <v>82</v>
      </c>
      <c r="M1" t="s">
        <v>82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114</v>
      </c>
      <c r="Y1" s="19" t="s">
        <v>115</v>
      </c>
    </row>
    <row r="2" spans="1:52" x14ac:dyDescent="0.35">
      <c r="A2" s="1" t="s">
        <v>71</v>
      </c>
      <c r="B2" t="s">
        <v>2</v>
      </c>
      <c r="C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s="9" t="s">
        <v>81</v>
      </c>
      <c r="K2" s="9" t="s">
        <v>81</v>
      </c>
      <c r="L2" s="9" t="s">
        <v>81</v>
      </c>
      <c r="M2" s="9" t="s">
        <v>81</v>
      </c>
      <c r="N2" s="9" t="s">
        <v>81</v>
      </c>
      <c r="O2" s="9" t="s">
        <v>81</v>
      </c>
      <c r="P2" s="9" t="s">
        <v>81</v>
      </c>
      <c r="Q2" s="9" t="s">
        <v>81</v>
      </c>
      <c r="R2" s="9" t="s">
        <v>81</v>
      </c>
      <c r="S2" s="9" t="s">
        <v>81</v>
      </c>
      <c r="T2" s="9" t="s">
        <v>81</v>
      </c>
      <c r="U2" s="9" t="s">
        <v>81</v>
      </c>
      <c r="V2" s="9" t="s">
        <v>81</v>
      </c>
      <c r="W2" s="9" t="s">
        <v>81</v>
      </c>
      <c r="X2" s="24" t="s">
        <v>81</v>
      </c>
      <c r="Y2" s="24" t="s">
        <v>81</v>
      </c>
      <c r="Z2" s="24" t="s">
        <v>81</v>
      </c>
      <c r="AA2" s="24" t="s">
        <v>81</v>
      </c>
      <c r="AB2" s="24" t="s">
        <v>81</v>
      </c>
      <c r="AC2" s="24" t="s">
        <v>81</v>
      </c>
      <c r="AD2" s="24" t="s">
        <v>81</v>
      </c>
      <c r="AE2" s="24" t="s">
        <v>81</v>
      </c>
      <c r="AF2" s="24" t="s">
        <v>81</v>
      </c>
      <c r="AG2" s="24" t="s">
        <v>81</v>
      </c>
      <c r="AH2" s="24" t="s">
        <v>81</v>
      </c>
      <c r="AI2" s="24" t="s">
        <v>81</v>
      </c>
      <c r="AJ2" s="24" t="s">
        <v>81</v>
      </c>
      <c r="AK2" s="24" t="s">
        <v>81</v>
      </c>
      <c r="AL2" s="9" t="s">
        <v>81</v>
      </c>
      <c r="AM2" s="9" t="s">
        <v>81</v>
      </c>
      <c r="AN2" s="9" t="s">
        <v>81</v>
      </c>
      <c r="AO2" s="9" t="s">
        <v>81</v>
      </c>
      <c r="AP2" s="9" t="s">
        <v>81</v>
      </c>
      <c r="AQ2" s="9" t="s">
        <v>81</v>
      </c>
      <c r="AR2" s="9" t="s">
        <v>81</v>
      </c>
      <c r="AS2" s="9" t="s">
        <v>81</v>
      </c>
      <c r="AT2" s="9" t="s">
        <v>81</v>
      </c>
      <c r="AU2" s="9" t="s">
        <v>81</v>
      </c>
      <c r="AV2" s="9" t="s">
        <v>81</v>
      </c>
      <c r="AW2" s="9" t="s">
        <v>81</v>
      </c>
      <c r="AX2" s="9" t="s">
        <v>81</v>
      </c>
      <c r="AY2" s="9" t="s">
        <v>81</v>
      </c>
      <c r="AZ2" s="9" t="s">
        <v>81</v>
      </c>
    </row>
    <row r="3" spans="1:52" x14ac:dyDescent="0.35">
      <c r="A3" s="1" t="s">
        <v>44</v>
      </c>
      <c r="B3" t="s">
        <v>45</v>
      </c>
      <c r="C3" t="s">
        <v>46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s="25" t="s">
        <v>47</v>
      </c>
      <c r="Y3" s="25" t="s">
        <v>47</v>
      </c>
      <c r="Z3" s="25" t="s">
        <v>47</v>
      </c>
      <c r="AA3" s="25" t="s">
        <v>47</v>
      </c>
      <c r="AB3" s="25" t="s">
        <v>47</v>
      </c>
      <c r="AC3" s="25" t="s">
        <v>47</v>
      </c>
      <c r="AD3" s="25" t="s">
        <v>47</v>
      </c>
      <c r="AE3" s="25" t="s">
        <v>47</v>
      </c>
      <c r="AF3" s="25" t="s">
        <v>47</v>
      </c>
      <c r="AG3" s="25" t="s">
        <v>47</v>
      </c>
      <c r="AH3" s="25" t="s">
        <v>47</v>
      </c>
      <c r="AI3" s="25" t="s">
        <v>47</v>
      </c>
      <c r="AJ3" s="25" t="s">
        <v>47</v>
      </c>
      <c r="AK3" s="25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</row>
    <row r="4" spans="1:52" x14ac:dyDescent="0.35">
      <c r="A4" s="1" t="s">
        <v>1</v>
      </c>
      <c r="B4" s="26" t="s">
        <v>3</v>
      </c>
      <c r="C4" s="26" t="s">
        <v>4</v>
      </c>
      <c r="D4" s="1" t="s">
        <v>70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O4" s="1" t="s">
        <v>105</v>
      </c>
      <c r="P4" s="1" t="s">
        <v>106</v>
      </c>
      <c r="Q4" s="1" t="s">
        <v>107</v>
      </c>
      <c r="R4" s="1" t="s">
        <v>108</v>
      </c>
      <c r="S4" s="1" t="s">
        <v>109</v>
      </c>
      <c r="T4" s="1" t="s">
        <v>110</v>
      </c>
      <c r="U4" s="1" t="s">
        <v>111</v>
      </c>
      <c r="V4" s="1" t="s">
        <v>112</v>
      </c>
      <c r="W4" s="1" t="s">
        <v>113</v>
      </c>
      <c r="X4" s="26" t="s">
        <v>38</v>
      </c>
      <c r="Y4" s="26" t="s">
        <v>39</v>
      </c>
      <c r="Z4" s="26" t="s">
        <v>40</v>
      </c>
      <c r="AA4" s="26" t="s">
        <v>41</v>
      </c>
      <c r="AB4" s="26" t="s">
        <v>42</v>
      </c>
      <c r="AC4" s="26" t="s">
        <v>72</v>
      </c>
      <c r="AD4" s="26" t="s">
        <v>73</v>
      </c>
      <c r="AE4" s="26" t="s">
        <v>74</v>
      </c>
      <c r="AF4" s="26" t="s">
        <v>75</v>
      </c>
      <c r="AG4" s="26" t="s">
        <v>76</v>
      </c>
      <c r="AH4" s="26" t="s">
        <v>77</v>
      </c>
      <c r="AI4" s="26" t="s">
        <v>78</v>
      </c>
      <c r="AJ4" s="26" t="s">
        <v>79</v>
      </c>
      <c r="AK4" s="26" t="s">
        <v>80</v>
      </c>
      <c r="AL4" s="1" t="s">
        <v>86</v>
      </c>
      <c r="AM4" s="1" t="s">
        <v>87</v>
      </c>
      <c r="AN4" s="1" t="s">
        <v>88</v>
      </c>
      <c r="AO4" s="1" t="s">
        <v>89</v>
      </c>
      <c r="AP4" s="1" t="s">
        <v>90</v>
      </c>
      <c r="AQ4" s="1" t="s">
        <v>91</v>
      </c>
      <c r="AR4" s="1" t="s">
        <v>92</v>
      </c>
      <c r="AS4" s="1" t="s">
        <v>93</v>
      </c>
      <c r="AT4" s="1" t="s">
        <v>94</v>
      </c>
      <c r="AU4" s="1" t="s">
        <v>95</v>
      </c>
      <c r="AV4" s="1" t="s">
        <v>96</v>
      </c>
      <c r="AW4" s="1" t="s">
        <v>97</v>
      </c>
      <c r="AX4" s="1" t="s">
        <v>98</v>
      </c>
      <c r="AY4" s="1" t="s">
        <v>99</v>
      </c>
      <c r="AZ4" s="1" t="s">
        <v>85</v>
      </c>
    </row>
    <row r="5" spans="1:52" x14ac:dyDescent="0.35">
      <c r="A5" s="1">
        <v>1991</v>
      </c>
      <c r="B5" s="29">
        <v>3.8500000000000005</v>
      </c>
      <c r="C5" s="29">
        <v>13</v>
      </c>
      <c r="D5" s="22" t="e">
        <f t="shared" ref="D5:D32" si="0">(C5-C4)/C4</f>
        <v>#VALUE!</v>
      </c>
      <c r="E5" s="8">
        <v>0.23150000000000001</v>
      </c>
      <c r="F5" s="8">
        <v>0.2369</v>
      </c>
      <c r="G5" s="8">
        <v>0.1573</v>
      </c>
      <c r="H5" s="8">
        <v>0.15759999999999999</v>
      </c>
      <c r="I5" s="8">
        <v>0.1096</v>
      </c>
      <c r="J5" s="22"/>
      <c r="K5" s="22"/>
      <c r="L5" s="22"/>
      <c r="X5" s="27"/>
      <c r="Y5" s="27"/>
      <c r="Z5" s="27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52" x14ac:dyDescent="0.35">
      <c r="A6" s="1">
        <v>1992</v>
      </c>
      <c r="B6" s="29">
        <v>5.259999999999998</v>
      </c>
      <c r="C6" s="29">
        <v>13</v>
      </c>
      <c r="D6" s="22">
        <f t="shared" si="0"/>
        <v>0</v>
      </c>
      <c r="E6" s="8">
        <v>0.24279999999999999</v>
      </c>
      <c r="F6" s="8">
        <v>0.247</v>
      </c>
      <c r="G6" s="8">
        <v>0.16589999999999999</v>
      </c>
      <c r="H6" s="8">
        <v>0.16650000000000001</v>
      </c>
      <c r="I6" s="8">
        <v>0.1162</v>
      </c>
      <c r="J6" s="22"/>
      <c r="K6" s="22"/>
      <c r="L6" s="22"/>
      <c r="X6" s="27"/>
      <c r="Y6" s="27"/>
      <c r="Z6" s="27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52" x14ac:dyDescent="0.35">
      <c r="A7" s="1">
        <v>1993</v>
      </c>
      <c r="B7" s="29">
        <v>6.3800000000000026</v>
      </c>
      <c r="C7" s="29">
        <v>13</v>
      </c>
      <c r="D7" s="22">
        <f t="shared" si="0"/>
        <v>0</v>
      </c>
      <c r="E7" s="8">
        <v>0.24970000000000001</v>
      </c>
      <c r="F7" s="8">
        <v>0.254</v>
      </c>
      <c r="G7" s="8">
        <v>0.1739</v>
      </c>
      <c r="H7" s="8">
        <v>0.17530000000000001</v>
      </c>
      <c r="I7" s="8">
        <v>0.1232</v>
      </c>
      <c r="J7" s="22"/>
      <c r="K7" s="22"/>
      <c r="L7" s="22"/>
      <c r="X7" s="27"/>
      <c r="Y7" s="27"/>
      <c r="Z7" s="27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52" x14ac:dyDescent="0.35">
      <c r="A8" s="1">
        <v>1994</v>
      </c>
      <c r="B8" s="29">
        <v>7.4600000000000009</v>
      </c>
      <c r="C8" s="29">
        <v>12.5</v>
      </c>
      <c r="D8" s="22">
        <f t="shared" si="0"/>
        <v>-3.8461538461538464E-2</v>
      </c>
      <c r="E8" s="8">
        <v>0.25850000000000001</v>
      </c>
      <c r="F8" s="8">
        <v>0.26150000000000001</v>
      </c>
      <c r="G8" s="8">
        <v>0.1794</v>
      </c>
      <c r="H8" s="8">
        <v>0.18140000000000001</v>
      </c>
      <c r="I8" s="8">
        <v>0.1283</v>
      </c>
      <c r="J8" s="22"/>
      <c r="K8" s="22"/>
      <c r="L8" s="22"/>
      <c r="X8" s="27"/>
      <c r="Y8" s="27"/>
      <c r="Z8" s="27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52" x14ac:dyDescent="0.35">
      <c r="A9" s="1">
        <v>1995</v>
      </c>
      <c r="B9" s="29">
        <v>8.32</v>
      </c>
      <c r="C9" s="29">
        <v>11.8</v>
      </c>
      <c r="D9" s="22">
        <f t="shared" si="0"/>
        <v>-5.5999999999999946E-2</v>
      </c>
      <c r="E9" s="8">
        <v>0.28129999999999999</v>
      </c>
      <c r="F9" s="8">
        <v>0.28460000000000002</v>
      </c>
      <c r="G9" s="8">
        <v>0.19539999999999999</v>
      </c>
      <c r="H9" s="8">
        <v>0.19750000000000001</v>
      </c>
      <c r="I9" s="8">
        <v>0.1399</v>
      </c>
      <c r="J9" s="22"/>
      <c r="K9" s="22"/>
      <c r="L9" s="22"/>
      <c r="X9" s="27"/>
      <c r="Y9" s="27"/>
      <c r="Z9" s="27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52" x14ac:dyDescent="0.35">
      <c r="A10" s="1">
        <v>1996</v>
      </c>
      <c r="B10" s="29">
        <v>9.3799999999999955</v>
      </c>
      <c r="C10" s="30">
        <v>11</v>
      </c>
      <c r="D10" s="22">
        <f t="shared" si="0"/>
        <v>-6.7796610169491581E-2</v>
      </c>
      <c r="E10" s="8">
        <v>0.28289999999999998</v>
      </c>
      <c r="F10" s="8">
        <v>0.28639999999999999</v>
      </c>
      <c r="G10" s="8">
        <v>0.1971</v>
      </c>
      <c r="H10" s="8">
        <v>0.1993</v>
      </c>
      <c r="I10" s="8">
        <v>0.14069999999999999</v>
      </c>
      <c r="J10" s="22"/>
      <c r="K10" s="22"/>
      <c r="L10" s="22"/>
      <c r="X10" s="27"/>
      <c r="Y10" s="27"/>
      <c r="Z10" s="27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52" x14ac:dyDescent="0.35">
      <c r="A11" s="1">
        <v>1997</v>
      </c>
      <c r="B11" s="29">
        <v>10.36999999999999</v>
      </c>
      <c r="C11" s="30">
        <v>10.4</v>
      </c>
      <c r="D11" s="22">
        <f t="shared" si="0"/>
        <v>-5.4545454545454515E-2</v>
      </c>
      <c r="E11" s="8">
        <v>0.28220000000000001</v>
      </c>
      <c r="F11" s="8">
        <v>0.28539999999999999</v>
      </c>
      <c r="G11" s="8">
        <v>0.19650000000000001</v>
      </c>
      <c r="H11" s="8">
        <v>0.19869999999999999</v>
      </c>
      <c r="I11" s="8">
        <v>0.14019999999999999</v>
      </c>
      <c r="J11" s="22"/>
      <c r="K11" s="22"/>
      <c r="L11" s="22"/>
      <c r="X11" s="27"/>
      <c r="Y11" s="27"/>
      <c r="Z11" s="27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52" x14ac:dyDescent="0.35">
      <c r="A12" s="1">
        <v>1998</v>
      </c>
      <c r="B12" s="29">
        <v>12.029999999999994</v>
      </c>
      <c r="C12" s="30">
        <v>10.199999999999999</v>
      </c>
      <c r="D12" s="22">
        <f t="shared" si="0"/>
        <v>-1.9230769230769332E-2</v>
      </c>
      <c r="E12" s="8">
        <v>0.28079999999999999</v>
      </c>
      <c r="F12" s="8">
        <v>0.28410000000000002</v>
      </c>
      <c r="G12" s="8">
        <v>0.1956</v>
      </c>
      <c r="H12" s="8">
        <v>0.19769999999999999</v>
      </c>
      <c r="I12" s="8">
        <v>0.13930000000000001</v>
      </c>
      <c r="J12" s="22"/>
      <c r="K12" s="22"/>
      <c r="L12" s="22"/>
      <c r="X12" s="27"/>
      <c r="Y12" s="27"/>
      <c r="Z12" s="27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52" x14ac:dyDescent="0.35">
      <c r="A13" s="1">
        <v>1999</v>
      </c>
      <c r="B13" s="29">
        <v>13.769999999999989</v>
      </c>
      <c r="C13" s="30">
        <v>10.1</v>
      </c>
      <c r="D13" s="22">
        <f t="shared" si="0"/>
        <v>-9.8039215686274161E-3</v>
      </c>
      <c r="E13" s="8">
        <v>0.28139999999999998</v>
      </c>
      <c r="F13" s="8">
        <v>0.2535</v>
      </c>
      <c r="G13" s="8">
        <v>0.19620000000000001</v>
      </c>
      <c r="H13" s="8">
        <v>0.19789999999999999</v>
      </c>
      <c r="I13" s="8">
        <v>0.13980000000000001</v>
      </c>
      <c r="J13" s="22"/>
      <c r="K13" s="22"/>
      <c r="L13" s="22"/>
      <c r="X13" s="27"/>
      <c r="Y13" s="27"/>
      <c r="Z13" s="27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52" x14ac:dyDescent="0.35">
      <c r="A14" s="1">
        <v>2000</v>
      </c>
      <c r="B14" s="29">
        <v>15.889999999999979</v>
      </c>
      <c r="C14" s="29">
        <v>9.9</v>
      </c>
      <c r="D14" s="22">
        <f t="shared" si="0"/>
        <v>-1.9801980198019733E-2</v>
      </c>
      <c r="E14" s="8">
        <v>0.27250000000000002</v>
      </c>
      <c r="F14" s="8">
        <v>0.2465</v>
      </c>
      <c r="G14" s="8">
        <v>0.1825</v>
      </c>
      <c r="H14" s="8">
        <v>0.22570000000000001</v>
      </c>
      <c r="I14" s="8">
        <v>0.17710000000000001</v>
      </c>
      <c r="J14" s="22"/>
      <c r="K14" s="22"/>
      <c r="L14" s="22"/>
      <c r="X14" s="27"/>
      <c r="Y14" s="27"/>
      <c r="Z14" s="27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52" x14ac:dyDescent="0.35">
      <c r="A15" s="1">
        <v>2001</v>
      </c>
      <c r="B15" s="29">
        <v>18.309999999999995</v>
      </c>
      <c r="C15" s="30">
        <v>9.4</v>
      </c>
      <c r="D15" s="22">
        <f t="shared" si="0"/>
        <v>-5.0505050505050504E-2</v>
      </c>
      <c r="E15" s="8">
        <v>0.27410000000000001</v>
      </c>
      <c r="F15" s="8">
        <v>0.24779999999999999</v>
      </c>
      <c r="G15" s="8">
        <v>0.1837</v>
      </c>
      <c r="H15" s="8">
        <v>0.22600000000000001</v>
      </c>
      <c r="I15" s="8">
        <v>0.17780000000000001</v>
      </c>
      <c r="J15" s="22"/>
      <c r="K15" s="22"/>
      <c r="L15" s="22"/>
      <c r="X15" s="27"/>
      <c r="Y15" s="27"/>
      <c r="Z15" s="27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52" x14ac:dyDescent="0.35">
      <c r="A16" s="1">
        <v>2002</v>
      </c>
      <c r="B16" s="29">
        <v>20.199999999999982</v>
      </c>
      <c r="C16" s="30">
        <v>9.1999999999999993</v>
      </c>
      <c r="D16" s="22">
        <f t="shared" si="0"/>
        <v>-2.1276595744680965E-2</v>
      </c>
      <c r="E16" s="8">
        <v>0.27189999999999998</v>
      </c>
      <c r="F16" s="8">
        <v>0.2455</v>
      </c>
      <c r="G16" s="8">
        <v>0.1827</v>
      </c>
      <c r="H16" s="8">
        <v>0.22559999999999999</v>
      </c>
      <c r="I16" s="8">
        <v>0.17649999999999999</v>
      </c>
      <c r="J16" s="22"/>
      <c r="K16" s="22"/>
      <c r="L16" s="22"/>
      <c r="X16" s="27"/>
      <c r="Y16" s="27"/>
      <c r="Z16" s="27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52" x14ac:dyDescent="0.35">
      <c r="A17" s="1">
        <v>2003</v>
      </c>
      <c r="B17" s="29">
        <v>21.919999999999995</v>
      </c>
      <c r="C17" s="30">
        <v>8.4</v>
      </c>
      <c r="D17" s="22">
        <f t="shared" si="0"/>
        <v>-8.6956521739130321E-2</v>
      </c>
      <c r="E17" s="8">
        <v>0.26669999999999999</v>
      </c>
      <c r="F17" s="8">
        <v>0.24149999999999999</v>
      </c>
      <c r="G17" s="8">
        <v>0.1792</v>
      </c>
      <c r="H17" s="8">
        <v>0.22140000000000001</v>
      </c>
      <c r="I17" s="8">
        <v>0.1734</v>
      </c>
      <c r="J17" s="22"/>
      <c r="K17" s="22"/>
      <c r="L17" s="22"/>
      <c r="X17" s="27"/>
      <c r="Y17" s="27"/>
      <c r="Z17" s="27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52" x14ac:dyDescent="0.35">
      <c r="A18" s="1">
        <v>2004</v>
      </c>
      <c r="B18" s="29">
        <v>24.340000000000011</v>
      </c>
      <c r="C18" s="30">
        <v>7.5</v>
      </c>
      <c r="D18" s="22">
        <f t="shared" si="0"/>
        <v>-0.10714285714285718</v>
      </c>
      <c r="E18" s="8">
        <v>0.26250000000000001</v>
      </c>
      <c r="F18" s="8">
        <v>0.23860000000000001</v>
      </c>
      <c r="G18" s="8">
        <v>0.17710000000000001</v>
      </c>
      <c r="H18" s="8">
        <v>0.2195</v>
      </c>
      <c r="I18" s="8">
        <v>0.1711</v>
      </c>
      <c r="J18" s="22"/>
      <c r="K18" s="22"/>
      <c r="L18" s="22"/>
      <c r="X18" s="27"/>
      <c r="Y18" s="27"/>
      <c r="Z18" s="27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1:52" x14ac:dyDescent="0.35">
      <c r="A19" s="1">
        <v>2005</v>
      </c>
      <c r="B19" s="29">
        <v>28.29999999999999</v>
      </c>
      <c r="C19" s="29">
        <v>8.5</v>
      </c>
      <c r="D19" s="22">
        <f t="shared" si="0"/>
        <v>0.13333333333333333</v>
      </c>
      <c r="E19" s="8">
        <v>0.25469999999999998</v>
      </c>
      <c r="F19" s="8">
        <v>0.23169999999999999</v>
      </c>
      <c r="G19" s="8">
        <v>0.17319999999999999</v>
      </c>
      <c r="H19" s="8">
        <v>0.21079999999999999</v>
      </c>
      <c r="I19" s="8">
        <v>0.16650000000000001</v>
      </c>
      <c r="J19" s="22"/>
      <c r="K19" s="22"/>
      <c r="L19" s="22"/>
      <c r="X19" s="27"/>
      <c r="Y19" s="27"/>
      <c r="Z19" s="27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52" x14ac:dyDescent="0.35">
      <c r="A20" s="1">
        <v>2006</v>
      </c>
      <c r="B20" s="29">
        <v>30.099999999999987</v>
      </c>
      <c r="C20" s="30">
        <v>9</v>
      </c>
      <c r="D20" s="22">
        <f t="shared" si="0"/>
        <v>5.8823529411764705E-2</v>
      </c>
      <c r="E20" s="8">
        <v>0.2389</v>
      </c>
      <c r="F20" s="8">
        <v>0.21790000000000001</v>
      </c>
      <c r="G20" s="8">
        <v>0.1653</v>
      </c>
      <c r="H20" s="8">
        <v>0.20180000000000001</v>
      </c>
      <c r="I20" s="8">
        <v>0.16089999999999999</v>
      </c>
      <c r="J20" s="22"/>
      <c r="K20" s="22"/>
      <c r="L20" s="22"/>
      <c r="X20" s="27"/>
      <c r="Y20" s="27"/>
      <c r="Z20" s="27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1:52" x14ac:dyDescent="0.35">
      <c r="A21" s="1">
        <v>2007</v>
      </c>
      <c r="B21" s="29">
        <v>37.369999999999976</v>
      </c>
      <c r="C21" s="30">
        <v>9.1</v>
      </c>
      <c r="D21" s="22">
        <f t="shared" si="0"/>
        <v>1.1111111111111072E-2</v>
      </c>
      <c r="E21" s="8">
        <v>0.23549999999999999</v>
      </c>
      <c r="F21" s="8">
        <v>0.21440000000000001</v>
      </c>
      <c r="G21" s="8">
        <v>0.1636</v>
      </c>
      <c r="H21" s="8">
        <v>0.19850000000000001</v>
      </c>
      <c r="I21" s="8">
        <v>0.15870000000000001</v>
      </c>
      <c r="J21" s="22"/>
      <c r="K21" s="22"/>
      <c r="L21" s="22"/>
      <c r="X21" s="27"/>
      <c r="Y21" s="27"/>
      <c r="Z21" s="27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52" x14ac:dyDescent="0.35">
      <c r="A22" s="1">
        <v>2008</v>
      </c>
      <c r="B22" s="29">
        <v>49.349999999999973</v>
      </c>
      <c r="C22" s="30">
        <v>8.6999999999999993</v>
      </c>
      <c r="D22" s="22">
        <f t="shared" si="0"/>
        <v>-4.3956043956043994E-2</v>
      </c>
      <c r="E22" s="8">
        <v>0.2404</v>
      </c>
      <c r="F22" s="8">
        <v>0.2185</v>
      </c>
      <c r="G22" s="8">
        <v>0.16719999999999999</v>
      </c>
      <c r="H22" s="8">
        <v>0.20200000000000001</v>
      </c>
      <c r="I22" s="8">
        <v>0.16170000000000001</v>
      </c>
      <c r="J22" s="22"/>
      <c r="K22" s="22"/>
      <c r="L22" s="22"/>
      <c r="X22" s="27"/>
      <c r="Y22" s="27"/>
      <c r="Z22" s="27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1:52" x14ac:dyDescent="0.35">
      <c r="A23" s="1">
        <v>2009</v>
      </c>
      <c r="B23" s="29">
        <v>79.479999999999961</v>
      </c>
      <c r="C23" s="30">
        <v>7.25</v>
      </c>
      <c r="D23" s="22">
        <f t="shared" si="0"/>
        <v>-0.1666666666666666</v>
      </c>
      <c r="E23" s="8">
        <v>0.25169999999999998</v>
      </c>
      <c r="F23" s="8">
        <v>0.2276</v>
      </c>
      <c r="G23" s="8">
        <v>0.17760000000000001</v>
      </c>
      <c r="H23" s="8">
        <v>0.20899999999999999</v>
      </c>
      <c r="I23" s="8">
        <v>0.17100000000000001</v>
      </c>
      <c r="J23" s="23">
        <v>13.2235714285714</v>
      </c>
      <c r="K23" s="23">
        <v>12.948171428571399</v>
      </c>
      <c r="L23" s="23">
        <v>10.5934285714286</v>
      </c>
      <c r="M23" s="7">
        <v>12.8374285714286</v>
      </c>
      <c r="N23" s="7">
        <v>10.8149142857143</v>
      </c>
      <c r="O23" s="7">
        <v>8.5994742857142903</v>
      </c>
      <c r="P23" s="7">
        <v>10.489429670329701</v>
      </c>
      <c r="Q23" s="7">
        <v>12.8388857142857</v>
      </c>
      <c r="R23" s="7">
        <v>14.3724375</v>
      </c>
      <c r="S23" s="7">
        <v>14.251950000000001</v>
      </c>
      <c r="T23" s="7">
        <v>14.945833333333301</v>
      </c>
      <c r="U23" s="7">
        <v>13.713050000000001</v>
      </c>
      <c r="V23" s="7"/>
      <c r="W23" s="7">
        <v>9.6455296770604093</v>
      </c>
      <c r="X23" s="28">
        <f>J23*1.077</f>
        <v>14.241786428571398</v>
      </c>
      <c r="Y23" s="28">
        <f t="shared" ref="Y23:AK23" si="1">K23*1.077</f>
        <v>13.945180628571396</v>
      </c>
      <c r="Z23" s="28">
        <f t="shared" si="1"/>
        <v>11.409122571428602</v>
      </c>
      <c r="AA23" s="28">
        <f t="shared" si="1"/>
        <v>13.825910571428601</v>
      </c>
      <c r="AB23" s="28">
        <f t="shared" si="1"/>
        <v>11.6476626857143</v>
      </c>
      <c r="AC23" s="28">
        <f t="shared" si="1"/>
        <v>9.2616338057142897</v>
      </c>
      <c r="AD23" s="28">
        <f t="shared" si="1"/>
        <v>11.297115754945088</v>
      </c>
      <c r="AE23" s="28">
        <f t="shared" si="1"/>
        <v>13.827479914285698</v>
      </c>
      <c r="AF23" s="28">
        <f t="shared" si="1"/>
        <v>15.4791151875</v>
      </c>
      <c r="AG23" s="28">
        <f t="shared" si="1"/>
        <v>15.349350149999999</v>
      </c>
      <c r="AH23" s="28">
        <f t="shared" si="1"/>
        <v>16.096662499999965</v>
      </c>
      <c r="AI23" s="28">
        <f t="shared" si="1"/>
        <v>14.76895485</v>
      </c>
      <c r="AJ23" s="28"/>
      <c r="AK23" s="28">
        <f t="shared" si="1"/>
        <v>10.388235462194061</v>
      </c>
      <c r="AL23" t="e">
        <f t="shared" ref="AL23:AL34" si="2">(J23-J22)/J22</f>
        <v>#DIV/0!</v>
      </c>
      <c r="AM23" t="e">
        <f t="shared" ref="AM23:AM34" si="3">(K23-K22)/K22</f>
        <v>#DIV/0!</v>
      </c>
      <c r="AN23" t="e">
        <f t="shared" ref="AN23:AN34" si="4">(L23-L22)/L22</f>
        <v>#DIV/0!</v>
      </c>
      <c r="AO23" t="e">
        <f t="shared" ref="AO23:AO34" si="5">(M23-M22)/M22</f>
        <v>#DIV/0!</v>
      </c>
      <c r="AP23" t="e">
        <f t="shared" ref="AP23:AP34" si="6">(N23-N22)/N22</f>
        <v>#DIV/0!</v>
      </c>
      <c r="AQ23" t="e">
        <f t="shared" ref="AQ23:AQ34" si="7">(O23-O22)/O22</f>
        <v>#DIV/0!</v>
      </c>
      <c r="AR23" t="e">
        <f t="shared" ref="AR23:AR34" si="8">(P23-P22)/P22</f>
        <v>#DIV/0!</v>
      </c>
      <c r="AS23" t="e">
        <f t="shared" ref="AS23:AS34" si="9">(Q23-Q22)/Q22</f>
        <v>#DIV/0!</v>
      </c>
      <c r="AT23" t="e">
        <f t="shared" ref="AT23:AT34" si="10">(R23-R22)/R22</f>
        <v>#DIV/0!</v>
      </c>
      <c r="AU23" t="e">
        <f t="shared" ref="AU23:AU34" si="11">(S23-S22)/S22</f>
        <v>#DIV/0!</v>
      </c>
      <c r="AV23" t="e">
        <f t="shared" ref="AV23:AV34" si="12">(T23-T22)/T22</f>
        <v>#DIV/0!</v>
      </c>
      <c r="AW23" t="e">
        <f t="shared" ref="AW23:AW34" si="13">(U23-U22)/U22</f>
        <v>#DIV/0!</v>
      </c>
      <c r="AX23" t="e">
        <f t="shared" ref="AX23:AX34" si="14">(V23-V22)/V22</f>
        <v>#DIV/0!</v>
      </c>
      <c r="AY23" t="e">
        <f t="shared" ref="AY23:AY34" si="15">(W23-W22)/W22</f>
        <v>#DIV/0!</v>
      </c>
      <c r="AZ23" t="e">
        <f>_xlfn.AGGREGATE(1,3,AL23:AY23)</f>
        <v>#DIV/0!</v>
      </c>
    </row>
    <row r="24" spans="1:52" x14ac:dyDescent="0.35">
      <c r="A24" s="1">
        <v>2010</v>
      </c>
      <c r="B24" s="29">
        <v>111</v>
      </c>
      <c r="C24" s="29">
        <v>6.5</v>
      </c>
      <c r="D24" s="22">
        <f t="shared" si="0"/>
        <v>-0.10344827586206896</v>
      </c>
      <c r="E24" s="8">
        <v>0.26100000000000001</v>
      </c>
      <c r="F24" s="8">
        <v>0.23630000000000001</v>
      </c>
      <c r="G24" s="8">
        <v>0.18770000000000001</v>
      </c>
      <c r="H24" s="8">
        <v>0.21690000000000001</v>
      </c>
      <c r="I24" s="8">
        <v>0.18140000000000001</v>
      </c>
      <c r="J24" s="23">
        <v>13.2235714285714</v>
      </c>
      <c r="K24" s="23">
        <v>12.948171428571399</v>
      </c>
      <c r="L24" s="23">
        <v>10.5934285714286</v>
      </c>
      <c r="M24" s="7">
        <v>12.8374285714286</v>
      </c>
      <c r="N24" s="7">
        <v>10.8149142857143</v>
      </c>
      <c r="O24" s="7">
        <v>8.5994742857142903</v>
      </c>
      <c r="P24" s="7">
        <v>10.489429670329701</v>
      </c>
      <c r="Q24" s="7">
        <v>12.8388857142857</v>
      </c>
      <c r="R24" s="7">
        <v>14.3724375</v>
      </c>
      <c r="S24" s="7">
        <v>14.251950000000001</v>
      </c>
      <c r="T24" s="7">
        <v>14.945833333333301</v>
      </c>
      <c r="U24" s="7">
        <v>13.713050000000001</v>
      </c>
      <c r="V24" s="7"/>
      <c r="W24" s="7">
        <v>9.6455296770604093</v>
      </c>
      <c r="X24" s="28">
        <f t="shared" ref="X24:X34" si="16">J24*1.077</f>
        <v>14.241786428571398</v>
      </c>
      <c r="Y24" s="28">
        <f t="shared" ref="Y24:Y34" si="17">K24*1.077</f>
        <v>13.945180628571396</v>
      </c>
      <c r="Z24" s="28">
        <f t="shared" ref="Z24:Z34" si="18">L24*1.077</f>
        <v>11.409122571428602</v>
      </c>
      <c r="AA24" s="28">
        <f t="shared" ref="AA24:AA34" si="19">M24*1.077</f>
        <v>13.825910571428601</v>
      </c>
      <c r="AB24" s="28">
        <f t="shared" ref="AB24:AB34" si="20">N24*1.077</f>
        <v>11.6476626857143</v>
      </c>
      <c r="AC24" s="28">
        <f t="shared" ref="AC24:AC34" si="21">O24*1.077</f>
        <v>9.2616338057142897</v>
      </c>
      <c r="AD24" s="28">
        <f t="shared" ref="AD24:AD34" si="22">P24*1.077</f>
        <v>11.297115754945088</v>
      </c>
      <c r="AE24" s="28">
        <f t="shared" ref="AE24:AE34" si="23">Q24*1.077</f>
        <v>13.827479914285698</v>
      </c>
      <c r="AF24" s="28">
        <f t="shared" ref="AF24:AF34" si="24">R24*1.077</f>
        <v>15.4791151875</v>
      </c>
      <c r="AG24" s="28">
        <f t="shared" ref="AG24:AG34" si="25">S24*1.077</f>
        <v>15.349350149999999</v>
      </c>
      <c r="AH24" s="28">
        <f t="shared" ref="AH24:AH34" si="26">T24*1.077</f>
        <v>16.096662499999965</v>
      </c>
      <c r="AI24" s="28">
        <f t="shared" ref="AI24:AI34" si="27">U24*1.077</f>
        <v>14.76895485</v>
      </c>
      <c r="AJ24" s="28"/>
      <c r="AK24" s="28">
        <f t="shared" ref="AK24:AK34" si="28">W24*1.077</f>
        <v>10.388235462194061</v>
      </c>
      <c r="AL24">
        <f t="shared" si="2"/>
        <v>0</v>
      </c>
      <c r="AM24">
        <f t="shared" si="3"/>
        <v>0</v>
      </c>
      <c r="AN24">
        <f t="shared" si="4"/>
        <v>0</v>
      </c>
      <c r="AO24">
        <f t="shared" si="5"/>
        <v>0</v>
      </c>
      <c r="AP24">
        <f t="shared" si="6"/>
        <v>0</v>
      </c>
      <c r="AQ24">
        <f t="shared" si="7"/>
        <v>0</v>
      </c>
      <c r="AR24">
        <f t="shared" si="8"/>
        <v>0</v>
      </c>
      <c r="AS24">
        <f t="shared" si="9"/>
        <v>0</v>
      </c>
      <c r="AT24">
        <f t="shared" si="10"/>
        <v>0</v>
      </c>
      <c r="AU24">
        <f t="shared" si="11"/>
        <v>0</v>
      </c>
      <c r="AV24">
        <f t="shared" si="12"/>
        <v>0</v>
      </c>
      <c r="AW24">
        <f t="shared" si="13"/>
        <v>0</v>
      </c>
      <c r="AX24" t="e">
        <f t="shared" si="14"/>
        <v>#DIV/0!</v>
      </c>
      <c r="AY24">
        <f t="shared" si="15"/>
        <v>0</v>
      </c>
      <c r="AZ24">
        <f t="shared" ref="AZ24:AZ34" si="29">_xlfn.AGGREGATE(1,3,AL24:AY24)</f>
        <v>0</v>
      </c>
    </row>
    <row r="25" spans="1:52" x14ac:dyDescent="0.35">
      <c r="A25" s="1">
        <v>2011</v>
      </c>
      <c r="B25" s="29">
        <v>211</v>
      </c>
      <c r="C25" s="30">
        <v>4.5</v>
      </c>
      <c r="D25" s="22">
        <f t="shared" si="0"/>
        <v>-0.30769230769230771</v>
      </c>
      <c r="E25" s="8">
        <v>0.26979999999999998</v>
      </c>
      <c r="F25" s="8">
        <v>0.2432</v>
      </c>
      <c r="G25" s="8">
        <v>0.1976</v>
      </c>
      <c r="H25" s="8">
        <v>0.22259999999999999</v>
      </c>
      <c r="I25" s="8">
        <v>0.1898</v>
      </c>
      <c r="J25" s="23">
        <v>13.2235714285714</v>
      </c>
      <c r="K25" s="23">
        <v>12.948171428571399</v>
      </c>
      <c r="L25" s="23">
        <v>10.5934285714286</v>
      </c>
      <c r="M25" s="7">
        <v>12.8374285714286</v>
      </c>
      <c r="N25" s="7">
        <v>10.8149142857143</v>
      </c>
      <c r="O25" s="7">
        <v>8.5994742857142903</v>
      </c>
      <c r="P25" s="7">
        <v>10.489429670329701</v>
      </c>
      <c r="Q25" s="7">
        <v>12.8388857142857</v>
      </c>
      <c r="R25" s="7">
        <v>14.3724375</v>
      </c>
      <c r="S25" s="7">
        <v>14.251950000000001</v>
      </c>
      <c r="T25" s="7">
        <v>14.945833333333301</v>
      </c>
      <c r="U25" s="7">
        <v>13.713050000000001</v>
      </c>
      <c r="V25" s="7"/>
      <c r="W25" s="7">
        <v>9.6455296770604093</v>
      </c>
      <c r="X25" s="28">
        <f t="shared" si="16"/>
        <v>14.241786428571398</v>
      </c>
      <c r="Y25" s="28">
        <f t="shared" si="17"/>
        <v>13.945180628571396</v>
      </c>
      <c r="Z25" s="28">
        <f t="shared" si="18"/>
        <v>11.409122571428602</v>
      </c>
      <c r="AA25" s="28">
        <f t="shared" si="19"/>
        <v>13.825910571428601</v>
      </c>
      <c r="AB25" s="28">
        <f t="shared" si="20"/>
        <v>11.6476626857143</v>
      </c>
      <c r="AC25" s="28">
        <f t="shared" si="21"/>
        <v>9.2616338057142897</v>
      </c>
      <c r="AD25" s="28">
        <f t="shared" si="22"/>
        <v>11.297115754945088</v>
      </c>
      <c r="AE25" s="28">
        <f t="shared" si="23"/>
        <v>13.827479914285698</v>
      </c>
      <c r="AF25" s="28">
        <f t="shared" si="24"/>
        <v>15.4791151875</v>
      </c>
      <c r="AG25" s="28">
        <f t="shared" si="25"/>
        <v>15.349350149999999</v>
      </c>
      <c r="AH25" s="28">
        <f t="shared" si="26"/>
        <v>16.096662499999965</v>
      </c>
      <c r="AI25" s="28">
        <f t="shared" si="27"/>
        <v>14.76895485</v>
      </c>
      <c r="AJ25" s="28"/>
      <c r="AK25" s="28">
        <f t="shared" si="28"/>
        <v>10.388235462194061</v>
      </c>
      <c r="AL25">
        <f t="shared" si="2"/>
        <v>0</v>
      </c>
      <c r="AM25">
        <f t="shared" si="3"/>
        <v>0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>
        <f t="shared" si="8"/>
        <v>0</v>
      </c>
      <c r="AS25">
        <f t="shared" si="9"/>
        <v>0</v>
      </c>
      <c r="AT25">
        <f t="shared" si="10"/>
        <v>0</v>
      </c>
      <c r="AU25">
        <f t="shared" si="11"/>
        <v>0</v>
      </c>
      <c r="AV25">
        <f t="shared" si="12"/>
        <v>0</v>
      </c>
      <c r="AW25">
        <f t="shared" si="13"/>
        <v>0</v>
      </c>
      <c r="AX25" t="e">
        <f t="shared" si="14"/>
        <v>#DIV/0!</v>
      </c>
      <c r="AY25">
        <f t="shared" si="15"/>
        <v>0</v>
      </c>
      <c r="AZ25">
        <f t="shared" si="29"/>
        <v>0</v>
      </c>
    </row>
    <row r="26" spans="1:52" x14ac:dyDescent="0.35">
      <c r="A26" s="1">
        <v>2012</v>
      </c>
      <c r="B26" s="29">
        <v>437</v>
      </c>
      <c r="C26" s="30">
        <v>3.5</v>
      </c>
      <c r="D26" s="22">
        <f t="shared" si="0"/>
        <v>-0.22222222222222221</v>
      </c>
      <c r="E26" s="8">
        <v>0.25659999999999999</v>
      </c>
      <c r="F26" s="8">
        <v>0.23350000000000001</v>
      </c>
      <c r="G26" s="8">
        <v>0.19139999999999999</v>
      </c>
      <c r="H26" s="8">
        <v>0.2157</v>
      </c>
      <c r="I26" s="8">
        <v>0.18459999999999999</v>
      </c>
      <c r="J26" s="23">
        <v>14.3908928571429</v>
      </c>
      <c r="K26" s="23">
        <v>14.087842857142901</v>
      </c>
      <c r="L26" s="23">
        <v>11.5276904761905</v>
      </c>
      <c r="M26" s="7">
        <v>13.9740238095238</v>
      </c>
      <c r="N26" s="7">
        <v>11.765328571428601</v>
      </c>
      <c r="O26" s="7">
        <v>9.3583485714285697</v>
      </c>
      <c r="P26" s="7">
        <v>11.4116873626374</v>
      </c>
      <c r="Q26" s="7">
        <v>13.975521428571399</v>
      </c>
      <c r="R26" s="7">
        <v>15.641671875</v>
      </c>
      <c r="S26" s="7">
        <v>15.507837500000001</v>
      </c>
      <c r="T26" s="7">
        <v>16.263541666666701</v>
      </c>
      <c r="U26" s="7">
        <v>14.918737500000001</v>
      </c>
      <c r="V26" s="7"/>
      <c r="W26" s="7">
        <v>10.4978162045785</v>
      </c>
      <c r="X26" s="28">
        <f t="shared" si="16"/>
        <v>15.498991607142903</v>
      </c>
      <c r="Y26" s="28">
        <f t="shared" si="17"/>
        <v>15.172606757142903</v>
      </c>
      <c r="Z26" s="28">
        <f t="shared" si="18"/>
        <v>12.415322642857168</v>
      </c>
      <c r="AA26" s="28">
        <f t="shared" si="19"/>
        <v>15.050023642857132</v>
      </c>
      <c r="AB26" s="28">
        <f t="shared" si="20"/>
        <v>12.671258871428602</v>
      </c>
      <c r="AC26" s="28">
        <f t="shared" si="21"/>
        <v>10.07894141142857</v>
      </c>
      <c r="AD26" s="28">
        <f t="shared" si="22"/>
        <v>12.29038728956048</v>
      </c>
      <c r="AE26" s="28">
        <f t="shared" si="23"/>
        <v>15.051636578571397</v>
      </c>
      <c r="AF26" s="28">
        <f t="shared" si="24"/>
        <v>16.846080609375001</v>
      </c>
      <c r="AG26" s="28">
        <f t="shared" si="25"/>
        <v>16.701940987499999</v>
      </c>
      <c r="AH26" s="28">
        <f t="shared" si="26"/>
        <v>17.515834375000036</v>
      </c>
      <c r="AI26" s="28">
        <f t="shared" si="27"/>
        <v>16.0674802875</v>
      </c>
      <c r="AJ26" s="28"/>
      <c r="AK26" s="28">
        <f t="shared" si="28"/>
        <v>11.306148052331045</v>
      </c>
      <c r="AL26">
        <f t="shared" si="2"/>
        <v>8.8275806190250244E-2</v>
      </c>
      <c r="AM26">
        <f t="shared" si="3"/>
        <v>8.8017944067121781E-2</v>
      </c>
      <c r="AN26">
        <f t="shared" si="4"/>
        <v>8.8192590195178749E-2</v>
      </c>
      <c r="AO26">
        <f t="shared" si="5"/>
        <v>8.8537609519779042E-2</v>
      </c>
      <c r="AP26">
        <f t="shared" si="6"/>
        <v>8.7879964704826868E-2</v>
      </c>
      <c r="AQ26">
        <f t="shared" si="7"/>
        <v>8.8246590489251722E-2</v>
      </c>
      <c r="AR26">
        <f t="shared" si="8"/>
        <v>8.7922577422525502E-2</v>
      </c>
      <c r="AS26">
        <f t="shared" si="9"/>
        <v>8.8530713613329842E-2</v>
      </c>
      <c r="AT26">
        <f t="shared" si="10"/>
        <v>8.8310307489595966E-2</v>
      </c>
      <c r="AU26">
        <f t="shared" si="11"/>
        <v>8.8120397559632191E-2</v>
      </c>
      <c r="AV26">
        <f t="shared" si="12"/>
        <v>8.8165597992756237E-2</v>
      </c>
      <c r="AW26">
        <f t="shared" si="13"/>
        <v>8.7922635737490915E-2</v>
      </c>
      <c r="AX26" t="e">
        <f t="shared" si="14"/>
        <v>#DIV/0!</v>
      </c>
      <c r="AY26">
        <f t="shared" si="15"/>
        <v>8.8360780180382528E-2</v>
      </c>
      <c r="AZ26">
        <f t="shared" si="29"/>
        <v>8.8191039627855516E-2</v>
      </c>
    </row>
    <row r="27" spans="1:52" x14ac:dyDescent="0.35">
      <c r="A27" s="1">
        <v>2013</v>
      </c>
      <c r="B27" s="29">
        <v>756</v>
      </c>
      <c r="C27" s="30">
        <v>3.25</v>
      </c>
      <c r="D27" s="22">
        <f t="shared" si="0"/>
        <v>-7.1428571428571425E-2</v>
      </c>
      <c r="E27" s="8">
        <v>0.25069999999999998</v>
      </c>
      <c r="F27" s="8">
        <v>0.22939999999999999</v>
      </c>
      <c r="G27" s="8">
        <v>0.1888</v>
      </c>
      <c r="H27" s="8">
        <v>0.21260000000000001</v>
      </c>
      <c r="I27" s="8">
        <v>0.18229999999999999</v>
      </c>
      <c r="J27" s="23">
        <v>16.441071428571401</v>
      </c>
      <c r="K27" s="23">
        <v>16.108971428571401</v>
      </c>
      <c r="L27" s="23">
        <v>13.2694285714286</v>
      </c>
      <c r="M27" s="7">
        <v>15.9754285714286</v>
      </c>
      <c r="N27" s="7">
        <v>13.536514285714301</v>
      </c>
      <c r="O27" s="7">
        <v>10.864954285714299</v>
      </c>
      <c r="P27" s="7">
        <v>13.968415384615399</v>
      </c>
      <c r="Q27" s="7">
        <v>15.977185714285699</v>
      </c>
      <c r="R27" s="7">
        <v>17.82646875</v>
      </c>
      <c r="S27" s="7">
        <v>17.681175</v>
      </c>
      <c r="T27" s="7">
        <v>17.358750000000001</v>
      </c>
      <c r="U27" s="7">
        <v>15.254775</v>
      </c>
      <c r="V27" s="7"/>
      <c r="W27" s="7">
        <v>12.6022669065544</v>
      </c>
      <c r="X27" s="28">
        <f t="shared" si="16"/>
        <v>17.707033928571398</v>
      </c>
      <c r="Y27" s="28">
        <f t="shared" si="17"/>
        <v>17.349362228571398</v>
      </c>
      <c r="Z27" s="28">
        <f t="shared" si="18"/>
        <v>14.291174571428602</v>
      </c>
      <c r="AA27" s="28">
        <f t="shared" si="19"/>
        <v>17.205536571428603</v>
      </c>
      <c r="AB27" s="28">
        <f t="shared" si="20"/>
        <v>14.578825885714302</v>
      </c>
      <c r="AC27" s="28">
        <f t="shared" si="21"/>
        <v>11.7015557657143</v>
      </c>
      <c r="AD27" s="28">
        <f t="shared" si="22"/>
        <v>15.043983369230784</v>
      </c>
      <c r="AE27" s="28">
        <f t="shared" si="23"/>
        <v>17.207429014285697</v>
      </c>
      <c r="AF27" s="28">
        <f t="shared" si="24"/>
        <v>19.199106843749998</v>
      </c>
      <c r="AG27" s="28">
        <f t="shared" si="25"/>
        <v>19.042625474999998</v>
      </c>
      <c r="AH27" s="28">
        <f t="shared" si="26"/>
        <v>18.695373749999998</v>
      </c>
      <c r="AI27" s="28">
        <f t="shared" si="27"/>
        <v>16.429392674999999</v>
      </c>
      <c r="AJ27" s="28"/>
      <c r="AK27" s="28">
        <f t="shared" si="28"/>
        <v>13.572641458359088</v>
      </c>
      <c r="AL27">
        <f t="shared" si="2"/>
        <v>0.14246361165915417</v>
      </c>
      <c r="AM27">
        <f t="shared" si="3"/>
        <v>0.14346614963863935</v>
      </c>
      <c r="AN27">
        <f t="shared" si="4"/>
        <v>0.15109167780272356</v>
      </c>
      <c r="AO27">
        <f t="shared" si="5"/>
        <v>0.14322322540632643</v>
      </c>
      <c r="AP27">
        <f t="shared" si="6"/>
        <v>0.15054281769800454</v>
      </c>
      <c r="AQ27">
        <f t="shared" si="7"/>
        <v>0.16099055327832734</v>
      </c>
      <c r="AR27">
        <f t="shared" si="8"/>
        <v>0.2240446956467535</v>
      </c>
      <c r="AS27">
        <f t="shared" si="9"/>
        <v>0.14322644746707769</v>
      </c>
      <c r="AT27">
        <f t="shared" si="10"/>
        <v>0.13967796361282511</v>
      </c>
      <c r="AU27">
        <f t="shared" si="11"/>
        <v>0.1401444592129624</v>
      </c>
      <c r="AV27">
        <f t="shared" si="12"/>
        <v>6.7341318132323441E-2</v>
      </c>
      <c r="AW27">
        <f t="shared" si="13"/>
        <v>2.2524526622979976E-2</v>
      </c>
      <c r="AX27" t="e">
        <f t="shared" si="14"/>
        <v>#DIV/0!</v>
      </c>
      <c r="AY27">
        <f t="shared" si="15"/>
        <v>0.20046556931126952</v>
      </c>
      <c r="AZ27">
        <f t="shared" si="29"/>
        <v>0.14070792426841286</v>
      </c>
    </row>
    <row r="28" spans="1:52" x14ac:dyDescent="0.35">
      <c r="A28" s="1">
        <v>2014</v>
      </c>
      <c r="B28" s="29">
        <v>1061</v>
      </c>
      <c r="C28" s="30">
        <f>AVERAGE(2.5,3.5)</f>
        <v>3</v>
      </c>
      <c r="D28" s="22">
        <f t="shared" si="0"/>
        <v>-7.6923076923076927E-2</v>
      </c>
      <c r="E28" s="8">
        <v>0.25230000000000002</v>
      </c>
      <c r="F28" s="8">
        <v>0.2311</v>
      </c>
      <c r="G28" s="8">
        <v>0.1915</v>
      </c>
      <c r="H28" s="8">
        <v>0.21490000000000001</v>
      </c>
      <c r="I28" s="8">
        <v>0.1852</v>
      </c>
      <c r="J28" s="23">
        <v>16.573714285714299</v>
      </c>
      <c r="K28" s="23">
        <v>16.239154285714299</v>
      </c>
      <c r="L28" s="23">
        <v>13.405085714285701</v>
      </c>
      <c r="M28" s="7">
        <v>16.1066857142857</v>
      </c>
      <c r="N28" s="7">
        <v>13.6700228571429</v>
      </c>
      <c r="O28" s="7">
        <v>11.0000068571429</v>
      </c>
      <c r="P28" s="7">
        <v>14.103232967033</v>
      </c>
      <c r="Q28" s="7">
        <v>16.108297142857101</v>
      </c>
      <c r="R28" s="7">
        <v>17.964224999999999</v>
      </c>
      <c r="S28" s="7">
        <v>17.820979999999999</v>
      </c>
      <c r="T28" s="7">
        <v>18.890999999999998</v>
      </c>
      <c r="U28" s="7">
        <v>16.781739999999999</v>
      </c>
      <c r="V28" s="7"/>
      <c r="W28" s="7">
        <v>13.966288029918299</v>
      </c>
      <c r="X28" s="28">
        <f t="shared" si="16"/>
        <v>17.849890285714299</v>
      </c>
      <c r="Y28" s="28">
        <f t="shared" si="17"/>
        <v>17.4895691657143</v>
      </c>
      <c r="Z28" s="28">
        <f t="shared" si="18"/>
        <v>14.4372773142857</v>
      </c>
      <c r="AA28" s="28">
        <f t="shared" si="19"/>
        <v>17.346900514285696</v>
      </c>
      <c r="AB28" s="28">
        <f t="shared" si="20"/>
        <v>14.722614617142902</v>
      </c>
      <c r="AC28" s="28">
        <f t="shared" si="21"/>
        <v>11.847007385142902</v>
      </c>
      <c r="AD28" s="28">
        <f t="shared" si="22"/>
        <v>15.189181905494539</v>
      </c>
      <c r="AE28" s="28">
        <f t="shared" si="23"/>
        <v>17.348636022857097</v>
      </c>
      <c r="AF28" s="28">
        <f t="shared" si="24"/>
        <v>19.347470325</v>
      </c>
      <c r="AG28" s="28">
        <f t="shared" si="25"/>
        <v>19.193195459999998</v>
      </c>
      <c r="AH28" s="28">
        <f t="shared" si="26"/>
        <v>20.345606999999998</v>
      </c>
      <c r="AI28" s="28">
        <f t="shared" si="27"/>
        <v>18.07393398</v>
      </c>
      <c r="AJ28" s="28"/>
      <c r="AK28" s="28">
        <f t="shared" si="28"/>
        <v>15.041692208222008</v>
      </c>
      <c r="AL28">
        <f t="shared" si="2"/>
        <v>8.0677745193899024E-3</v>
      </c>
      <c r="AM28">
        <f t="shared" si="3"/>
        <v>8.0813885430327265E-3</v>
      </c>
      <c r="AN28">
        <f t="shared" si="4"/>
        <v>1.0223284456211932E-2</v>
      </c>
      <c r="AO28">
        <f t="shared" si="5"/>
        <v>8.2161891476168689E-3</v>
      </c>
      <c r="AP28">
        <f t="shared" si="6"/>
        <v>9.8628471562651233E-3</v>
      </c>
      <c r="AQ28">
        <f t="shared" si="7"/>
        <v>1.2430109494908158E-2</v>
      </c>
      <c r="AR28">
        <f t="shared" si="8"/>
        <v>9.6516017533446481E-3</v>
      </c>
      <c r="AS28">
        <f t="shared" si="9"/>
        <v>8.2061653983386083E-3</v>
      </c>
      <c r="AT28">
        <f t="shared" si="10"/>
        <v>7.7276241263429645E-3</v>
      </c>
      <c r="AU28">
        <f t="shared" si="11"/>
        <v>7.9069971311295246E-3</v>
      </c>
      <c r="AV28">
        <f t="shared" si="12"/>
        <v>8.8269604666234472E-2</v>
      </c>
      <c r="AW28">
        <f t="shared" si="13"/>
        <v>0.10009751045164539</v>
      </c>
      <c r="AX28" t="e">
        <f t="shared" si="14"/>
        <v>#DIV/0!</v>
      </c>
      <c r="AY28">
        <f t="shared" si="15"/>
        <v>0.10823617159341996</v>
      </c>
      <c r="AZ28">
        <f t="shared" si="29"/>
        <v>2.9767482187529257E-2</v>
      </c>
    </row>
    <row r="29" spans="1:52" x14ac:dyDescent="0.35">
      <c r="A29" s="1">
        <v>2015</v>
      </c>
      <c r="B29" s="29">
        <v>1394</v>
      </c>
      <c r="C29" s="29">
        <f>AVERAGE(2.2,3.5)</f>
        <v>2.85</v>
      </c>
      <c r="D29" s="22">
        <f t="shared" si="0"/>
        <v>-4.9999999999999968E-2</v>
      </c>
      <c r="E29" s="8">
        <v>0.25850000000000001</v>
      </c>
      <c r="F29" s="8">
        <v>0.23719999999999999</v>
      </c>
      <c r="G29" s="8">
        <v>0.19819999999999999</v>
      </c>
      <c r="H29" s="8">
        <v>0.221</v>
      </c>
      <c r="I29" s="8">
        <v>0.192</v>
      </c>
      <c r="J29" s="23">
        <v>20.082857142857101</v>
      </c>
      <c r="K29" s="23">
        <v>19.696457142857099</v>
      </c>
      <c r="L29" s="23">
        <v>16.3891428571429</v>
      </c>
      <c r="M29" s="7">
        <v>19.5431428571429</v>
      </c>
      <c r="N29" s="7">
        <v>16.700800000000001</v>
      </c>
      <c r="O29" s="7">
        <v>13.59024</v>
      </c>
      <c r="P29" s="7">
        <v>16.790307692307699</v>
      </c>
      <c r="Q29" s="7">
        <v>19.545028571428599</v>
      </c>
      <c r="R29" s="7">
        <v>21.699625000000001</v>
      </c>
      <c r="S29" s="7">
        <v>21.523700000000002</v>
      </c>
      <c r="T29" s="7">
        <v>21.9783333333333</v>
      </c>
      <c r="U29" s="7">
        <v>19.796399999999998</v>
      </c>
      <c r="V29" s="7"/>
      <c r="W29" s="7">
        <v>16.314764477687</v>
      </c>
      <c r="X29" s="28">
        <f t="shared" si="16"/>
        <v>21.629237142857097</v>
      </c>
      <c r="Y29" s="28">
        <f t="shared" si="17"/>
        <v>21.213084342857094</v>
      </c>
      <c r="Z29" s="28">
        <f t="shared" si="18"/>
        <v>17.651106857142903</v>
      </c>
      <c r="AA29" s="28">
        <f t="shared" si="19"/>
        <v>21.047964857142901</v>
      </c>
      <c r="AB29" s="28">
        <f t="shared" si="20"/>
        <v>17.986761600000001</v>
      </c>
      <c r="AC29" s="28">
        <f t="shared" si="21"/>
        <v>14.636688479999998</v>
      </c>
      <c r="AD29" s="28">
        <f t="shared" si="22"/>
        <v>18.083161384615391</v>
      </c>
      <c r="AE29" s="28">
        <f t="shared" si="23"/>
        <v>21.049995771428602</v>
      </c>
      <c r="AF29" s="28">
        <f t="shared" si="24"/>
        <v>23.370496124999999</v>
      </c>
      <c r="AG29" s="28">
        <f t="shared" si="25"/>
        <v>23.181024900000001</v>
      </c>
      <c r="AH29" s="28">
        <f t="shared" si="26"/>
        <v>23.670664999999964</v>
      </c>
      <c r="AI29" s="28">
        <f t="shared" si="27"/>
        <v>21.320722799999999</v>
      </c>
      <c r="AJ29" s="28"/>
      <c r="AK29" s="28">
        <f t="shared" si="28"/>
        <v>17.571001342468897</v>
      </c>
      <c r="AL29">
        <f t="shared" si="2"/>
        <v>0.21172941663218514</v>
      </c>
      <c r="AM29">
        <f t="shared" si="3"/>
        <v>0.21289919390594211</v>
      </c>
      <c r="AN29">
        <f t="shared" si="4"/>
        <v>0.22260634556607961</v>
      </c>
      <c r="AO29">
        <f t="shared" si="5"/>
        <v>0.21335594447026812</v>
      </c>
      <c r="AP29">
        <f t="shared" si="6"/>
        <v>0.22170973483584561</v>
      </c>
      <c r="AQ29">
        <f t="shared" si="7"/>
        <v>0.23547559346975511</v>
      </c>
      <c r="AR29">
        <f t="shared" si="8"/>
        <v>0.19052898945623808</v>
      </c>
      <c r="AS29">
        <f t="shared" si="9"/>
        <v>0.21335162854848674</v>
      </c>
      <c r="AT29">
        <f t="shared" si="10"/>
        <v>0.20793549401658029</v>
      </c>
      <c r="AU29">
        <f t="shared" si="11"/>
        <v>0.20777308543076772</v>
      </c>
      <c r="AV29">
        <f t="shared" si="12"/>
        <v>0.16342879325251716</v>
      </c>
      <c r="AW29">
        <f t="shared" si="13"/>
        <v>0.17963929842793414</v>
      </c>
      <c r="AX29" t="e">
        <f t="shared" si="14"/>
        <v>#DIV/0!</v>
      </c>
      <c r="AY29">
        <f t="shared" si="15"/>
        <v>0.16815323031702062</v>
      </c>
      <c r="AZ29">
        <f t="shared" si="29"/>
        <v>0.20373744217920156</v>
      </c>
    </row>
    <row r="30" spans="1:52" x14ac:dyDescent="0.35">
      <c r="A30" s="1">
        <v>2016</v>
      </c>
      <c r="B30" s="29">
        <v>1664</v>
      </c>
      <c r="C30" s="29">
        <f>AVERAGE(2.2,3.5)</f>
        <v>2.85</v>
      </c>
      <c r="D30" s="22">
        <f t="shared" si="0"/>
        <v>0</v>
      </c>
      <c r="E30" s="8">
        <v>0.25879999999999997</v>
      </c>
      <c r="F30" s="8">
        <v>0.23799999999999999</v>
      </c>
      <c r="G30" s="8">
        <v>0.20030000000000001</v>
      </c>
      <c r="H30" s="8">
        <v>0.2223</v>
      </c>
      <c r="I30" s="8">
        <v>0.19400000000000001</v>
      </c>
      <c r="J30" s="23">
        <v>21.492857142857101</v>
      </c>
      <c r="K30" s="23">
        <v>21.081257142857101</v>
      </c>
      <c r="L30" s="23">
        <v>17.558476190476199</v>
      </c>
      <c r="M30" s="7">
        <v>20.917809523809499</v>
      </c>
      <c r="N30" s="7">
        <v>17.8974857142857</v>
      </c>
      <c r="O30" s="7">
        <v>14.579245714285699</v>
      </c>
      <c r="P30" s="7">
        <v>18.620043956044</v>
      </c>
      <c r="Q30" s="7">
        <v>20.919828571428599</v>
      </c>
      <c r="R30" s="7">
        <v>23.214749999999999</v>
      </c>
      <c r="S30" s="7">
        <v>23.027799999999999</v>
      </c>
      <c r="T30" s="7">
        <v>23.496666666666702</v>
      </c>
      <c r="U30" s="7">
        <v>21.387599999999999</v>
      </c>
      <c r="V30" s="7"/>
      <c r="W30" s="7">
        <v>16.514764477686999</v>
      </c>
      <c r="X30" s="28">
        <f t="shared" si="16"/>
        <v>23.147807142857097</v>
      </c>
      <c r="Y30" s="28">
        <f t="shared" si="17"/>
        <v>22.704513942857098</v>
      </c>
      <c r="Z30" s="28">
        <f t="shared" si="18"/>
        <v>18.910478857142866</v>
      </c>
      <c r="AA30" s="28">
        <f t="shared" si="19"/>
        <v>22.528480857142828</v>
      </c>
      <c r="AB30" s="28">
        <f t="shared" si="20"/>
        <v>19.275592114285697</v>
      </c>
      <c r="AC30" s="28">
        <f t="shared" si="21"/>
        <v>15.701847634285697</v>
      </c>
      <c r="AD30" s="28">
        <f t="shared" si="22"/>
        <v>20.053787340659387</v>
      </c>
      <c r="AE30" s="28">
        <f t="shared" si="23"/>
        <v>22.530655371428601</v>
      </c>
      <c r="AF30" s="28">
        <f t="shared" si="24"/>
        <v>25.002285749999999</v>
      </c>
      <c r="AG30" s="28">
        <f t="shared" si="25"/>
        <v>24.800940599999997</v>
      </c>
      <c r="AH30" s="28">
        <f t="shared" si="26"/>
        <v>25.305910000000036</v>
      </c>
      <c r="AI30" s="28">
        <f t="shared" si="27"/>
        <v>23.034445199999997</v>
      </c>
      <c r="AJ30" s="28"/>
      <c r="AK30" s="28">
        <f t="shared" si="28"/>
        <v>17.786401342468896</v>
      </c>
      <c r="AL30">
        <f t="shared" si="2"/>
        <v>7.0209133589415426E-2</v>
      </c>
      <c r="AM30">
        <f t="shared" si="3"/>
        <v>7.03070602980089E-2</v>
      </c>
      <c r="AN30">
        <f t="shared" si="4"/>
        <v>7.1348046906776874E-2</v>
      </c>
      <c r="AO30">
        <f t="shared" si="5"/>
        <v>7.0340102240217028E-2</v>
      </c>
      <c r="AP30">
        <f t="shared" si="6"/>
        <v>7.1654394656884668E-2</v>
      </c>
      <c r="AQ30">
        <f t="shared" si="7"/>
        <v>7.2773233900630133E-2</v>
      </c>
      <c r="AR30">
        <f t="shared" si="8"/>
        <v>0.1089757434626749</v>
      </c>
      <c r="AS30">
        <f t="shared" si="9"/>
        <v>7.0340137645524686E-2</v>
      </c>
      <c r="AT30">
        <f t="shared" si="10"/>
        <v>6.9822635183787618E-2</v>
      </c>
      <c r="AU30">
        <f t="shared" si="11"/>
        <v>6.9881107802097109E-2</v>
      </c>
      <c r="AV30">
        <f t="shared" si="12"/>
        <v>6.9083187988173395E-2</v>
      </c>
      <c r="AW30">
        <f t="shared" si="13"/>
        <v>8.0378250591016581E-2</v>
      </c>
      <c r="AX30" t="e">
        <f t="shared" si="14"/>
        <v>#DIV/0!</v>
      </c>
      <c r="AY30">
        <f t="shared" si="15"/>
        <v>1.2258834644749587E-2</v>
      </c>
      <c r="AZ30">
        <f t="shared" si="29"/>
        <v>6.9797836069996691E-2</v>
      </c>
    </row>
    <row r="31" spans="1:52" x14ac:dyDescent="0.35">
      <c r="A31" s="1">
        <v>2017</v>
      </c>
      <c r="B31" s="29">
        <v>1906</v>
      </c>
      <c r="C31" s="29">
        <f>AVERAGE(2.1,3.3)</f>
        <v>2.7</v>
      </c>
      <c r="D31" s="22">
        <f t="shared" si="0"/>
        <v>-5.263157894736839E-2</v>
      </c>
      <c r="E31" s="8">
        <v>0.25869999999999999</v>
      </c>
      <c r="F31" s="8">
        <v>0.23780000000000001</v>
      </c>
      <c r="G31" s="8">
        <v>0.20100000000000001</v>
      </c>
      <c r="H31" s="8">
        <v>0.2225</v>
      </c>
      <c r="I31" s="8">
        <v>0.19500000000000001</v>
      </c>
      <c r="J31" s="23">
        <v>21.5042857142857</v>
      </c>
      <c r="K31" s="23">
        <v>21.133485714285701</v>
      </c>
      <c r="L31" s="23">
        <v>17.9630476190476</v>
      </c>
      <c r="M31" s="7">
        <v>20.984380952380999</v>
      </c>
      <c r="N31" s="7">
        <v>18.261257142857101</v>
      </c>
      <c r="O31" s="7">
        <v>15.278377142857099</v>
      </c>
      <c r="P31" s="7">
        <v>18.916835164835199</v>
      </c>
      <c r="Q31" s="7">
        <v>20.986342857142901</v>
      </c>
      <c r="R31" s="7">
        <v>23.051124999999999</v>
      </c>
      <c r="S31" s="7">
        <v>22.8889</v>
      </c>
      <c r="T31" s="7">
        <v>23.52</v>
      </c>
      <c r="U31" s="7">
        <v>21.559799999999999</v>
      </c>
      <c r="V31" s="7">
        <v>17.880800000000001</v>
      </c>
      <c r="W31" s="7">
        <v>16.663797115277301</v>
      </c>
      <c r="X31" s="28">
        <f t="shared" si="16"/>
        <v>23.160115714285698</v>
      </c>
      <c r="Y31" s="28">
        <f t="shared" si="17"/>
        <v>22.760764114285699</v>
      </c>
      <c r="Z31" s="28">
        <f t="shared" si="18"/>
        <v>19.346202285714266</v>
      </c>
      <c r="AA31" s="28">
        <f t="shared" si="19"/>
        <v>22.600178285714335</v>
      </c>
      <c r="AB31" s="28">
        <f t="shared" si="20"/>
        <v>19.667373942857097</v>
      </c>
      <c r="AC31" s="28">
        <f t="shared" si="21"/>
        <v>16.454812182857097</v>
      </c>
      <c r="AD31" s="28">
        <f t="shared" si="22"/>
        <v>20.373431472527507</v>
      </c>
      <c r="AE31" s="28">
        <f t="shared" si="23"/>
        <v>22.602291257142905</v>
      </c>
      <c r="AF31" s="28">
        <f t="shared" si="24"/>
        <v>24.826061624999998</v>
      </c>
      <c r="AG31" s="28">
        <f t="shared" si="25"/>
        <v>24.651345299999999</v>
      </c>
      <c r="AH31" s="28">
        <f t="shared" si="26"/>
        <v>25.331039999999998</v>
      </c>
      <c r="AI31" s="28">
        <f t="shared" si="27"/>
        <v>23.2199046</v>
      </c>
      <c r="AJ31" s="28">
        <f t="shared" ref="AJ31:AJ34" si="30">V31*1.077</f>
        <v>19.2576216</v>
      </c>
      <c r="AK31" s="28">
        <f t="shared" si="28"/>
        <v>17.946909493153651</v>
      </c>
      <c r="AL31">
        <f t="shared" si="2"/>
        <v>5.3173811897769263E-4</v>
      </c>
      <c r="AM31">
        <f t="shared" si="3"/>
        <v>2.4774884663980481E-3</v>
      </c>
      <c r="AN31">
        <f t="shared" si="4"/>
        <v>2.3041374671843261E-2</v>
      </c>
      <c r="AO31">
        <f t="shared" si="5"/>
        <v>3.1825238916974303E-3</v>
      </c>
      <c r="AP31">
        <f t="shared" si="6"/>
        <v>2.032528112488111E-2</v>
      </c>
      <c r="AQ31">
        <f t="shared" si="7"/>
        <v>4.7953881995852869E-2</v>
      </c>
      <c r="AR31">
        <f t="shared" si="8"/>
        <v>1.5939339858263922E-2</v>
      </c>
      <c r="AS31">
        <f t="shared" si="9"/>
        <v>3.1794852183991643E-3</v>
      </c>
      <c r="AT31">
        <f t="shared" si="10"/>
        <v>-7.0483205720500847E-3</v>
      </c>
      <c r="AU31">
        <f t="shared" si="11"/>
        <v>-6.0318397762704028E-3</v>
      </c>
      <c r="AV31">
        <f t="shared" si="12"/>
        <v>9.9304865938280038E-4</v>
      </c>
      <c r="AW31">
        <f t="shared" si="13"/>
        <v>8.0513942658362852E-3</v>
      </c>
      <c r="AX31" t="e">
        <f t="shared" si="14"/>
        <v>#DIV/0!</v>
      </c>
      <c r="AY31">
        <f t="shared" si="15"/>
        <v>9.0242060546282393E-3</v>
      </c>
      <c r="AZ31">
        <f t="shared" si="29"/>
        <v>9.3553539982954119E-3</v>
      </c>
    </row>
    <row r="32" spans="1:52" x14ac:dyDescent="0.35">
      <c r="A32" s="1">
        <v>2018</v>
      </c>
      <c r="B32" s="29">
        <v>2173</v>
      </c>
      <c r="C32" s="29">
        <v>2.5</v>
      </c>
      <c r="D32" s="22">
        <f t="shared" si="0"/>
        <v>-7.4074074074074139E-2</v>
      </c>
      <c r="E32" s="8">
        <v>0.26379999999999992</v>
      </c>
      <c r="F32" s="8">
        <v>0.24292500000000003</v>
      </c>
      <c r="G32" s="8">
        <v>0.20732499999999998</v>
      </c>
      <c r="H32" s="8">
        <v>0.22722500000000004</v>
      </c>
      <c r="I32" s="8">
        <v>0.2009</v>
      </c>
      <c r="J32" s="23">
        <v>21.785714285714299</v>
      </c>
      <c r="K32" s="23">
        <v>21.425714285714299</v>
      </c>
      <c r="L32" s="23">
        <v>18.347619047619101</v>
      </c>
      <c r="M32" s="7">
        <v>21.280952380952399</v>
      </c>
      <c r="N32" s="7">
        <v>18.637142857142901</v>
      </c>
      <c r="O32" s="7">
        <v>15.741142857142901</v>
      </c>
      <c r="P32" s="7">
        <v>19.273626373626399</v>
      </c>
      <c r="Q32" s="7">
        <v>21.2828571428571</v>
      </c>
      <c r="R32" s="7">
        <v>23.287500000000001</v>
      </c>
      <c r="S32" s="7">
        <v>23.13</v>
      </c>
      <c r="T32" s="7">
        <v>23.566666666666698</v>
      </c>
      <c r="U32" s="7">
        <v>21.664200000000001</v>
      </c>
      <c r="V32" s="7">
        <v>18.402000000000001</v>
      </c>
      <c r="W32" s="7">
        <v>17.2112166978315</v>
      </c>
      <c r="X32" s="28">
        <f t="shared" si="16"/>
        <v>23.463214285714297</v>
      </c>
      <c r="Y32" s="28">
        <f t="shared" si="17"/>
        <v>23.075494285714299</v>
      </c>
      <c r="Z32" s="28">
        <f t="shared" si="18"/>
        <v>19.760385714285771</v>
      </c>
      <c r="AA32" s="28">
        <f t="shared" si="19"/>
        <v>22.919585714285734</v>
      </c>
      <c r="AB32" s="28">
        <f t="shared" si="20"/>
        <v>20.072202857142905</v>
      </c>
      <c r="AC32" s="28">
        <f t="shared" si="21"/>
        <v>16.953210857142903</v>
      </c>
      <c r="AD32" s="28">
        <f t="shared" si="22"/>
        <v>20.757695604395632</v>
      </c>
      <c r="AE32" s="28">
        <f t="shared" si="23"/>
        <v>22.921637142857097</v>
      </c>
      <c r="AF32" s="28">
        <f t="shared" si="24"/>
        <v>25.080637500000002</v>
      </c>
      <c r="AG32" s="28">
        <f t="shared" si="25"/>
        <v>24.911009999999997</v>
      </c>
      <c r="AH32" s="28">
        <f t="shared" si="26"/>
        <v>25.381300000000032</v>
      </c>
      <c r="AI32" s="28">
        <f t="shared" si="27"/>
        <v>23.332343399999999</v>
      </c>
      <c r="AJ32" s="28">
        <f t="shared" si="30"/>
        <v>19.818954000000002</v>
      </c>
      <c r="AK32" s="28">
        <f t="shared" si="28"/>
        <v>18.536480383564523</v>
      </c>
      <c r="AL32">
        <f t="shared" si="2"/>
        <v>1.3087092273966597E-2</v>
      </c>
      <c r="AM32">
        <f t="shared" si="3"/>
        <v>1.3827750678680481E-2</v>
      </c>
      <c r="AN32">
        <f t="shared" si="4"/>
        <v>2.1409030178359632E-2</v>
      </c>
      <c r="AO32">
        <f t="shared" si="5"/>
        <v>1.4132960569310965E-2</v>
      </c>
      <c r="AP32">
        <f t="shared" si="6"/>
        <v>2.0583780806833905E-2</v>
      </c>
      <c r="AQ32">
        <f t="shared" si="7"/>
        <v>3.0288931210351231E-2</v>
      </c>
      <c r="AR32">
        <f t="shared" si="8"/>
        <v>1.8861041272614426E-2</v>
      </c>
      <c r="AS32">
        <f t="shared" si="9"/>
        <v>1.4128916492626426E-2</v>
      </c>
      <c r="AT32">
        <f t="shared" si="10"/>
        <v>1.0254380209208984E-2</v>
      </c>
      <c r="AU32">
        <f t="shared" si="11"/>
        <v>1.0533490032286368E-2</v>
      </c>
      <c r="AV32">
        <f t="shared" si="12"/>
        <v>1.9841269841283518E-3</v>
      </c>
      <c r="AW32">
        <f t="shared" si="13"/>
        <v>4.8423454763032048E-3</v>
      </c>
      <c r="AX32">
        <f t="shared" si="14"/>
        <v>2.9148583955975142E-2</v>
      </c>
      <c r="AY32">
        <f t="shared" si="15"/>
        <v>3.285083098211309E-2</v>
      </c>
      <c r="AZ32">
        <f t="shared" si="29"/>
        <v>1.6852375794482774E-2</v>
      </c>
    </row>
    <row r="33" spans="1:52" x14ac:dyDescent="0.35">
      <c r="A33" s="1">
        <v>2019</v>
      </c>
      <c r="B33" s="25"/>
      <c r="C33" s="25"/>
      <c r="E33" s="8"/>
      <c r="F33" s="8"/>
      <c r="G33" s="8"/>
      <c r="H33" s="8"/>
      <c r="I33" s="8"/>
      <c r="J33" s="7">
        <v>21.612857142857099</v>
      </c>
      <c r="K33" s="7">
        <v>21.256457142857101</v>
      </c>
      <c r="L33" s="7">
        <v>18.209142857142901</v>
      </c>
      <c r="M33" s="7">
        <v>21.113142857142901</v>
      </c>
      <c r="N33" s="7">
        <v>18.495771428571398</v>
      </c>
      <c r="O33" s="7">
        <v>15.628731428571401</v>
      </c>
      <c r="P33" s="7">
        <v>19.125890109890101</v>
      </c>
      <c r="Q33" s="7">
        <v>21.115028571428599</v>
      </c>
      <c r="R33" s="7">
        <v>23.099625</v>
      </c>
      <c r="S33" s="7">
        <v>22.9437</v>
      </c>
      <c r="T33" s="7">
        <v>23.19</v>
      </c>
      <c r="U33" s="7">
        <v>21.490300000000001</v>
      </c>
      <c r="V33" s="7">
        <v>18.2161333333333</v>
      </c>
      <c r="W33" s="7">
        <v>17.0428297528677</v>
      </c>
      <c r="X33" s="28">
        <f t="shared" si="16"/>
        <v>23.277047142857093</v>
      </c>
      <c r="Y33" s="28">
        <f t="shared" si="17"/>
        <v>22.893204342857096</v>
      </c>
      <c r="Z33" s="28">
        <f t="shared" si="18"/>
        <v>19.611246857142902</v>
      </c>
      <c r="AA33" s="28">
        <f t="shared" si="19"/>
        <v>22.738854857142904</v>
      </c>
      <c r="AB33" s="28">
        <f t="shared" si="20"/>
        <v>19.919945828571397</v>
      </c>
      <c r="AC33" s="28">
        <f t="shared" si="21"/>
        <v>16.832143748571397</v>
      </c>
      <c r="AD33" s="28">
        <f t="shared" si="22"/>
        <v>20.598583648351639</v>
      </c>
      <c r="AE33" s="28">
        <f t="shared" si="23"/>
        <v>22.740885771428601</v>
      </c>
      <c r="AF33" s="28">
        <f t="shared" si="24"/>
        <v>24.878296124999999</v>
      </c>
      <c r="AG33" s="28">
        <f t="shared" si="25"/>
        <v>24.710364899999998</v>
      </c>
      <c r="AH33" s="28">
        <f t="shared" si="26"/>
        <v>24.975629999999999</v>
      </c>
      <c r="AI33" s="28">
        <f t="shared" si="27"/>
        <v>23.145053100000002</v>
      </c>
      <c r="AJ33" s="28">
        <f t="shared" si="30"/>
        <v>19.618775599999964</v>
      </c>
      <c r="AK33" s="28">
        <f t="shared" si="28"/>
        <v>18.355127643838511</v>
      </c>
      <c r="AL33">
        <f t="shared" si="2"/>
        <v>-7.9344262295108301E-3</v>
      </c>
      <c r="AM33">
        <f t="shared" si="3"/>
        <v>-7.8997199626642603E-3</v>
      </c>
      <c r="AN33">
        <f t="shared" si="4"/>
        <v>-7.5473656890739926E-3</v>
      </c>
      <c r="AO33">
        <f t="shared" si="5"/>
        <v>-7.8854329827690219E-3</v>
      </c>
      <c r="AP33">
        <f t="shared" si="6"/>
        <v>-7.5854668097540953E-3</v>
      </c>
      <c r="AQ33">
        <f t="shared" si="7"/>
        <v>-7.1412495008575981E-3</v>
      </c>
      <c r="AR33">
        <f t="shared" si="8"/>
        <v>-7.665203261305183E-3</v>
      </c>
      <c r="AS33">
        <f t="shared" si="9"/>
        <v>-7.8856222311686781E-3</v>
      </c>
      <c r="AT33">
        <f t="shared" si="10"/>
        <v>-8.0676328502416218E-3</v>
      </c>
      <c r="AU33">
        <f t="shared" si="11"/>
        <v>-8.0544747081711734E-3</v>
      </c>
      <c r="AV33">
        <f t="shared" si="12"/>
        <v>-1.5983026874117255E-2</v>
      </c>
      <c r="AW33">
        <f t="shared" si="13"/>
        <v>-8.0270676969377928E-3</v>
      </c>
      <c r="AX33">
        <f t="shared" si="14"/>
        <v>-1.0100351411080385E-2</v>
      </c>
      <c r="AY33">
        <f t="shared" si="15"/>
        <v>-9.7835584735282092E-3</v>
      </c>
      <c r="AZ33">
        <f t="shared" si="29"/>
        <v>-8.6828999057985794E-3</v>
      </c>
    </row>
    <row r="34" spans="1:52" x14ac:dyDescent="0.35">
      <c r="A34" s="1">
        <v>2020</v>
      </c>
      <c r="B34" s="25"/>
      <c r="C34" s="25"/>
      <c r="J34" s="7">
        <v>21.2128571428571</v>
      </c>
      <c r="K34" s="7">
        <v>20.856457142857099</v>
      </c>
      <c r="L34" s="7">
        <v>17.809142857142898</v>
      </c>
      <c r="M34" s="7">
        <v>20.713142857142898</v>
      </c>
      <c r="N34" s="7">
        <v>18.0957714285714</v>
      </c>
      <c r="O34" s="7">
        <v>15.2287314285714</v>
      </c>
      <c r="P34" s="7">
        <v>18.725890109890099</v>
      </c>
      <c r="Q34" s="7">
        <v>20.715028571428601</v>
      </c>
      <c r="R34" s="7">
        <v>22.699625000000001</v>
      </c>
      <c r="S34" s="7">
        <v>22.543700000000001</v>
      </c>
      <c r="T34" s="7">
        <v>22.601666666666699</v>
      </c>
      <c r="U34" s="7">
        <v>21.090299999999999</v>
      </c>
      <c r="V34" s="7">
        <v>17.816133333333301</v>
      </c>
      <c r="W34" s="7">
        <v>16.642829752867701</v>
      </c>
      <c r="X34" s="28">
        <f t="shared" si="16"/>
        <v>22.846247142857095</v>
      </c>
      <c r="Y34" s="28">
        <f t="shared" si="17"/>
        <v>22.462404342857095</v>
      </c>
      <c r="Z34" s="28">
        <f t="shared" si="18"/>
        <v>19.180446857142901</v>
      </c>
      <c r="AA34" s="28">
        <f t="shared" si="19"/>
        <v>22.308054857142899</v>
      </c>
      <c r="AB34" s="28">
        <f t="shared" si="20"/>
        <v>19.489145828571395</v>
      </c>
      <c r="AC34" s="28">
        <f t="shared" si="21"/>
        <v>16.401343748571399</v>
      </c>
      <c r="AD34" s="28">
        <f t="shared" si="22"/>
        <v>20.167783648351634</v>
      </c>
      <c r="AE34" s="28">
        <f t="shared" si="23"/>
        <v>22.310085771428604</v>
      </c>
      <c r="AF34" s="28">
        <f t="shared" si="24"/>
        <v>24.447496125000001</v>
      </c>
      <c r="AG34" s="28">
        <f t="shared" si="25"/>
        <v>24.2795649</v>
      </c>
      <c r="AH34" s="28">
        <f t="shared" si="26"/>
        <v>24.341995000000033</v>
      </c>
      <c r="AI34" s="28">
        <f t="shared" si="27"/>
        <v>22.714253099999997</v>
      </c>
      <c r="AJ34" s="28">
        <f t="shared" si="30"/>
        <v>19.187975599999966</v>
      </c>
      <c r="AK34" s="28">
        <f t="shared" si="28"/>
        <v>17.924327643838513</v>
      </c>
      <c r="AL34">
        <f t="shared" si="2"/>
        <v>-1.8507502148192186E-2</v>
      </c>
      <c r="AM34">
        <f t="shared" si="3"/>
        <v>-1.8817811327247254E-2</v>
      </c>
      <c r="AN34">
        <f t="shared" si="4"/>
        <v>-2.1966986757045191E-2</v>
      </c>
      <c r="AO34">
        <f t="shared" si="5"/>
        <v>-1.8945545090397378E-2</v>
      </c>
      <c r="AP34">
        <f t="shared" si="6"/>
        <v>-2.1626564836441337E-2</v>
      </c>
      <c r="AQ34">
        <f t="shared" si="7"/>
        <v>-2.5593887887071062E-2</v>
      </c>
      <c r="AR34">
        <f t="shared" si="8"/>
        <v>-2.0914059303998613E-2</v>
      </c>
      <c r="AS34">
        <f t="shared" si="9"/>
        <v>-1.894385312560036E-2</v>
      </c>
      <c r="AT34">
        <f t="shared" si="10"/>
        <v>-1.7316298424757917E-2</v>
      </c>
      <c r="AU34">
        <f t="shared" si="11"/>
        <v>-1.743397969813058E-2</v>
      </c>
      <c r="AV34">
        <f t="shared" si="12"/>
        <v>-2.5370130803505937E-2</v>
      </c>
      <c r="AW34">
        <f t="shared" si="13"/>
        <v>-1.8613048677775652E-2</v>
      </c>
      <c r="AX34">
        <f t="shared" si="14"/>
        <v>-2.195855688364157E-2</v>
      </c>
      <c r="AY34">
        <f t="shared" si="15"/>
        <v>-2.3470280804318476E-2</v>
      </c>
      <c r="AZ34">
        <f t="shared" si="29"/>
        <v>-2.0677036126294537E-2</v>
      </c>
    </row>
  </sheetData>
  <hyperlinks>
    <hyperlink ref="Y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workbookViewId="0">
      <selection activeCell="AC12" sqref="AC12"/>
    </sheetView>
  </sheetViews>
  <sheetFormatPr defaultRowHeight="14.5" x14ac:dyDescent="0.35"/>
  <sheetData>
    <row r="2" spans="2:26" x14ac:dyDescent="0.35">
      <c r="B2" s="19" t="s">
        <v>49</v>
      </c>
      <c r="U2" t="s">
        <v>53</v>
      </c>
      <c r="V2" t="s">
        <v>54</v>
      </c>
      <c r="W2" s="1" t="s">
        <v>66</v>
      </c>
      <c r="X2" t="s">
        <v>57</v>
      </c>
      <c r="Y2" t="s">
        <v>55</v>
      </c>
      <c r="Z2" t="s">
        <v>56</v>
      </c>
    </row>
    <row r="3" spans="2:26" x14ac:dyDescent="0.35">
      <c r="U3">
        <v>0</v>
      </c>
      <c r="V3" s="7" t="e">
        <f>$Y$3*U3^$Z$3</f>
        <v>#DIV/0!</v>
      </c>
      <c r="X3">
        <v>1</v>
      </c>
      <c r="Y3">
        <v>4702.1000000000004</v>
      </c>
      <c r="Z3" s="8">
        <v>-0.26400000000000001</v>
      </c>
    </row>
    <row r="4" spans="2:26" x14ac:dyDescent="0.35">
      <c r="U4">
        <v>1</v>
      </c>
      <c r="V4" s="7">
        <f t="shared" ref="V4:V22" si="0">$Y$3*U4^$Z$3</f>
        <v>4702.1000000000004</v>
      </c>
      <c r="W4">
        <f>$Y$4*U4^$Z$3</f>
        <v>1.8365383433483464</v>
      </c>
      <c r="X4">
        <v>10</v>
      </c>
      <c r="Y4">
        <f>Y3/V13</f>
        <v>1.8365383433483464</v>
      </c>
      <c r="Z4" s="8">
        <f>Z3</f>
        <v>-0.26400000000000001</v>
      </c>
    </row>
    <row r="5" spans="2:26" x14ac:dyDescent="0.35">
      <c r="U5">
        <v>2</v>
      </c>
      <c r="V5" s="7">
        <f t="shared" si="0"/>
        <v>3915.7949522574299</v>
      </c>
      <c r="W5">
        <f t="shared" ref="W5:W22" si="1">$Y$4*U5^$Z$3</f>
        <v>1.5294246346336056</v>
      </c>
    </row>
    <row r="6" spans="2:26" x14ac:dyDescent="0.35">
      <c r="U6">
        <v>3</v>
      </c>
      <c r="V6" s="7">
        <f t="shared" si="0"/>
        <v>3518.2917489791666</v>
      </c>
      <c r="W6">
        <f t="shared" si="1"/>
        <v>1.3741684991995822</v>
      </c>
    </row>
    <row r="7" spans="2:26" x14ac:dyDescent="0.35">
      <c r="U7">
        <v>4</v>
      </c>
      <c r="V7" s="7">
        <f t="shared" si="0"/>
        <v>3260.9791599763435</v>
      </c>
      <c r="W7">
        <f t="shared" si="1"/>
        <v>1.2736677791107027</v>
      </c>
    </row>
    <row r="8" spans="2:26" x14ac:dyDescent="0.35">
      <c r="U8">
        <v>5</v>
      </c>
      <c r="V8" s="7">
        <f t="shared" si="0"/>
        <v>3074.424128866247</v>
      </c>
      <c r="W8">
        <f t="shared" si="1"/>
        <v>1.2008034274852089</v>
      </c>
    </row>
    <row r="9" spans="2:26" x14ac:dyDescent="0.35">
      <c r="U9">
        <v>6</v>
      </c>
      <c r="V9" s="7">
        <f t="shared" si="0"/>
        <v>2929.9481234388008</v>
      </c>
      <c r="W9">
        <f t="shared" si="1"/>
        <v>1.144374231240699</v>
      </c>
    </row>
    <row r="10" spans="2:26" x14ac:dyDescent="0.35">
      <c r="U10">
        <v>7</v>
      </c>
      <c r="V10" s="7">
        <f t="shared" si="0"/>
        <v>2813.1052323013746</v>
      </c>
      <c r="W10">
        <f t="shared" si="1"/>
        <v>1.0987379304981457</v>
      </c>
    </row>
    <row r="11" spans="2:26" x14ac:dyDescent="0.35">
      <c r="U11">
        <v>8</v>
      </c>
      <c r="V11" s="7">
        <f t="shared" si="0"/>
        <v>2715.6644337747043</v>
      </c>
      <c r="W11">
        <f t="shared" si="1"/>
        <v>1.0606796665946323</v>
      </c>
    </row>
    <row r="12" spans="2:26" x14ac:dyDescent="0.35">
      <c r="U12">
        <v>9</v>
      </c>
      <c r="V12" s="7">
        <f t="shared" si="0"/>
        <v>2632.5209652995222</v>
      </c>
      <c r="W12">
        <f t="shared" si="1"/>
        <v>1.0282056299187541</v>
      </c>
    </row>
    <row r="13" spans="2:26" x14ac:dyDescent="0.35">
      <c r="U13">
        <v>10</v>
      </c>
      <c r="V13" s="7">
        <f t="shared" si="0"/>
        <v>2560.3059239303489</v>
      </c>
      <c r="W13">
        <f t="shared" si="1"/>
        <v>1</v>
      </c>
    </row>
    <row r="14" spans="2:26" x14ac:dyDescent="0.35">
      <c r="U14">
        <v>20</v>
      </c>
      <c r="V14" s="7">
        <f t="shared" si="0"/>
        <v>2132.1607394911325</v>
      </c>
      <c r="W14">
        <f t="shared" si="1"/>
        <v>0.83277577088054899</v>
      </c>
    </row>
    <row r="15" spans="2:26" x14ac:dyDescent="0.35">
      <c r="U15">
        <v>30</v>
      </c>
      <c r="V15" s="7">
        <f t="shared" si="0"/>
        <v>1915.7191907927581</v>
      </c>
      <c r="W15">
        <f t="shared" si="1"/>
        <v>0.74823839326666097</v>
      </c>
    </row>
    <row r="16" spans="2:26" x14ac:dyDescent="0.35">
      <c r="U16">
        <v>40</v>
      </c>
      <c r="V16" s="7">
        <f t="shared" si="0"/>
        <v>1775.6118034709691</v>
      </c>
      <c r="W16">
        <f t="shared" si="1"/>
        <v>0.69351548456569256</v>
      </c>
    </row>
    <row r="17" spans="21:29" x14ac:dyDescent="0.35">
      <c r="U17">
        <v>50</v>
      </c>
      <c r="V17" s="7">
        <f t="shared" si="0"/>
        <v>1674.032094130421</v>
      </c>
      <c r="W17">
        <f t="shared" si="1"/>
        <v>0.65384065180796802</v>
      </c>
    </row>
    <row r="18" spans="21:29" x14ac:dyDescent="0.35">
      <c r="U18">
        <v>60</v>
      </c>
      <c r="V18" s="7">
        <f t="shared" si="0"/>
        <v>1595.3645259031007</v>
      </c>
      <c r="W18">
        <f t="shared" si="1"/>
        <v>0.62311480475506698</v>
      </c>
    </row>
    <row r="19" spans="21:29" x14ac:dyDescent="0.35">
      <c r="U19">
        <v>70</v>
      </c>
      <c r="V19" s="7">
        <f t="shared" si="0"/>
        <v>1531.7432617129937</v>
      </c>
      <c r="W19">
        <f t="shared" si="1"/>
        <v>0.59826571793483196</v>
      </c>
    </row>
    <row r="20" spans="21:29" x14ac:dyDescent="0.35">
      <c r="U20">
        <v>80</v>
      </c>
      <c r="V20" s="7">
        <f t="shared" si="0"/>
        <v>1478.6864884201382</v>
      </c>
      <c r="W20">
        <f t="shared" si="1"/>
        <v>0.57754289227679212</v>
      </c>
    </row>
    <row r="21" spans="21:29" x14ac:dyDescent="0.35">
      <c r="U21">
        <v>90</v>
      </c>
      <c r="V21" s="7">
        <f t="shared" si="0"/>
        <v>1433.414649268881</v>
      </c>
      <c r="W21">
        <f t="shared" si="1"/>
        <v>0.55986069315827436</v>
      </c>
    </row>
    <row r="22" spans="21:29" x14ac:dyDescent="0.35">
      <c r="U22">
        <v>100</v>
      </c>
      <c r="V22" s="7">
        <f t="shared" si="0"/>
        <v>1394.0933676682412</v>
      </c>
      <c r="W22">
        <f t="shared" si="1"/>
        <v>0.54450265284242116</v>
      </c>
    </row>
    <row r="23" spans="21:29" x14ac:dyDescent="0.35">
      <c r="AA23" t="s">
        <v>69</v>
      </c>
      <c r="AB23" s="21">
        <f>AVERAGE(AB25:AB29)</f>
        <v>0.57139832352176323</v>
      </c>
      <c r="AC23" s="21">
        <f>AVERAGE(AC25:AC29)</f>
        <v>1.986667714406829</v>
      </c>
    </row>
    <row r="24" spans="21:29" x14ac:dyDescent="0.35">
      <c r="U24" t="s">
        <v>58</v>
      </c>
      <c r="V24" t="s">
        <v>60</v>
      </c>
      <c r="W24" t="s">
        <v>61</v>
      </c>
      <c r="X24" t="s">
        <v>62</v>
      </c>
      <c r="Y24" t="s">
        <v>63</v>
      </c>
      <c r="Z24" t="s">
        <v>64</v>
      </c>
      <c r="AA24" t="s">
        <v>65</v>
      </c>
      <c r="AB24" t="s">
        <v>67</v>
      </c>
      <c r="AC24" t="s">
        <v>68</v>
      </c>
    </row>
    <row r="25" spans="21:29" x14ac:dyDescent="0.35">
      <c r="U25">
        <v>2</v>
      </c>
      <c r="V25">
        <v>2956</v>
      </c>
      <c r="W25">
        <v>1558</v>
      </c>
      <c r="X25">
        <v>2581</v>
      </c>
      <c r="Y25">
        <v>2953</v>
      </c>
      <c r="Z25">
        <v>3402</v>
      </c>
      <c r="AA25">
        <v>5698</v>
      </c>
      <c r="AB25" s="7">
        <f>W25/Y25</f>
        <v>0.52759905181171685</v>
      </c>
      <c r="AC25">
        <f>AA25/Y25</f>
        <v>1.929563156112428</v>
      </c>
    </row>
    <row r="26" spans="21:29" x14ac:dyDescent="0.35">
      <c r="U26">
        <v>10</v>
      </c>
      <c r="V26">
        <v>2219</v>
      </c>
      <c r="W26">
        <v>1070</v>
      </c>
      <c r="X26">
        <v>1994</v>
      </c>
      <c r="Y26">
        <v>2214</v>
      </c>
      <c r="Z26">
        <v>2574</v>
      </c>
      <c r="AA26">
        <v>4684</v>
      </c>
      <c r="AB26" s="21">
        <f t="shared" ref="AB26:AB29" si="2">W26/Y26</f>
        <v>0.48328816621499548</v>
      </c>
      <c r="AC26" s="1">
        <f t="shared" ref="AC26:AC29" si="3">AA26/Y26</f>
        <v>2.1156278229448962</v>
      </c>
    </row>
    <row r="27" spans="21:29" x14ac:dyDescent="0.35">
      <c r="U27">
        <v>30</v>
      </c>
      <c r="V27">
        <v>1595</v>
      </c>
      <c r="W27">
        <v>817</v>
      </c>
      <c r="X27">
        <v>1377</v>
      </c>
      <c r="Y27">
        <v>1589</v>
      </c>
      <c r="Z27">
        <v>1787</v>
      </c>
      <c r="AA27">
        <v>3500</v>
      </c>
      <c r="AB27" s="7">
        <f t="shared" si="2"/>
        <v>0.51415984896161104</v>
      </c>
      <c r="AC27">
        <f t="shared" si="3"/>
        <v>2.2026431718061672</v>
      </c>
    </row>
    <row r="28" spans="21:29" x14ac:dyDescent="0.35">
      <c r="U28">
        <v>100</v>
      </c>
      <c r="V28">
        <v>1296</v>
      </c>
      <c r="W28">
        <v>875</v>
      </c>
      <c r="X28">
        <v>1130</v>
      </c>
      <c r="Y28">
        <v>1236</v>
      </c>
      <c r="Z28">
        <v>1398</v>
      </c>
      <c r="AA28">
        <v>2857</v>
      </c>
      <c r="AB28" s="7">
        <f t="shared" si="2"/>
        <v>0.70792880258899671</v>
      </c>
      <c r="AC28">
        <f t="shared" si="3"/>
        <v>2.3114886731391584</v>
      </c>
    </row>
    <row r="29" spans="21:29" x14ac:dyDescent="0.35">
      <c r="U29" s="20" t="s">
        <v>59</v>
      </c>
      <c r="V29">
        <v>1000</v>
      </c>
      <c r="W29">
        <v>634</v>
      </c>
      <c r="X29">
        <v>927</v>
      </c>
      <c r="Y29">
        <v>1016</v>
      </c>
      <c r="Z29">
        <v>1165</v>
      </c>
      <c r="AA29">
        <v>1396</v>
      </c>
      <c r="AB29" s="7">
        <f t="shared" si="2"/>
        <v>0.62401574803149606</v>
      </c>
      <c r="AC29">
        <f t="shared" si="3"/>
        <v>1.3740157480314961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9" sqref="C9"/>
    </sheetView>
  </sheetViews>
  <sheetFormatPr defaultRowHeight="14.5" x14ac:dyDescent="0.35"/>
  <cols>
    <col min="1" max="1" width="10.1796875" bestFit="1" customWidth="1"/>
    <col min="2" max="2" width="28.1796875" bestFit="1" customWidth="1"/>
    <col min="3" max="3" width="38.90625" customWidth="1"/>
    <col min="4" max="4" width="43.54296875" customWidth="1"/>
    <col min="5" max="5" width="41.54296875" customWidth="1"/>
  </cols>
  <sheetData>
    <row r="1" spans="1:5" x14ac:dyDescent="0.35">
      <c r="A1" s="2" t="s">
        <v>8</v>
      </c>
      <c r="B1" s="2" t="s">
        <v>6</v>
      </c>
      <c r="C1" s="2" t="s">
        <v>7</v>
      </c>
      <c r="D1" s="6"/>
      <c r="E1" s="6"/>
    </row>
    <row r="2" spans="1:5" x14ac:dyDescent="0.35">
      <c r="A2" s="2" t="s">
        <v>43</v>
      </c>
      <c r="B2" s="3" t="s">
        <v>5</v>
      </c>
      <c r="C2" s="4" t="s">
        <v>9</v>
      </c>
      <c r="D2" s="5"/>
      <c r="E2" s="5"/>
    </row>
    <row r="3" spans="1:5" x14ac:dyDescent="0.35">
      <c r="A3" s="2" t="s">
        <v>48</v>
      </c>
      <c r="B3" t="s">
        <v>50</v>
      </c>
      <c r="C3" s="19" t="s">
        <v>49</v>
      </c>
    </row>
    <row r="4" spans="1:5" x14ac:dyDescent="0.35">
      <c r="A4" s="2" t="s">
        <v>51</v>
      </c>
      <c r="B4" t="s">
        <v>50</v>
      </c>
      <c r="C4" s="19"/>
      <c r="D4" t="s">
        <v>52</v>
      </c>
    </row>
    <row r="5" spans="1:5" x14ac:dyDescent="0.35">
      <c r="A5" s="2" t="s">
        <v>82</v>
      </c>
      <c r="B5" t="s">
        <v>83</v>
      </c>
      <c r="C5" s="19" t="s">
        <v>84</v>
      </c>
    </row>
    <row r="10" spans="1:5" x14ac:dyDescent="0.35">
      <c r="A10" s="11"/>
      <c r="B10" s="12" t="s">
        <v>10</v>
      </c>
      <c r="C10" s="13"/>
    </row>
    <row r="11" spans="1:5" x14ac:dyDescent="0.35">
      <c r="A11" s="11"/>
      <c r="B11" s="13" t="s">
        <v>11</v>
      </c>
      <c r="C11" s="13"/>
    </row>
    <row r="12" spans="1:5" x14ac:dyDescent="0.35">
      <c r="A12" s="15" t="s">
        <v>12</v>
      </c>
      <c r="B12" s="12" t="s">
        <v>13</v>
      </c>
      <c r="C12" s="16"/>
    </row>
    <row r="13" spans="1:5" ht="23" x14ac:dyDescent="0.35">
      <c r="A13" s="15" t="s">
        <v>15</v>
      </c>
      <c r="B13" s="16" t="s">
        <v>14</v>
      </c>
      <c r="C13" s="17" t="s">
        <v>16</v>
      </c>
    </row>
    <row r="14" spans="1:5" ht="23" x14ac:dyDescent="0.35">
      <c r="A14" s="15" t="s">
        <v>18</v>
      </c>
      <c r="B14" s="16" t="s">
        <v>17</v>
      </c>
      <c r="C14" s="17" t="s">
        <v>19</v>
      </c>
    </row>
    <row r="15" spans="1:5" ht="34.5" x14ac:dyDescent="0.35">
      <c r="A15" s="15" t="s">
        <v>21</v>
      </c>
      <c r="B15" s="16" t="s">
        <v>20</v>
      </c>
      <c r="C15" s="17" t="s">
        <v>22</v>
      </c>
    </row>
    <row r="16" spans="1:5" ht="34.5" x14ac:dyDescent="0.35">
      <c r="A16" s="15" t="s">
        <v>24</v>
      </c>
      <c r="B16" s="16" t="s">
        <v>23</v>
      </c>
      <c r="C16" s="17" t="s">
        <v>25</v>
      </c>
    </row>
    <row r="17" spans="1:3" ht="34.5" x14ac:dyDescent="0.35">
      <c r="A17" s="15" t="s">
        <v>27</v>
      </c>
      <c r="B17" s="16" t="s">
        <v>26</v>
      </c>
      <c r="C17" s="17" t="s">
        <v>28</v>
      </c>
    </row>
    <row r="18" spans="1:3" ht="46" x14ac:dyDescent="0.35">
      <c r="A18" s="15" t="s">
        <v>30</v>
      </c>
      <c r="B18" s="16" t="s">
        <v>29</v>
      </c>
      <c r="C18" s="17" t="s">
        <v>31</v>
      </c>
    </row>
    <row r="19" spans="1:3" ht="46" x14ac:dyDescent="0.35">
      <c r="A19" s="15" t="s">
        <v>33</v>
      </c>
      <c r="B19" s="16" t="s">
        <v>32</v>
      </c>
      <c r="C19" s="17" t="s">
        <v>34</v>
      </c>
    </row>
    <row r="20" spans="1:3" ht="71" x14ac:dyDescent="0.35">
      <c r="A20" s="18" t="s">
        <v>36</v>
      </c>
      <c r="B20" s="14" t="s">
        <v>35</v>
      </c>
      <c r="C20" s="10" t="s">
        <v>37</v>
      </c>
    </row>
  </sheetData>
  <hyperlinks>
    <hyperlink ref="C2" r:id="rId1"/>
    <hyperlink ref="C3" r:id="rId2"/>
    <hyperlink ref="C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annual_data</vt:lpstr>
      <vt:lpstr>scale_effect</vt:lpstr>
      <vt:lpstr>sources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2020-06-23T20:04:17Z</dcterms:created>
  <dcterms:modified xsi:type="dcterms:W3CDTF">2020-07-01T09:09:45Z</dcterms:modified>
</cp:coreProperties>
</file>