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3"/>
  </bookViews>
  <sheets>
    <sheet name="raw" sheetId="1" r:id="rId1"/>
    <sheet name="year_data" sheetId="2" r:id="rId2"/>
    <sheet name="categories" sheetId="3" r:id="rId3"/>
    <sheet name="to_model" sheetId="4" r:id="rId4"/>
  </sheets>
  <calcPr calcId="162913"/>
</workbook>
</file>

<file path=xl/calcChain.xml><?xml version="1.0" encoding="utf-8"?>
<calcChain xmlns="http://schemas.openxmlformats.org/spreadsheetml/2006/main">
  <c r="O59" i="4" l="1"/>
  <c r="P59" i="4" s="1"/>
  <c r="Q59" i="4" s="1"/>
  <c r="R59" i="4" s="1"/>
  <c r="S59" i="4" s="1"/>
  <c r="T59" i="4" s="1"/>
  <c r="U59" i="4" s="1"/>
  <c r="V59" i="4" s="1"/>
  <c r="W59" i="4" s="1"/>
  <c r="X59" i="4" s="1"/>
  <c r="Y59" i="4" s="1"/>
  <c r="Z59" i="4" s="1"/>
  <c r="AA59" i="4" s="1"/>
  <c r="AB59" i="4" s="1"/>
  <c r="AC59" i="4" s="1"/>
  <c r="AD59" i="4" s="1"/>
  <c r="AE59" i="4" s="1"/>
  <c r="O60" i="4"/>
  <c r="P60" i="4" s="1"/>
  <c r="Q60" i="4" s="1"/>
  <c r="R60" i="4" s="1"/>
  <c r="S60" i="4" s="1"/>
  <c r="T60" i="4" s="1"/>
  <c r="U60" i="4" s="1"/>
  <c r="V60" i="4" s="1"/>
  <c r="W60" i="4" s="1"/>
  <c r="X60" i="4" s="1"/>
  <c r="Y60" i="4" s="1"/>
  <c r="Z60" i="4" s="1"/>
  <c r="AA60" i="4" s="1"/>
  <c r="AB60" i="4" s="1"/>
  <c r="AC60" i="4" s="1"/>
  <c r="AD60" i="4" s="1"/>
  <c r="AE60" i="4" s="1"/>
  <c r="O61" i="4"/>
  <c r="P61" i="4"/>
  <c r="Q61" i="4" s="1"/>
  <c r="R61" i="4" s="1"/>
  <c r="S61" i="4" s="1"/>
  <c r="T61" i="4" s="1"/>
  <c r="U61" i="4" s="1"/>
  <c r="V61" i="4" s="1"/>
  <c r="W61" i="4" s="1"/>
  <c r="X61" i="4" s="1"/>
  <c r="Y61" i="4" s="1"/>
  <c r="Z61" i="4" s="1"/>
  <c r="AA61" i="4" s="1"/>
  <c r="AB61" i="4" s="1"/>
  <c r="AC61" i="4" s="1"/>
  <c r="AD61" i="4" s="1"/>
  <c r="AE61" i="4" s="1"/>
  <c r="O62" i="4"/>
  <c r="P62" i="4" s="1"/>
  <c r="Q62" i="4" s="1"/>
  <c r="R62" i="4" s="1"/>
  <c r="S62" i="4" s="1"/>
  <c r="T62" i="4" s="1"/>
  <c r="U62" i="4" s="1"/>
  <c r="V62" i="4" s="1"/>
  <c r="W62" i="4" s="1"/>
  <c r="X62" i="4" s="1"/>
  <c r="Y62" i="4" s="1"/>
  <c r="Z62" i="4" s="1"/>
  <c r="AA62" i="4" s="1"/>
  <c r="AB62" i="4" s="1"/>
  <c r="AC62" i="4" s="1"/>
  <c r="AD62" i="4" s="1"/>
  <c r="AE62" i="4" s="1"/>
  <c r="O63" i="4"/>
  <c r="P63" i="4" s="1"/>
  <c r="Q63" i="4" s="1"/>
  <c r="R63" i="4" s="1"/>
  <c r="S63" i="4" s="1"/>
  <c r="T63" i="4" s="1"/>
  <c r="U63" i="4" s="1"/>
  <c r="V63" i="4" s="1"/>
  <c r="W63" i="4" s="1"/>
  <c r="X63" i="4" s="1"/>
  <c r="Y63" i="4" s="1"/>
  <c r="Z63" i="4" s="1"/>
  <c r="AA63" i="4" s="1"/>
  <c r="AB63" i="4" s="1"/>
  <c r="AC63" i="4" s="1"/>
  <c r="AD63" i="4" s="1"/>
  <c r="AE63" i="4" s="1"/>
  <c r="O64" i="4"/>
  <c r="P64" i="4"/>
  <c r="Q64" i="4"/>
  <c r="R64" i="4" s="1"/>
  <c r="S64" i="4" s="1"/>
  <c r="T64" i="4" s="1"/>
  <c r="U64" i="4" s="1"/>
  <c r="V64" i="4" s="1"/>
  <c r="W64" i="4" s="1"/>
  <c r="X64" i="4" s="1"/>
  <c r="Y64" i="4" s="1"/>
  <c r="Z64" i="4" s="1"/>
  <c r="AA64" i="4" s="1"/>
  <c r="AB64" i="4" s="1"/>
  <c r="AC64" i="4" s="1"/>
  <c r="AD64" i="4" s="1"/>
  <c r="AE64" i="4" s="1"/>
  <c r="O65" i="4"/>
  <c r="P65" i="4"/>
  <c r="Q65" i="4" s="1"/>
  <c r="R65" i="4" s="1"/>
  <c r="S65" i="4" s="1"/>
  <c r="T65" i="4" s="1"/>
  <c r="U65" i="4" s="1"/>
  <c r="V65" i="4" s="1"/>
  <c r="W65" i="4" s="1"/>
  <c r="X65" i="4" s="1"/>
  <c r="Y65" i="4" s="1"/>
  <c r="Z65" i="4" s="1"/>
  <c r="AA65" i="4" s="1"/>
  <c r="AB65" i="4" s="1"/>
  <c r="AC65" i="4" s="1"/>
  <c r="AD65" i="4" s="1"/>
  <c r="AE65" i="4" s="1"/>
  <c r="O66" i="4"/>
  <c r="P66" i="4" s="1"/>
  <c r="Q66" i="4" s="1"/>
  <c r="R66" i="4" s="1"/>
  <c r="S66" i="4" s="1"/>
  <c r="T66" i="4" s="1"/>
  <c r="U66" i="4" s="1"/>
  <c r="V66" i="4" s="1"/>
  <c r="W66" i="4" s="1"/>
  <c r="X66" i="4" s="1"/>
  <c r="Y66" i="4" s="1"/>
  <c r="Z66" i="4" s="1"/>
  <c r="AA66" i="4" s="1"/>
  <c r="AB66" i="4" s="1"/>
  <c r="AC66" i="4" s="1"/>
  <c r="AD66" i="4" s="1"/>
  <c r="AE66" i="4" s="1"/>
  <c r="O67" i="4"/>
  <c r="P67" i="4" s="1"/>
  <c r="Q67" i="4" s="1"/>
  <c r="R67" i="4" s="1"/>
  <c r="S67" i="4" s="1"/>
  <c r="T67" i="4" s="1"/>
  <c r="U67" i="4" s="1"/>
  <c r="V67" i="4" s="1"/>
  <c r="W67" i="4" s="1"/>
  <c r="X67" i="4" s="1"/>
  <c r="Y67" i="4" s="1"/>
  <c r="Z67" i="4" s="1"/>
  <c r="AA67" i="4" s="1"/>
  <c r="AB67" i="4" s="1"/>
  <c r="AC67" i="4" s="1"/>
  <c r="AD67" i="4" s="1"/>
  <c r="AE67" i="4" s="1"/>
  <c r="O68" i="4"/>
  <c r="P68" i="4" s="1"/>
  <c r="Q68" i="4" s="1"/>
  <c r="R68" i="4" s="1"/>
  <c r="S68" i="4" s="1"/>
  <c r="T68" i="4" s="1"/>
  <c r="U68" i="4" s="1"/>
  <c r="V68" i="4" s="1"/>
  <c r="W68" i="4" s="1"/>
  <c r="X68" i="4" s="1"/>
  <c r="Y68" i="4" s="1"/>
  <c r="Z68" i="4" s="1"/>
  <c r="AA68" i="4" s="1"/>
  <c r="AB68" i="4" s="1"/>
  <c r="AC68" i="4" s="1"/>
  <c r="AD68" i="4" s="1"/>
  <c r="AE68" i="4" s="1"/>
  <c r="Q58" i="4"/>
  <c r="R58" i="4"/>
  <c r="S58" i="4" s="1"/>
  <c r="T58" i="4" s="1"/>
  <c r="U58" i="4" s="1"/>
  <c r="V58" i="4" s="1"/>
  <c r="W58" i="4" s="1"/>
  <c r="X58" i="4" s="1"/>
  <c r="Y58" i="4" s="1"/>
  <c r="Z58" i="4" s="1"/>
  <c r="AA58" i="4" s="1"/>
  <c r="AB58" i="4" s="1"/>
  <c r="AC58" i="4" s="1"/>
  <c r="AD58" i="4" s="1"/>
  <c r="AE58" i="4" s="1"/>
  <c r="P58" i="4"/>
  <c r="O58" i="4"/>
  <c r="P72" i="4" l="1"/>
  <c r="Q73" i="4"/>
  <c r="O72" i="4"/>
  <c r="O73" i="4"/>
  <c r="O26" i="4"/>
  <c r="O27" i="4"/>
  <c r="O28" i="4"/>
  <c r="O29" i="4"/>
  <c r="O30" i="4"/>
  <c r="O31" i="4"/>
  <c r="O32" i="4"/>
  <c r="O33" i="4"/>
  <c r="O34" i="4"/>
  <c r="O35" i="4"/>
  <c r="O36" i="4"/>
  <c r="O37" i="4"/>
  <c r="O38" i="4"/>
  <c r="O39" i="4"/>
  <c r="O40" i="4"/>
  <c r="O41" i="4"/>
  <c r="O42" i="4"/>
  <c r="O43" i="4"/>
  <c r="O44" i="4"/>
  <c r="O45" i="4"/>
  <c r="O46" i="4"/>
  <c r="O25" i="4"/>
  <c r="F48" i="4"/>
  <c r="G48" i="4"/>
  <c r="H48" i="4"/>
  <c r="I48" i="4"/>
  <c r="J48" i="4"/>
  <c r="K48" i="4"/>
  <c r="L48" i="4"/>
  <c r="M48" i="4"/>
  <c r="N48" i="4"/>
  <c r="F49" i="4"/>
  <c r="G49" i="4"/>
  <c r="H49" i="4"/>
  <c r="I49" i="4"/>
  <c r="J49" i="4"/>
  <c r="K49" i="4"/>
  <c r="L49" i="4"/>
  <c r="M49" i="4"/>
  <c r="N49" i="4"/>
  <c r="F50" i="4"/>
  <c r="G50" i="4"/>
  <c r="H50" i="4"/>
  <c r="I50" i="4"/>
  <c r="J50" i="4"/>
  <c r="K50" i="4"/>
  <c r="L50" i="4"/>
  <c r="M50" i="4"/>
  <c r="N50" i="4"/>
  <c r="F51" i="4"/>
  <c r="G51" i="4"/>
  <c r="H51" i="4"/>
  <c r="I51" i="4"/>
  <c r="J51" i="4"/>
  <c r="K51" i="4"/>
  <c r="L51" i="4"/>
  <c r="M51" i="4"/>
  <c r="N51" i="4"/>
  <c r="F52" i="4"/>
  <c r="G52" i="4"/>
  <c r="H52" i="4"/>
  <c r="I52" i="4"/>
  <c r="J52" i="4"/>
  <c r="K52" i="4"/>
  <c r="L52" i="4"/>
  <c r="M52" i="4"/>
  <c r="N52" i="4"/>
  <c r="F53" i="4"/>
  <c r="G53" i="4"/>
  <c r="H53" i="4"/>
  <c r="I53" i="4"/>
  <c r="J53" i="4"/>
  <c r="K53" i="4"/>
  <c r="L53" i="4"/>
  <c r="M53" i="4"/>
  <c r="N53" i="4"/>
  <c r="F54" i="4"/>
  <c r="G54" i="4"/>
  <c r="H54" i="4"/>
  <c r="I54" i="4"/>
  <c r="J54" i="4"/>
  <c r="K54" i="4"/>
  <c r="L54" i="4"/>
  <c r="M54" i="4"/>
  <c r="N54" i="4"/>
  <c r="F55" i="4"/>
  <c r="G55" i="4"/>
  <c r="H55" i="4"/>
  <c r="I55" i="4"/>
  <c r="J55" i="4"/>
  <c r="K55" i="4"/>
  <c r="L55" i="4"/>
  <c r="M55" i="4"/>
  <c r="N55" i="4"/>
  <c r="F56" i="4"/>
  <c r="G56" i="4"/>
  <c r="H56" i="4"/>
  <c r="I56" i="4"/>
  <c r="J56" i="4"/>
  <c r="K56" i="4"/>
  <c r="L56" i="4"/>
  <c r="M56" i="4"/>
  <c r="N56" i="4"/>
  <c r="F57" i="4"/>
  <c r="G57" i="4"/>
  <c r="H57" i="4"/>
  <c r="I57" i="4"/>
  <c r="J57" i="4"/>
  <c r="K57" i="4"/>
  <c r="L57" i="4"/>
  <c r="M57" i="4"/>
  <c r="N57" i="4"/>
  <c r="G47" i="4"/>
  <c r="H47" i="4"/>
  <c r="I47" i="4"/>
  <c r="J47" i="4"/>
  <c r="K47" i="4"/>
  <c r="L47" i="4"/>
  <c r="M47" i="4"/>
  <c r="N47" i="4"/>
  <c r="F47" i="4"/>
  <c r="F3" i="4"/>
  <c r="F37" i="4"/>
  <c r="G37" i="4"/>
  <c r="H37" i="4"/>
  <c r="I37" i="4"/>
  <c r="J37" i="4"/>
  <c r="K37" i="4"/>
  <c r="L37" i="4"/>
  <c r="M37" i="4"/>
  <c r="N37" i="4"/>
  <c r="F38" i="4"/>
  <c r="G38" i="4"/>
  <c r="H38" i="4"/>
  <c r="I38" i="4"/>
  <c r="J38" i="4"/>
  <c r="K38" i="4"/>
  <c r="L38" i="4"/>
  <c r="M38" i="4"/>
  <c r="N38" i="4"/>
  <c r="F39" i="4"/>
  <c r="Q39" i="4" s="1"/>
  <c r="G39" i="4"/>
  <c r="H39" i="4"/>
  <c r="I39" i="4"/>
  <c r="J39" i="4"/>
  <c r="K39" i="4"/>
  <c r="L39" i="4"/>
  <c r="M39" i="4"/>
  <c r="N39" i="4"/>
  <c r="F40" i="4"/>
  <c r="G40" i="4"/>
  <c r="H40" i="4"/>
  <c r="I40" i="4"/>
  <c r="J40" i="4"/>
  <c r="K40" i="4"/>
  <c r="L40" i="4"/>
  <c r="M40" i="4"/>
  <c r="N40" i="4"/>
  <c r="F41" i="4"/>
  <c r="G41" i="4"/>
  <c r="H41" i="4"/>
  <c r="I41" i="4"/>
  <c r="J41" i="4"/>
  <c r="K41" i="4"/>
  <c r="L41" i="4"/>
  <c r="M41" i="4"/>
  <c r="N41" i="4"/>
  <c r="F42" i="4"/>
  <c r="G42" i="4"/>
  <c r="H42" i="4"/>
  <c r="I42" i="4"/>
  <c r="J42" i="4"/>
  <c r="K42" i="4"/>
  <c r="L42" i="4"/>
  <c r="M42" i="4"/>
  <c r="N42" i="4"/>
  <c r="F43" i="4"/>
  <c r="G43" i="4"/>
  <c r="H43" i="4"/>
  <c r="I43" i="4"/>
  <c r="J43" i="4"/>
  <c r="P43" i="4" s="1"/>
  <c r="K43" i="4"/>
  <c r="L43" i="4"/>
  <c r="M43" i="4"/>
  <c r="N43" i="4"/>
  <c r="F44" i="4"/>
  <c r="G44" i="4"/>
  <c r="H44" i="4"/>
  <c r="I44" i="4"/>
  <c r="J44" i="4"/>
  <c r="K44" i="4"/>
  <c r="L44" i="4"/>
  <c r="M44" i="4"/>
  <c r="N44" i="4"/>
  <c r="F45" i="4"/>
  <c r="G45" i="4"/>
  <c r="H45" i="4"/>
  <c r="I45" i="4"/>
  <c r="J45" i="4"/>
  <c r="K45" i="4"/>
  <c r="L45" i="4"/>
  <c r="M45" i="4"/>
  <c r="N45" i="4"/>
  <c r="F46" i="4"/>
  <c r="G46" i="4"/>
  <c r="H46" i="4"/>
  <c r="I46" i="4"/>
  <c r="J46" i="4"/>
  <c r="K46" i="4"/>
  <c r="L46" i="4"/>
  <c r="M46" i="4"/>
  <c r="N46" i="4"/>
  <c r="G36" i="4"/>
  <c r="H36" i="4"/>
  <c r="I36" i="4"/>
  <c r="J36" i="4"/>
  <c r="K36" i="4"/>
  <c r="L36" i="4"/>
  <c r="M36" i="4"/>
  <c r="N36" i="4"/>
  <c r="F36" i="4"/>
  <c r="Q36" i="4" s="1"/>
  <c r="F25" i="4"/>
  <c r="Q46" i="4" l="1"/>
  <c r="P42" i="4"/>
  <c r="Q38" i="4"/>
  <c r="Q45" i="4"/>
  <c r="Q37" i="4"/>
  <c r="Q44" i="4"/>
  <c r="P40" i="4"/>
  <c r="P73" i="4" s="1"/>
  <c r="Q43" i="4"/>
  <c r="P39" i="4"/>
  <c r="P38" i="4"/>
  <c r="P36" i="4"/>
  <c r="P46" i="4"/>
  <c r="Q42" i="4"/>
  <c r="P45" i="4"/>
  <c r="P41" i="4"/>
  <c r="Q41" i="4"/>
  <c r="P37" i="4"/>
  <c r="P44" i="4"/>
  <c r="Q40" i="4"/>
  <c r="F26" i="4"/>
  <c r="G26" i="4"/>
  <c r="H26" i="4"/>
  <c r="I26" i="4"/>
  <c r="J26" i="4"/>
  <c r="K26" i="4"/>
  <c r="L26" i="4"/>
  <c r="M26" i="4"/>
  <c r="N26" i="4"/>
  <c r="F27" i="4"/>
  <c r="G27" i="4"/>
  <c r="H27" i="4"/>
  <c r="I27" i="4"/>
  <c r="J27" i="4"/>
  <c r="K27" i="4"/>
  <c r="L27" i="4"/>
  <c r="M27" i="4"/>
  <c r="N27" i="4"/>
  <c r="F28" i="4"/>
  <c r="Q28" i="4" s="1"/>
  <c r="G28" i="4"/>
  <c r="H28" i="4"/>
  <c r="I28" i="4"/>
  <c r="J28" i="4"/>
  <c r="K28" i="4"/>
  <c r="L28" i="4"/>
  <c r="M28" i="4"/>
  <c r="N28" i="4"/>
  <c r="F29" i="4"/>
  <c r="G29" i="4"/>
  <c r="H29" i="4"/>
  <c r="I29" i="4"/>
  <c r="J29" i="4"/>
  <c r="K29" i="4"/>
  <c r="L29" i="4"/>
  <c r="M29" i="4"/>
  <c r="N29" i="4"/>
  <c r="F30" i="4"/>
  <c r="G30" i="4"/>
  <c r="H30" i="4"/>
  <c r="I30" i="4"/>
  <c r="J30" i="4"/>
  <c r="K30" i="4"/>
  <c r="L30" i="4"/>
  <c r="M30" i="4"/>
  <c r="N30" i="4"/>
  <c r="F31" i="4"/>
  <c r="G31" i="4"/>
  <c r="H31" i="4"/>
  <c r="I31" i="4"/>
  <c r="J31" i="4"/>
  <c r="K31" i="4"/>
  <c r="L31" i="4"/>
  <c r="M31" i="4"/>
  <c r="N31" i="4"/>
  <c r="F32" i="4"/>
  <c r="G32" i="4"/>
  <c r="H32" i="4"/>
  <c r="I32" i="4"/>
  <c r="J32" i="4"/>
  <c r="P32" i="4" s="1"/>
  <c r="K32" i="4"/>
  <c r="L32" i="4"/>
  <c r="M32" i="4"/>
  <c r="N32" i="4"/>
  <c r="F33" i="4"/>
  <c r="G33" i="4"/>
  <c r="H33" i="4"/>
  <c r="I33" i="4"/>
  <c r="J33" i="4"/>
  <c r="K33" i="4"/>
  <c r="L33" i="4"/>
  <c r="M33" i="4"/>
  <c r="N33" i="4"/>
  <c r="F34" i="4"/>
  <c r="G34" i="4"/>
  <c r="H34" i="4"/>
  <c r="I34" i="4"/>
  <c r="J34" i="4"/>
  <c r="P34" i="4" s="1"/>
  <c r="K34" i="4"/>
  <c r="L34" i="4"/>
  <c r="M34" i="4"/>
  <c r="N34" i="4"/>
  <c r="F35" i="4"/>
  <c r="G35" i="4"/>
  <c r="H35" i="4"/>
  <c r="I35" i="4"/>
  <c r="J35" i="4"/>
  <c r="K35" i="4"/>
  <c r="L35" i="4"/>
  <c r="M35" i="4"/>
  <c r="N35" i="4"/>
  <c r="G25" i="4"/>
  <c r="Q25" i="4" s="1"/>
  <c r="H25" i="4"/>
  <c r="I25" i="4"/>
  <c r="J25" i="4"/>
  <c r="K25" i="4"/>
  <c r="L25" i="4"/>
  <c r="M25" i="4"/>
  <c r="N25" i="4"/>
  <c r="AS5" i="4"/>
  <c r="AS6" i="4" s="1"/>
  <c r="AT6" i="4" s="1"/>
  <c r="P31" i="4" l="1"/>
  <c r="P30" i="4"/>
  <c r="Q26" i="4"/>
  <c r="Q33" i="4"/>
  <c r="P29" i="4"/>
  <c r="Q32" i="4"/>
  <c r="P28" i="4"/>
  <c r="Q27" i="4"/>
  <c r="Q72" i="4" s="1"/>
  <c r="P25" i="4"/>
  <c r="P35" i="4"/>
  <c r="Q31" i="4"/>
  <c r="P27" i="4"/>
  <c r="Q30" i="4"/>
  <c r="P26" i="4"/>
  <c r="Q35" i="4"/>
  <c r="Q34" i="4"/>
  <c r="AT5" i="4"/>
  <c r="P33" i="4"/>
  <c r="Q29" i="4"/>
  <c r="F4" i="4"/>
  <c r="G4" i="4"/>
  <c r="H4" i="4"/>
  <c r="I4" i="4"/>
  <c r="J4" i="4"/>
  <c r="K4" i="4"/>
  <c r="L4" i="4"/>
  <c r="M4" i="4"/>
  <c r="N4" i="4"/>
  <c r="F5" i="4"/>
  <c r="G5" i="4"/>
  <c r="H5" i="4"/>
  <c r="I5" i="4"/>
  <c r="J5" i="4"/>
  <c r="K5" i="4"/>
  <c r="L5" i="4"/>
  <c r="M5" i="4"/>
  <c r="N5" i="4"/>
  <c r="F6" i="4"/>
  <c r="G6" i="4"/>
  <c r="H6" i="4"/>
  <c r="I6" i="4"/>
  <c r="J6" i="4"/>
  <c r="K6" i="4"/>
  <c r="L6" i="4"/>
  <c r="M6" i="4"/>
  <c r="N6" i="4"/>
  <c r="F7" i="4"/>
  <c r="G7" i="4"/>
  <c r="H7" i="4"/>
  <c r="I7" i="4"/>
  <c r="J7" i="4"/>
  <c r="K7" i="4"/>
  <c r="L7" i="4"/>
  <c r="M7" i="4"/>
  <c r="N7" i="4"/>
  <c r="F8" i="4"/>
  <c r="G8" i="4"/>
  <c r="H8" i="4"/>
  <c r="I8" i="4"/>
  <c r="J8" i="4"/>
  <c r="K8" i="4"/>
  <c r="L8" i="4"/>
  <c r="M8" i="4"/>
  <c r="N8" i="4"/>
  <c r="F9" i="4"/>
  <c r="G9" i="4"/>
  <c r="H9" i="4"/>
  <c r="I9" i="4"/>
  <c r="J9" i="4"/>
  <c r="K9" i="4"/>
  <c r="L9" i="4"/>
  <c r="M9" i="4"/>
  <c r="N9" i="4"/>
  <c r="F10" i="4"/>
  <c r="G10" i="4"/>
  <c r="H10" i="4"/>
  <c r="I10" i="4"/>
  <c r="J10" i="4"/>
  <c r="K10" i="4"/>
  <c r="L10" i="4"/>
  <c r="M10" i="4"/>
  <c r="N10" i="4"/>
  <c r="F11" i="4"/>
  <c r="G11" i="4"/>
  <c r="H11" i="4"/>
  <c r="I11" i="4"/>
  <c r="J11" i="4"/>
  <c r="K11" i="4"/>
  <c r="L11" i="4"/>
  <c r="M11" i="4"/>
  <c r="N11" i="4"/>
  <c r="F12" i="4"/>
  <c r="G12" i="4"/>
  <c r="H12" i="4"/>
  <c r="I12" i="4"/>
  <c r="J12" i="4"/>
  <c r="K12" i="4"/>
  <c r="L12" i="4"/>
  <c r="M12" i="4"/>
  <c r="N12" i="4"/>
  <c r="F13" i="4"/>
  <c r="G13" i="4"/>
  <c r="H13" i="4"/>
  <c r="I13" i="4"/>
  <c r="J13" i="4"/>
  <c r="K13" i="4"/>
  <c r="L13" i="4"/>
  <c r="M13" i="4"/>
  <c r="N13" i="4"/>
  <c r="G3" i="4"/>
  <c r="H3" i="4"/>
  <c r="I3" i="4"/>
  <c r="J3" i="4"/>
  <c r="K3" i="4"/>
  <c r="L3" i="4"/>
  <c r="M3" i="4"/>
  <c r="N3" i="4"/>
  <c r="O17" i="4" l="1"/>
  <c r="P17" i="4" s="1"/>
  <c r="Q17" i="4" s="1"/>
  <c r="R17" i="4" s="1"/>
  <c r="S17" i="4" s="1"/>
  <c r="T17" i="4" s="1"/>
  <c r="U17" i="4" s="1"/>
  <c r="V17" i="4" s="1"/>
  <c r="W17" i="4" s="1"/>
  <c r="X17" i="4" s="1"/>
  <c r="Y17" i="4" s="1"/>
  <c r="Z17" i="4" s="1"/>
  <c r="AA17" i="4" s="1"/>
  <c r="AB17" i="4" s="1"/>
  <c r="AC17" i="4" s="1"/>
  <c r="AD17" i="4" s="1"/>
  <c r="AE17" i="4" s="1"/>
  <c r="B7" i="2"/>
  <c r="C7" i="2"/>
  <c r="D7" i="2"/>
  <c r="E7" i="2"/>
  <c r="F7" i="2"/>
  <c r="G7" i="2"/>
  <c r="H7" i="2"/>
  <c r="I7" i="2"/>
  <c r="J7" i="2"/>
  <c r="K7" i="2"/>
  <c r="L7" i="2"/>
  <c r="M7" i="2"/>
  <c r="N7" i="2"/>
  <c r="O7" i="2"/>
  <c r="B8" i="2"/>
  <c r="C8" i="2"/>
  <c r="D8" i="2"/>
  <c r="E8" i="2"/>
  <c r="F8" i="2"/>
  <c r="G8" i="2"/>
  <c r="H8" i="2"/>
  <c r="I8" i="2"/>
  <c r="J8" i="2"/>
  <c r="K8" i="2"/>
  <c r="L8" i="2"/>
  <c r="M8" i="2"/>
  <c r="N8" i="2"/>
  <c r="O8" i="2"/>
  <c r="B9" i="2"/>
  <c r="C9" i="2"/>
  <c r="D9" i="2"/>
  <c r="E9" i="2"/>
  <c r="F9" i="2"/>
  <c r="G9" i="2"/>
  <c r="H9" i="2"/>
  <c r="I9" i="2"/>
  <c r="J9" i="2"/>
  <c r="K9" i="2"/>
  <c r="L9" i="2"/>
  <c r="M9" i="2"/>
  <c r="N9" i="2"/>
  <c r="O9" i="2"/>
  <c r="B10" i="2"/>
  <c r="C10" i="2"/>
  <c r="D10" i="2"/>
  <c r="E10" i="2"/>
  <c r="F10" i="2"/>
  <c r="G10" i="2"/>
  <c r="H10" i="2"/>
  <c r="I10" i="2"/>
  <c r="J10" i="2"/>
  <c r="K10" i="2"/>
  <c r="L10" i="2"/>
  <c r="M10" i="2"/>
  <c r="N10" i="2"/>
  <c r="O10" i="2"/>
  <c r="B11" i="2"/>
  <c r="C11" i="2"/>
  <c r="D11" i="2"/>
  <c r="E11" i="2"/>
  <c r="F11" i="2"/>
  <c r="G11" i="2"/>
  <c r="H11" i="2"/>
  <c r="I11" i="2"/>
  <c r="J11" i="2"/>
  <c r="K11" i="2"/>
  <c r="L11" i="2"/>
  <c r="M11" i="2"/>
  <c r="N11" i="2"/>
  <c r="O11" i="2"/>
  <c r="B12" i="2"/>
  <c r="C12" i="2"/>
  <c r="D12" i="2"/>
  <c r="E12" i="2"/>
  <c r="F12" i="2"/>
  <c r="G12" i="2"/>
  <c r="H12" i="2"/>
  <c r="I12" i="2"/>
  <c r="J12" i="2"/>
  <c r="K12" i="2"/>
  <c r="L12" i="2"/>
  <c r="M12" i="2"/>
  <c r="N12" i="2"/>
  <c r="O12" i="2"/>
  <c r="B13" i="2"/>
  <c r="C13" i="2"/>
  <c r="D13" i="2"/>
  <c r="E13" i="2"/>
  <c r="F13" i="2"/>
  <c r="G13" i="2"/>
  <c r="H13" i="2"/>
  <c r="I13" i="2"/>
  <c r="J13" i="2"/>
  <c r="K13" i="2"/>
  <c r="L13" i="2"/>
  <c r="M13" i="2"/>
  <c r="N13" i="2"/>
  <c r="O13" i="2"/>
  <c r="B14" i="2"/>
  <c r="C14" i="2"/>
  <c r="D14" i="2"/>
  <c r="E14" i="2"/>
  <c r="F14" i="2"/>
  <c r="G14" i="2"/>
  <c r="H14" i="2"/>
  <c r="I14" i="2"/>
  <c r="J14" i="2"/>
  <c r="K14" i="2"/>
  <c r="L14" i="2"/>
  <c r="M14" i="2"/>
  <c r="N14" i="2"/>
  <c r="O14" i="2"/>
  <c r="B15" i="2"/>
  <c r="C15" i="2"/>
  <c r="D15" i="2"/>
  <c r="E15" i="2"/>
  <c r="F15" i="2"/>
  <c r="G15" i="2"/>
  <c r="H15" i="2"/>
  <c r="I15" i="2"/>
  <c r="J15" i="2"/>
  <c r="K15" i="2"/>
  <c r="L15" i="2"/>
  <c r="M15" i="2"/>
  <c r="N15" i="2"/>
  <c r="O15" i="2"/>
  <c r="B16" i="2"/>
  <c r="C16" i="2"/>
  <c r="D16" i="2"/>
  <c r="E16" i="2"/>
  <c r="F16" i="2"/>
  <c r="G16" i="2"/>
  <c r="H16" i="2"/>
  <c r="I16" i="2"/>
  <c r="J16" i="2"/>
  <c r="K16" i="2"/>
  <c r="L16" i="2"/>
  <c r="M16" i="2"/>
  <c r="N16" i="2"/>
  <c r="O16" i="2"/>
  <c r="B17" i="2"/>
  <c r="C17" i="2"/>
  <c r="D17" i="2"/>
  <c r="E17" i="2"/>
  <c r="F17" i="2"/>
  <c r="G17" i="2"/>
  <c r="H17" i="2"/>
  <c r="I17" i="2"/>
  <c r="J17" i="2"/>
  <c r="K17" i="2"/>
  <c r="L17" i="2"/>
  <c r="M17" i="2"/>
  <c r="N17" i="2"/>
  <c r="O17" i="2"/>
  <c r="C6" i="2"/>
  <c r="D6" i="2"/>
  <c r="E6" i="2"/>
  <c r="F6" i="2"/>
  <c r="G6" i="2"/>
  <c r="H6" i="2"/>
  <c r="I6" i="2"/>
  <c r="J6" i="2"/>
  <c r="K6" i="2"/>
  <c r="L6" i="2"/>
  <c r="M6" i="2"/>
  <c r="N6" i="2"/>
  <c r="O6" i="2"/>
  <c r="B6" i="2"/>
  <c r="AQ6" i="4"/>
  <c r="D13" i="4"/>
  <c r="D12" i="4"/>
  <c r="D11" i="4"/>
  <c r="D10" i="4"/>
  <c r="D9" i="4"/>
  <c r="D8" i="4"/>
  <c r="D7" i="4"/>
  <c r="AR6" i="4"/>
  <c r="D6" i="4"/>
  <c r="D5" i="4"/>
  <c r="AQ4" i="4"/>
  <c r="D4" i="4"/>
  <c r="D3" i="4"/>
  <c r="AQ2" i="4"/>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 i="1"/>
  <c r="A5" i="1"/>
  <c r="A6" i="1"/>
  <c r="A7" i="1"/>
  <c r="A8" i="1"/>
  <c r="A9" i="1"/>
  <c r="A10" i="1"/>
  <c r="A11" i="1"/>
  <c r="A12" i="1"/>
  <c r="A13" i="1"/>
  <c r="A14" i="1"/>
  <c r="A15" i="1"/>
  <c r="A16" i="1"/>
  <c r="A3" i="1"/>
  <c r="O21" i="4" l="1"/>
  <c r="P21" i="4" s="1"/>
  <c r="Q21" i="4" s="1"/>
  <c r="R21" i="4" s="1"/>
  <c r="S21" i="4" s="1"/>
  <c r="T21" i="4" s="1"/>
  <c r="U21" i="4" s="1"/>
  <c r="V21" i="4" s="1"/>
  <c r="W21" i="4" s="1"/>
  <c r="X21" i="4" s="1"/>
  <c r="Y21" i="4" s="1"/>
  <c r="Z21" i="4" s="1"/>
  <c r="AA21" i="4" s="1"/>
  <c r="AB21" i="4" s="1"/>
  <c r="AC21" i="4" s="1"/>
  <c r="AD21" i="4" s="1"/>
  <c r="AE21" i="4" s="1"/>
  <c r="O15" i="4"/>
  <c r="P15" i="4" s="1"/>
  <c r="Q15" i="4" s="1"/>
  <c r="R15" i="4" s="1"/>
  <c r="S15" i="4" s="1"/>
  <c r="T15" i="4" s="1"/>
  <c r="U15" i="4" s="1"/>
  <c r="V15" i="4" s="1"/>
  <c r="W15" i="4" s="1"/>
  <c r="X15" i="4" s="1"/>
  <c r="Y15" i="4" s="1"/>
  <c r="Z15" i="4" s="1"/>
  <c r="AA15" i="4" s="1"/>
  <c r="AB15" i="4" s="1"/>
  <c r="AC15" i="4" s="1"/>
  <c r="AD15" i="4" s="1"/>
  <c r="AE15" i="4" s="1"/>
  <c r="O19" i="4"/>
  <c r="P19" i="4" s="1"/>
  <c r="Q19" i="4" s="1"/>
  <c r="R19" i="4" s="1"/>
  <c r="S19" i="4" s="1"/>
  <c r="T19" i="4" s="1"/>
  <c r="U19" i="4" s="1"/>
  <c r="V19" i="4" s="1"/>
  <c r="W19" i="4" s="1"/>
  <c r="X19" i="4" s="1"/>
  <c r="Y19" i="4" s="1"/>
  <c r="Z19" i="4" s="1"/>
  <c r="AA19" i="4" s="1"/>
  <c r="AB19" i="4" s="1"/>
  <c r="AC19" i="4" s="1"/>
  <c r="AD19" i="4" s="1"/>
  <c r="AE19" i="4" s="1"/>
  <c r="O24" i="4"/>
  <c r="P24" i="4" s="1"/>
  <c r="Q24" i="4" s="1"/>
  <c r="R24" i="4" s="1"/>
  <c r="S24" i="4" s="1"/>
  <c r="T24" i="4" s="1"/>
  <c r="U24" i="4" s="1"/>
  <c r="V24" i="4" s="1"/>
  <c r="W24" i="4" s="1"/>
  <c r="X24" i="4" s="1"/>
  <c r="Y24" i="4" s="1"/>
  <c r="Z24" i="4" s="1"/>
  <c r="AA24" i="4" s="1"/>
  <c r="AB24" i="4" s="1"/>
  <c r="AC24" i="4" s="1"/>
  <c r="AD24" i="4" s="1"/>
  <c r="AE24" i="4" s="1"/>
  <c r="O23" i="4"/>
  <c r="P23" i="4" s="1"/>
  <c r="Q23" i="4" s="1"/>
  <c r="R23" i="4" s="1"/>
  <c r="S23" i="4" s="1"/>
  <c r="T23" i="4" s="1"/>
  <c r="U23" i="4" s="1"/>
  <c r="V23" i="4" s="1"/>
  <c r="W23" i="4" s="1"/>
  <c r="X23" i="4" s="1"/>
  <c r="Y23" i="4" s="1"/>
  <c r="Z23" i="4" s="1"/>
  <c r="AA23" i="4" s="1"/>
  <c r="AB23" i="4" s="1"/>
  <c r="AC23" i="4" s="1"/>
  <c r="AD23" i="4" s="1"/>
  <c r="AE23" i="4" s="1"/>
  <c r="O22" i="4"/>
  <c r="P22" i="4" s="1"/>
  <c r="Q22" i="4" s="1"/>
  <c r="R22" i="4" s="1"/>
  <c r="S22" i="4" s="1"/>
  <c r="T22" i="4" s="1"/>
  <c r="U22" i="4" s="1"/>
  <c r="V22" i="4" s="1"/>
  <c r="W22" i="4" s="1"/>
  <c r="X22" i="4" s="1"/>
  <c r="Y22" i="4" s="1"/>
  <c r="Z22" i="4" s="1"/>
  <c r="AA22" i="4" s="1"/>
  <c r="AB22" i="4" s="1"/>
  <c r="AC22" i="4" s="1"/>
  <c r="AD22" i="4" s="1"/>
  <c r="AE22" i="4" s="1"/>
  <c r="O18" i="4"/>
  <c r="P18" i="4" s="1"/>
  <c r="Q18" i="4" s="1"/>
  <c r="R18" i="4" s="1"/>
  <c r="S18" i="4" s="1"/>
  <c r="T18" i="4" s="1"/>
  <c r="U18" i="4" s="1"/>
  <c r="V18" i="4" s="1"/>
  <c r="W18" i="4" s="1"/>
  <c r="X18" i="4" s="1"/>
  <c r="Y18" i="4" s="1"/>
  <c r="Z18" i="4" s="1"/>
  <c r="AA18" i="4" s="1"/>
  <c r="AB18" i="4" s="1"/>
  <c r="AC18" i="4" s="1"/>
  <c r="AD18" i="4" s="1"/>
  <c r="AE18" i="4" s="1"/>
  <c r="O16" i="4"/>
  <c r="P16" i="4" s="1"/>
  <c r="Q16" i="4" s="1"/>
  <c r="R16" i="4" s="1"/>
  <c r="S16" i="4" s="1"/>
  <c r="T16" i="4" s="1"/>
  <c r="U16" i="4" s="1"/>
  <c r="V16" i="4" s="1"/>
  <c r="W16" i="4" s="1"/>
  <c r="X16" i="4" s="1"/>
  <c r="Y16" i="4" s="1"/>
  <c r="Z16" i="4" s="1"/>
  <c r="AA16" i="4" s="1"/>
  <c r="AB16" i="4" s="1"/>
  <c r="AC16" i="4" s="1"/>
  <c r="AD16" i="4" s="1"/>
  <c r="AE16" i="4" s="1"/>
  <c r="O20" i="4"/>
  <c r="P20" i="4" s="1"/>
  <c r="Q20" i="4" s="1"/>
  <c r="R20" i="4" s="1"/>
  <c r="S20" i="4" s="1"/>
  <c r="T20" i="4" s="1"/>
  <c r="U20" i="4" s="1"/>
  <c r="V20" i="4" s="1"/>
  <c r="W20" i="4" s="1"/>
  <c r="X20" i="4" s="1"/>
  <c r="Y20" i="4" s="1"/>
  <c r="Z20" i="4" s="1"/>
  <c r="AA20" i="4" s="1"/>
  <c r="AB20" i="4" s="1"/>
  <c r="AC20" i="4" s="1"/>
  <c r="AD20" i="4" s="1"/>
  <c r="AE20" i="4" s="1"/>
  <c r="O14" i="4"/>
  <c r="P14" i="4" s="1"/>
  <c r="Q14" i="4" s="1"/>
  <c r="R14" i="4" s="1"/>
  <c r="S14" i="4" s="1"/>
  <c r="T14" i="4" s="1"/>
  <c r="U14" i="4" s="1"/>
  <c r="V14" i="4" s="1"/>
  <c r="W14" i="4" s="1"/>
  <c r="X14" i="4" s="1"/>
  <c r="Y14" i="4" s="1"/>
  <c r="Z14" i="4" s="1"/>
  <c r="AA14" i="4" s="1"/>
  <c r="AB14" i="4" s="1"/>
  <c r="AC14" i="4" s="1"/>
  <c r="AD14" i="4" s="1"/>
  <c r="AE14" i="4" s="1"/>
  <c r="AM6" i="4"/>
  <c r="AL6" i="4" s="1"/>
  <c r="AM10" i="4"/>
  <c r="AL10" i="4" s="1"/>
  <c r="AM9" i="4"/>
  <c r="AM8" i="4"/>
  <c r="AL8" i="4" s="1"/>
  <c r="AM7" i="4"/>
  <c r="AL7" i="4" s="1"/>
  <c r="AM3" i="4"/>
  <c r="AL3" i="4" s="1"/>
  <c r="AM13" i="4"/>
  <c r="AL13" i="4" s="1"/>
  <c r="AM5" i="4"/>
  <c r="AL5" i="4" s="1"/>
  <c r="AM12" i="4"/>
  <c r="AL12" i="4" s="1"/>
  <c r="AM4" i="4"/>
  <c r="AL4" i="4" s="1"/>
  <c r="AM11" i="4"/>
  <c r="AL11" i="4" s="1"/>
  <c r="AL9" i="4"/>
</calcChain>
</file>

<file path=xl/sharedStrings.xml><?xml version="1.0" encoding="utf-8"?>
<sst xmlns="http://schemas.openxmlformats.org/spreadsheetml/2006/main" count="1475" uniqueCount="350">
  <si>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</si>
  <si>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</si>
  <si>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</si>
  <si>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</si>
  <si>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</si>
  <si>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</si>
  <si>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</si>
  <si>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</si>
  <si>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</si>
  <si>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</si>
  <si>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</si>
  <si>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</si>
  <si>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</si>
  <si>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</si>
  <si>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</si>
  <si>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</si>
  <si>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</si>
  <si>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</si>
  <si>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</si>
  <si>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</si>
  <si>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</si>
  <si>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</si>
  <si>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</si>
  <si>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</si>
  <si>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</si>
  <si>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</si>
  <si>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</si>
  <si>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</si>
  <si>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</si>
  <si>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</si>
  <si>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</si>
  <si>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</si>
  <si>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</si>
  <si>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</si>
  <si>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</si>
  <si>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</si>
  <si>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</si>
  <si>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</si>
  <si>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</si>
  <si>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</si>
  <si>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</si>
  <si>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</si>
  <si>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</si>
  <si>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</si>
  <si>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</si>
  <si>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</si>
  <si>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</si>
  <si>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</si>
  <si>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</si>
  <si>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</si>
  <si>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</si>
  <si>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</si>
  <si>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</si>
  <si>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</si>
  <si>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</si>
  <si>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</si>
  <si>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</si>
  <si>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</si>
  <si>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</si>
  <si>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</si>
  <si>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</si>
  <si>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</si>
  <si>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</si>
  <si>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</si>
  <si>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</si>
  <si>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</si>
  <si>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</si>
  <si>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</si>
  <si>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</si>
  <si>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</si>
  <si>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</si>
  <si>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</si>
  <si>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</si>
  <si>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</si>
  <si>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</si>
  <si>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</si>
  <si>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</si>
  <si>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</si>
  <si>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</si>
  <si>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</si>
  <si>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</si>
  <si>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</si>
  <si>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</si>
  <si>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</si>
  <si>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</si>
  <si>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</si>
  <si>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</si>
  <si>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</si>
  <si>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</si>
  <si>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</si>
  <si>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</si>
  <si>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</si>
  <si>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</si>
  <si>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</si>
  <si>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</si>
  <si>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</si>
  <si>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</si>
  <si>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</si>
  <si>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</si>
  <si>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</si>
  <si>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</si>
  <si>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</si>
  <si>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</si>
  <si>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</si>
  <si>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</si>
  <si>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</si>
  <si>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</si>
  <si>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</si>
  <si>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</si>
  <si>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</si>
  <si>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</si>
  <si>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</si>
  <si>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</si>
  <si>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</si>
  <si>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</si>
  <si>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</si>
  <si>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</si>
  <si>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</si>
  <si>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</si>
  <si>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</si>
  <si>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</si>
  <si>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</si>
  <si>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</si>
  <si>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</si>
  <si>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</si>
  <si>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</si>
  <si>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</si>
  <si>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</si>
  <si>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</si>
  <si>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</si>
  <si>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</si>
  <si>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</si>
  <si>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</si>
  <si>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</si>
  <si>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</si>
  <si>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</si>
  <si>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</si>
  <si>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</si>
  <si>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</si>
  <si>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</si>
  <si>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</si>
  <si>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</si>
  <si>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</si>
  <si>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</si>
  <si>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</si>
  <si>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</si>
  <si>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</si>
  <si>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</si>
  <si>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</si>
  <si>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</si>
  <si>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</si>
  <si>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</si>
  <si>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</si>
  <si>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</si>
  <si>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</si>
  <si>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</si>
  <si>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</si>
  <si>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</si>
  <si>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</si>
  <si>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</si>
  <si>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</si>
  <si>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</si>
  <si>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</si>
  <si>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</si>
  <si>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</si>
  <si>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</si>
  <si>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</si>
  <si>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</si>
  <si>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</si>
  <si>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</si>
  <si>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</si>
  <si>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</si>
  <si>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</si>
  <si>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</si>
  <si>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</si>
  <si>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</si>
  <si>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</si>
  <si>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</si>
  <si>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</si>
  <si>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</si>
  <si>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</si>
  <si>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</si>
  <si>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</si>
  <si>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</si>
  <si>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</si>
  <si>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</si>
  <si>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</si>
  <si>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</si>
  <si>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</si>
  <si>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</si>
  <si>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</si>
  <si>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</si>
  <si>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</si>
  <si>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</si>
  <si>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</si>
  <si>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</si>
  <si>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</si>
  <si>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</si>
  <si>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</si>
  <si>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</si>
  <si>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</si>
  <si>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</si>
  <si>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</si>
  <si>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</si>
  <si>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</si>
  <si>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</si>
  <si>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</si>
  <si>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</si>
  <si>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</si>
  <si>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</si>
  <si>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</si>
  <si>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</si>
  <si>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</si>
  <si>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</si>
  <si>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</si>
  <si>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</si>
  <si>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</si>
  <si>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</si>
  <si>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</si>
  <si>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</si>
  <si>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</si>
  <si>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</si>
  <si>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</si>
  <si>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</si>
  <si>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</si>
  <si>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</si>
  <si>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</si>
  <si>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</si>
  <si>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</si>
  <si>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</si>
  <si>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</si>
  <si>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</si>
  <si>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</si>
  <si>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</si>
  <si>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</si>
  <si>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</si>
  <si>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</si>
  <si>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</si>
  <si>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</si>
  <si>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</si>
  <si>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</si>
  <si>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</si>
  <si>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</si>
  <si>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</si>
  <si>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</si>
  <si>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</si>
  <si>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</si>
  <si>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</si>
  <si>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</si>
  <si>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</si>
  <si>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</si>
  <si>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</si>
  <si>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</si>
  <si>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</si>
  <si>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</si>
  <si>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</si>
  <si>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</si>
  <si>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</si>
  <si>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</si>
  <si>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</si>
  <si>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</si>
  <si>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</si>
  <si>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</si>
  <si>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</si>
  <si>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</si>
  <si>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</si>
  <si>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</si>
  <si>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</si>
  <si>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</si>
  <si>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</si>
  <si>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</si>
  <si>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</si>
  <si>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</si>
  <si>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</si>
  <si>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</si>
  <si>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</si>
  <si>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</si>
  <si>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</si>
  <si>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</si>
  <si>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</si>
  <si>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</si>
  <si>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</si>
  <si>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</si>
  <si>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</si>
  <si>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</si>
  <si>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</si>
  <si>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</si>
  <si>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</si>
  <si>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</si>
  <si>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</si>
  <si>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</si>
  <si>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</si>
  <si>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</si>
  <si>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</si>
  <si>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</si>
  <si>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</si>
  <si>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</si>
  <si>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</si>
  <si>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</si>
  <si>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</si>
  <si>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</si>
  <si>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</si>
  <si>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</si>
  <si>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</si>
  <si>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</si>
  <si>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</si>
  <si>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</si>
  <si>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</si>
  <si>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</si>
  <si>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</si>
  <si>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</si>
  <si>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</si>
  <si>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</si>
  <si>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</si>
  <si>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</si>
  <si>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</si>
  <si>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</si>
  <si>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</si>
  <si>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</si>
  <si>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</si>
  <si>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</si>
  <si>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</si>
  <si>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</si>
  <si>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fit_high</t>
  </si>
  <si>
    <t>fit_low</t>
  </si>
  <si>
    <t>ewz_high_large</t>
  </si>
  <si>
    <t>ewz_low_large</t>
  </si>
  <si>
    <t>ewz_high_small</t>
  </si>
  <si>
    <t>ewz_low_small</t>
  </si>
  <si>
    <t>ewz_solarsplit_fee</t>
  </si>
  <si>
    <t>ratio_high_low</t>
  </si>
  <si>
    <t>2018_high</t>
  </si>
  <si>
    <t>2018_low</t>
  </si>
  <si>
    <t>year</t>
  </si>
  <si>
    <t>label</t>
  </si>
  <si>
    <t>hist_el_prices</t>
  </si>
  <si>
    <t>low_price = av_price / ((60/168) + (108/168) * ratio_high_low)</t>
  </si>
  <si>
    <t>av_price = (60/168) * low_price + (108/168) * high_price</t>
  </si>
  <si>
    <t>av</t>
  </si>
  <si>
    <t>LOW</t>
  </si>
  <si>
    <t>HIGH</t>
  </si>
  <si>
    <t>projection</t>
  </si>
  <si>
    <t>el_p_change</t>
  </si>
  <si>
    <t>yoy_change</t>
  </si>
  <si>
    <t>av_last_5_years</t>
  </si>
  <si>
    <t>av_last_10_years</t>
  </si>
  <si>
    <t>yoy_abs_chg</t>
  </si>
  <si>
    <t>yoy_chg</t>
  </si>
  <si>
    <t>lin_projection</t>
  </si>
  <si>
    <t>av_last_2_years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</si>
</sst>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9">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0" fillId="2" borderId="0" xfId="0" quotePrefix="1" applyFill="1"/>
    <xf numFmtId="164" fontId="0" fillId="0" borderId="0" xfId="0" applyNumberFormat="1"/>
    <xf numFmtId="0" fontId="0" fillId="0" borderId="0" xfId="0" applyFill="1"/>
    <xf numFmtId="0" fontId="1" fillId="0" borderId="0" xfId="0" applyFont="1" applyFill="1"/>
    <xf numFmtId="0" fontId="7" fillId="2" borderId="2" xfId="0" applyFont="1" applyFill="1" applyBorder="1"/>
    <xf numFmtId="164" fontId="0" fillId="2" borderId="0" xfId="0" applyNumberFormat="1" applyFill="1"/>
    <xf numFmtId="10" fontId="0" fillId="0" borderId="0" xfId="0" applyNumberFormat="1"/>
    <xf numFmtId="165" fontId="0" fillId="0" borderId="0" xfId="0" applyNumberFormat="1"/>
    <xf numFmtId="10" fontId="8" fillId="0" borderId="0" xfId="0" applyNumberFormat="1" applyFont="1"/>
    <xf numFmtId="164" fontId="8" fillId="0" borderId="0" xfId="0" applyNumberFormat="1" applyFont="1"/>
    <xf numFmtId="10" fontId="0" fillId="2" borderId="0" xfId="0" applyNumberFormat="1" applyFill="1"/>
    <xf numFmtId="0" fontId="5"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0">
                  <c:v>#N/A</c:v>
                </c:pt>
                <c:pt idx="1">
                  <c:v>#N/A</c:v>
                </c:pt>
                <c:pt idx="2">
                  <c:v>#N/A</c:v>
                </c:pt>
                <c:pt idx="3">
                  <c:v>#N/A</c:v>
                </c:pt>
                <c:pt idx="4">
                  <c:v>#N/A</c:v>
                </c:pt>
                <c:pt idx="5">
                  <c:v>#N/A</c:v>
                </c:pt>
                <c:pt idx="6">
                  <c:v>#N/A</c:v>
                </c:pt>
                <c:pt idx="7">
                  <c:v>#N/A</c:v>
                </c:pt>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to_model!$B$3</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to_model!$F$3:$AE$3</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8C62-4ECC-8378-97956865FA67}"/>
            </c:ext>
          </c:extLst>
        </c:ser>
        <c:ser>
          <c:idx val="1"/>
          <c:order val="1"/>
          <c:tx>
            <c:strRef>
              <c:f>to_model!$B$4</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to_model!$F$4:$AE$4</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8C62-4ECC-8378-97956865FA67}"/>
            </c:ext>
          </c:extLst>
        </c:ser>
        <c:ser>
          <c:idx val="2"/>
          <c:order val="2"/>
          <c:tx>
            <c:strRef>
              <c:f>to_model!$B$5</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to_model!$F$5:$AE$5</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8C62-4ECC-8378-97956865FA67}"/>
            </c:ext>
          </c:extLst>
        </c:ser>
        <c:ser>
          <c:idx val="3"/>
          <c:order val="3"/>
          <c:tx>
            <c:strRef>
              <c:f>to_model!$B$6</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to_model!$F$6:$AE$6</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8C62-4ECC-8378-97956865FA67}"/>
            </c:ext>
          </c:extLst>
        </c:ser>
        <c:ser>
          <c:idx val="4"/>
          <c:order val="4"/>
          <c:tx>
            <c:strRef>
              <c:f>to_model!$B$7</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to_model!$F$7:$AE$7</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8C62-4ECC-8378-97956865FA67}"/>
            </c:ext>
          </c:extLst>
        </c:ser>
        <c:ser>
          <c:idx val="5"/>
          <c:order val="5"/>
          <c:tx>
            <c:strRef>
              <c:f>to_model!$B$8</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to_model!$F$8:$AE$8</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8C62-4ECC-8378-97956865FA67}"/>
            </c:ext>
          </c:extLst>
        </c:ser>
        <c:ser>
          <c:idx val="6"/>
          <c:order val="6"/>
          <c:tx>
            <c:strRef>
              <c:f>to_model!$B$9</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to_model!$F$9:$AE$9</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8C62-4ECC-8378-97956865FA67}"/>
            </c:ext>
          </c:extLst>
        </c:ser>
        <c:ser>
          <c:idx val="7"/>
          <c:order val="7"/>
          <c:tx>
            <c:strRef>
              <c:f>to_model!$B$10</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to_model!$F$10:$AE$10</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8C62-4ECC-8378-97956865FA67}"/>
            </c:ext>
          </c:extLst>
        </c:ser>
        <c:ser>
          <c:idx val="8"/>
          <c:order val="8"/>
          <c:tx>
            <c:strRef>
              <c:f>to_model!$B$11</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to_model!$F$11:$AE$11</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8C62-4ECC-8378-97956865FA67}"/>
            </c:ext>
          </c:extLst>
        </c:ser>
        <c:ser>
          <c:idx val="9"/>
          <c:order val="9"/>
          <c:tx>
            <c:strRef>
              <c:f>to_model!$B$12</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to_model!$F$12:$AE$12</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8C62-4ECC-8378-97956865FA67}"/>
            </c:ext>
          </c:extLst>
        </c:ser>
        <c:ser>
          <c:idx val="10"/>
          <c:order val="10"/>
          <c:tx>
            <c:strRef>
              <c:f>to_model!$B$13</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to_model!$F$13:$AE$13</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8C62-4ECC-8378-97956865FA67}"/>
            </c:ext>
          </c:extLst>
        </c:ser>
        <c:ser>
          <c:idx val="11"/>
          <c:order val="11"/>
          <c:tx>
            <c:strRef>
              <c:f>to_model!$B$14</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to_model!$F$14:$AE$14</c:f>
              <c:numCache>
                <c:formatCode>General</c:formatCode>
                <c:ptCount val="26"/>
                <c:pt idx="9" formatCode="0.0000">
                  <c:v>0.24989848768785899</c:v>
                </c:pt>
                <c:pt idx="10" formatCode="0.0000">
                  <c:v>0.26615813753489681</c:v>
                </c:pt>
                <c:pt idx="11" formatCode="0.0000">
                  <c:v>0.28347572180800645</c:v>
                </c:pt>
                <c:pt idx="12" formatCode="0.0000">
                  <c:v>0.30192007503071072</c:v>
                </c:pt>
                <c:pt idx="13" formatCode="0.0000">
                  <c:v>0.32156451044611256</c:v>
                </c:pt>
                <c:pt idx="14" formatCode="0.0000">
                  <c:v>0.34248711142486965</c:v>
                </c:pt>
                <c:pt idx="15" formatCode="0.0000">
                  <c:v>0.3647710418336344</c:v>
                </c:pt>
                <c:pt idx="16" formatCode="0.0000">
                  <c:v>0.38850487659762217</c:v>
                </c:pt>
                <c:pt idx="17" formatCode="0.0000">
                  <c:v>0.41378295377123953</c:v>
                </c:pt>
                <c:pt idx="18" formatCode="0.0000">
                  <c:v>0.44070574951619457</c:v>
                </c:pt>
                <c:pt idx="19" formatCode="0.0000">
                  <c:v>0.46938027747756489</c:v>
                </c:pt>
                <c:pt idx="20" formatCode="0.0000">
                  <c:v>0.49992051414527738</c:v>
                </c:pt>
                <c:pt idx="21" formatCode="0.0000">
                  <c:v>0.53244785189174038</c:v>
                </c:pt>
                <c:pt idx="22" formatCode="0.0000">
                  <c:v>0.56709158148637828</c:v>
                </c:pt>
                <c:pt idx="23" formatCode="0.0000">
                  <c:v>0.60398940600498341</c:v>
                </c:pt>
                <c:pt idx="24" formatCode="0.0000">
                  <c:v>0.64328798817658939</c:v>
                </c:pt>
                <c:pt idx="25" formatCode="0.0000">
                  <c:v>0.68514353334347955</c:v>
                </c:pt>
              </c:numCache>
            </c:numRef>
          </c:val>
          <c:smooth val="0"/>
          <c:extLst>
            <c:ext xmlns:c16="http://schemas.microsoft.com/office/drawing/2014/chart" uri="{C3380CC4-5D6E-409C-BE32-E72D297353CC}">
              <c16:uniqueId val="{0000000C-8C62-4ECC-8378-97956865FA67}"/>
            </c:ext>
          </c:extLst>
        </c:ser>
        <c:ser>
          <c:idx val="12"/>
          <c:order val="12"/>
          <c:tx>
            <c:strRef>
              <c:f>to_model!$B$15</c:f>
              <c:strCache>
                <c:ptCount val="1"/>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to_model!$F$15:$AE$15</c:f>
              <c:numCache>
                <c:formatCode>General</c:formatCode>
                <c:ptCount val="26"/>
                <c:pt idx="9" formatCode="0.0000">
                  <c:v>0.24576901759623013</c:v>
                </c:pt>
                <c:pt idx="10" formatCode="0.0000">
                  <c:v>0.26175998339333656</c:v>
                </c:pt>
                <c:pt idx="11" formatCode="0.0000">
                  <c:v>0.2787914016837037</c:v>
                </c:pt>
                <c:pt idx="12" formatCode="0.0000">
                  <c:v>0.2969309695285639</c:v>
                </c:pt>
                <c:pt idx="13" formatCode="0.0000">
                  <c:v>0.31625078869972434</c:v>
                </c:pt>
                <c:pt idx="14" formatCode="0.0000">
                  <c:v>0.33682765227214395</c:v>
                </c:pt>
                <c:pt idx="15" formatCode="0.0000">
                  <c:v>0.35874334986366219</c:v>
                </c:pt>
                <c:pt idx="16" formatCode="0.0000">
                  <c:v>0.3820849927351565</c:v>
                </c:pt>
                <c:pt idx="17" formatCode="0.0000">
                  <c:v>0.40694536004334753</c:v>
                </c:pt>
                <c:pt idx="18" formatCode="0.0000">
                  <c:v>0.43342326762254985</c:v>
                </c:pt>
                <c:pt idx="19" formatCode="0.0000">
                  <c:v>0.46162396076121426</c:v>
                </c:pt>
                <c:pt idx="20" formatCode="0.0000">
                  <c:v>0.49165953253448325</c:v>
                </c:pt>
                <c:pt idx="21" formatCode="0.0000">
                  <c:v>0.52364936935556206</c:v>
                </c:pt>
                <c:pt idx="22" formatCode="0.0000">
                  <c:v>0.55772062551689838</c:v>
                </c:pt>
                <c:pt idx="23" formatCode="0.0000">
                  <c:v>0.59400872860739273</c:v>
                </c:pt>
                <c:pt idx="24" formatCode="0.0000">
                  <c:v>0.63265791781458913</c:v>
                </c:pt>
                <c:pt idx="25" formatCode="0.0000">
                  <c:v>0.67382181725150836</c:v>
                </c:pt>
              </c:numCache>
            </c:numRef>
          </c:val>
          <c:smooth val="0"/>
          <c:extLst>
            <c:ext xmlns:c16="http://schemas.microsoft.com/office/drawing/2014/chart" uri="{C3380CC4-5D6E-409C-BE32-E72D297353CC}">
              <c16:uniqueId val="{0000000D-8C62-4ECC-8378-97956865FA67}"/>
            </c:ext>
          </c:extLst>
        </c:ser>
        <c:ser>
          <c:idx val="13"/>
          <c:order val="13"/>
          <c:tx>
            <c:strRef>
              <c:f>to_model!$B$16</c:f>
              <c:strCache>
                <c:ptCount val="1"/>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to_model!$F$16:$AE$16</c:f>
              <c:numCache>
                <c:formatCode>General</c:formatCode>
                <c:ptCount val="26"/>
                <c:pt idx="9" formatCode="0.0000">
                  <c:v>0.2441084899403371</c:v>
                </c:pt>
                <c:pt idx="10" formatCode="0.0000">
                  <c:v>0.25999141347397908</c:v>
                </c:pt>
                <c:pt idx="11" formatCode="0.0000">
                  <c:v>0.27690775972895765</c:v>
                </c:pt>
                <c:pt idx="12" formatCode="0.0000">
                  <c:v>0.29492476837426157</c:v>
                </c:pt>
                <c:pt idx="13" formatCode="0.0000">
                  <c:v>0.31411405402921916</c:v>
                </c:pt>
                <c:pt idx="14" formatCode="0.0000">
                  <c:v>0.33455189091972531</c:v>
                </c:pt>
                <c:pt idx="15" formatCode="0.0000">
                  <c:v>0.35631951605563122</c:v>
                </c:pt>
                <c:pt idx="16" formatCode="0.0000">
                  <c:v>0.37950345213437686</c:v>
                </c:pt>
                <c:pt idx="17" formatCode="0.0000">
                  <c:v>0.40419585145435416</c:v>
                </c:pt>
                <c:pt idx="18" formatCode="0.0000">
                  <c:v>0.43049486220499983</c:v>
                </c:pt>
                <c:pt idx="19" formatCode="0.0000">
                  <c:v>0.45850501858956028</c:v>
                </c:pt>
                <c:pt idx="20" formatCode="0.0000">
                  <c:v>0.48833765633120119</c:v>
                </c:pt>
                <c:pt idx="21" formatCode="0.0000">
                  <c:v>0.52011135521403029</c:v>
                </c:pt>
                <c:pt idx="22" formatCode="0.0000">
                  <c:v>0.5539524104180602</c:v>
                </c:pt>
                <c:pt idx="23" formatCode="0.0000">
                  <c:v>0.58999533452158948</c:v>
                </c:pt>
                <c:pt idx="24" formatCode="0.0000">
                  <c:v>0.62838339216637784</c:v>
                </c:pt>
                <c:pt idx="25" formatCode="0.0000">
                  <c:v>0.66926916951082205</c:v>
                </c:pt>
              </c:numCache>
            </c:numRef>
          </c:val>
          <c:smooth val="0"/>
          <c:extLst>
            <c:ext xmlns:c16="http://schemas.microsoft.com/office/drawing/2014/chart" uri="{C3380CC4-5D6E-409C-BE32-E72D297353CC}">
              <c16:uniqueId val="{0000000E-8C62-4ECC-8378-97956865FA67}"/>
            </c:ext>
          </c:extLst>
        </c:ser>
        <c:ser>
          <c:idx val="14"/>
          <c:order val="14"/>
          <c:tx>
            <c:strRef>
              <c:f>to_model!$B$17</c:f>
              <c:strCache>
                <c:ptCount val="1"/>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to_model!$F$17:$AE$17</c:f>
              <c:numCache>
                <c:formatCode>General</c:formatCode>
                <c:ptCount val="26"/>
                <c:pt idx="9" formatCode="0.0000">
                  <c:v>0.24413033898844028</c:v>
                </c:pt>
                <c:pt idx="10" formatCode="0.0000">
                  <c:v>0.26001468413081197</c:v>
                </c:pt>
                <c:pt idx="11" formatCode="0.0000">
                  <c:v>0.27693254449151933</c:v>
                </c:pt>
                <c:pt idx="12" formatCode="0.0000">
                  <c:v>0.29495116575786995</c:v>
                </c:pt>
                <c:pt idx="13" formatCode="0.0000">
                  <c:v>0.3141421689590933</c:v>
                </c:pt>
                <c:pt idx="14" formatCode="0.0000">
                  <c:v>0.33458183514804563</c:v>
                </c:pt>
                <c:pt idx="15" formatCode="0.0000">
                  <c:v>0.35635140860573589</c:v>
                </c:pt>
                <c:pt idx="16" formatCode="0.0000">
                  <c:v>0.37953741977385974</c:v>
                </c:pt>
                <c:pt idx="17" formatCode="0.0000">
                  <c:v>0.40423202919894502</c:v>
                </c:pt>
                <c:pt idx="18" formatCode="0.0000">
                  <c:v>0.43053339385522954</c:v>
                </c:pt>
                <c:pt idx="19" formatCode="0.0000">
                  <c:v>0.45854605730234393</c:v>
                </c:pt>
                <c:pt idx="20" formatCode="0.0000">
                  <c:v>0.48838136522861147</c:v>
                </c:pt>
                <c:pt idx="21" formatCode="0.0000">
                  <c:v>0.5201579080316806</c:v>
                </c:pt>
                <c:pt idx="22" formatCode="0.0000">
                  <c:v>0.55400199219567503</c:v>
                </c:pt>
                <c:pt idx="23" formatCode="0.0000">
                  <c:v>0.59004814233850633</c:v>
                </c:pt>
                <c:pt idx="24" formatCode="0.0000">
                  <c:v>0.62843963592490526</c:v>
                </c:pt>
                <c:pt idx="25" formatCode="0.0000">
                  <c:v>0.66932907277056619</c:v>
                </c:pt>
              </c:numCache>
            </c:numRef>
          </c:val>
          <c:smooth val="0"/>
          <c:extLst>
            <c:ext xmlns:c16="http://schemas.microsoft.com/office/drawing/2014/chart" uri="{C3380CC4-5D6E-409C-BE32-E72D297353CC}">
              <c16:uniqueId val="{0000000F-8C62-4ECC-8378-97956865FA67}"/>
            </c:ext>
          </c:extLst>
        </c:ser>
        <c:ser>
          <c:idx val="15"/>
          <c:order val="15"/>
          <c:tx>
            <c:strRef>
              <c:f>to_model!$B$18</c:f>
              <c:strCache>
                <c:ptCount val="1"/>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to_model!$F$18:$AE$18</c:f>
              <c:numCache>
                <c:formatCode>General</c:formatCode>
                <c:ptCount val="26"/>
                <c:pt idx="9" formatCode="0.0000">
                  <c:v>0.2210829546308884</c:v>
                </c:pt>
                <c:pt idx="10" formatCode="0.0000">
                  <c:v>0.2354677212723611</c:v>
                </c:pt>
                <c:pt idx="11" formatCode="0.0000">
                  <c:v>0.2507884330285311</c:v>
                </c:pt>
                <c:pt idx="12" formatCode="0.0000">
                  <c:v>0.26710598718605999</c:v>
                </c:pt>
                <c:pt idx="13" formatCode="0.0000">
                  <c:v>0.28448524331472241</c:v>
                </c:pt>
                <c:pt idx="14" formatCode="0.0000">
                  <c:v>0.30299528107343221</c:v>
                </c:pt>
                <c:pt idx="15" formatCode="0.0000">
                  <c:v>0.32270967479042212</c:v>
                </c:pt>
                <c:pt idx="16" formatCode="0.0000">
                  <c:v>0.34370678590898868</c:v>
                </c:pt>
                <c:pt idx="17" formatCode="0.0000">
                  <c:v>0.36607007446122453</c:v>
                </c:pt>
                <c:pt idx="18" formatCode="0.0000">
                  <c:v>0.38988843080779534</c:v>
                </c:pt>
                <c:pt idx="19" formatCode="0.0000">
                  <c:v>0.41525652896237164</c:v>
                </c:pt>
                <c:pt idx="20" formatCode="0.0000">
                  <c:v>0.44227520290512118</c:v>
                </c:pt>
                <c:pt idx="21" formatCode="0.0000">
                  <c:v>0.47105184738104627</c:v>
                </c:pt>
                <c:pt idx="22" formatCode="0.0000">
                  <c:v>0.5017008447762723</c:v>
                </c:pt>
                <c:pt idx="23" formatCode="0.0000">
                  <c:v>0.53434401976904988</c:v>
                </c:pt>
                <c:pt idx="24" formatCode="0.0000">
                  <c:v>0.5691111235626336</c:v>
                </c:pt>
                <c:pt idx="25" formatCode="0.0000">
                  <c:v>0.6061403496247818</c:v>
                </c:pt>
              </c:numCache>
            </c:numRef>
          </c:val>
          <c:smooth val="0"/>
          <c:extLst>
            <c:ext xmlns:c16="http://schemas.microsoft.com/office/drawing/2014/chart" uri="{C3380CC4-5D6E-409C-BE32-E72D297353CC}">
              <c16:uniqueId val="{00000010-8C62-4ECC-8378-97956865FA67}"/>
            </c:ext>
          </c:extLst>
        </c:ser>
        <c:ser>
          <c:idx val="16"/>
          <c:order val="16"/>
          <c:tx>
            <c:strRef>
              <c:f>to_model!$B$19</c:f>
              <c:strCache>
                <c:ptCount val="1"/>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to_model!$F$19:$AE$19</c:f>
              <c:numCache>
                <c:formatCode>General</c:formatCode>
                <c:ptCount val="26"/>
                <c:pt idx="9" formatCode="0.0000">
                  <c:v>0.18056271843508109</c:v>
                </c:pt>
                <c:pt idx="10" formatCode="0.0000">
                  <c:v>0.1923110351389854</c:v>
                </c:pt>
                <c:pt idx="11" formatCode="0.0000">
                  <c:v>0.20482375629233235</c:v>
                </c:pt>
                <c:pt idx="12" formatCode="0.0000">
                  <c:v>0.21815061788514115</c:v>
                </c:pt>
                <c:pt idx="13" formatCode="0.0000">
                  <c:v>0.23234459198056609</c:v>
                </c:pt>
                <c:pt idx="14" formatCode="0.0000">
                  <c:v>0.24746209727005652</c:v>
                </c:pt>
                <c:pt idx="15" formatCode="0.0000">
                  <c:v>0.26356322332829241</c:v>
                </c:pt>
                <c:pt idx="16" formatCode="0.0000">
                  <c:v>0.28071196945927135</c:v>
                </c:pt>
                <c:pt idx="17" formatCode="0.0000">
                  <c:v>0.2989764990829209</c:v>
                </c:pt>
                <c:pt idx="18" formatCode="0.0000">
                  <c:v>0.31842941067338065</c:v>
                </c:pt>
                <c:pt idx="19" formatCode="0.0000">
                  <c:v>0.33914802632588875</c:v>
                </c:pt>
                <c:pt idx="20" formatCode="0.0000">
                  <c:v>0.36121469909927834</c:v>
                </c:pt>
                <c:pt idx="21" formatCode="0.0000">
                  <c:v>0.38471714035571947</c:v>
                </c:pt>
                <c:pt idx="22" formatCode="0.0000">
                  <c:v>0.40974876839882746</c:v>
                </c:pt>
                <c:pt idx="23" formatCode="0.0000">
                  <c:v>0.43640907979591642</c:v>
                </c:pt>
                <c:pt idx="24" formatCode="0.0000">
                  <c:v>0.46480404486034216</c:v>
                </c:pt>
                <c:pt idx="25" formatCode="0.0000">
                  <c:v>0.49504652886591138</c:v>
                </c:pt>
              </c:numCache>
            </c:numRef>
          </c:val>
          <c:smooth val="0"/>
          <c:extLst>
            <c:ext xmlns:c16="http://schemas.microsoft.com/office/drawing/2014/chart" uri="{C3380CC4-5D6E-409C-BE32-E72D297353CC}">
              <c16:uniqueId val="{00000011-8C62-4ECC-8378-97956865FA67}"/>
            </c:ext>
          </c:extLst>
        </c:ser>
        <c:ser>
          <c:idx val="17"/>
          <c:order val="17"/>
          <c:tx>
            <c:strRef>
              <c:f>to_model!$B$20</c:f>
              <c:strCache>
                <c:ptCount val="1"/>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to_model!$F$20:$AE$20</c:f>
              <c:numCache>
                <c:formatCode>General</c:formatCode>
                <c:ptCount val="26"/>
                <c:pt idx="9" formatCode="0.0000">
                  <c:v>0.26712509655224326</c:v>
                </c:pt>
                <c:pt idx="10" formatCode="0.0000">
                  <c:v>0.28450559603217929</c:v>
                </c:pt>
                <c:pt idx="11" formatCode="0.0000">
                  <c:v>0.30301695804083689</c:v>
                </c:pt>
                <c:pt idx="12" formatCode="0.0000">
                  <c:v>0.32273276217012264</c:v>
                </c:pt>
                <c:pt idx="13" formatCode="0.0000">
                  <c:v>0.34373137546948784</c:v>
                </c:pt>
                <c:pt idx="14" formatCode="0.0000">
                  <c:v>0.3660962639419445</c:v>
                </c:pt>
                <c:pt idx="15" formatCode="0.0000">
                  <c:v>0.38991632430757572</c:v>
                </c:pt>
                <c:pt idx="16" formatCode="0.0000">
                  <c:v>0.41528623735324494</c:v>
                </c:pt>
                <c:pt idx="17" formatCode="0.0000">
                  <c:v>0.44230684427301081</c:v>
                </c:pt>
                <c:pt idx="18" formatCode="0.0000">
                  <c:v>0.47108554749513853</c:v>
                </c:pt>
                <c:pt idx="19" formatCode="0.0000">
                  <c:v>0.50173673758892789</c:v>
                </c:pt>
                <c:pt idx="20" formatCode="0.0000">
                  <c:v>0.53438224794824252</c:v>
                </c:pt>
                <c:pt idx="21" formatCode="0.0000">
                  <c:v>0.56915183905903133</c:v>
                </c:pt>
                <c:pt idx="22" formatCode="0.0000">
                  <c:v>0.60618371427572582</c:v>
                </c:pt>
                <c:pt idx="23" formatCode="0.0000">
                  <c:v>0.64562506915663798</c:v>
                </c:pt>
                <c:pt idx="24" formatCode="0.0000">
                  <c:v>0.68763267654187676</c:v>
                </c:pt>
                <c:pt idx="25" formatCode="0.0000">
                  <c:v>0.73237350969936976</c:v>
                </c:pt>
              </c:numCache>
            </c:numRef>
          </c:val>
          <c:smooth val="0"/>
          <c:extLst>
            <c:ext xmlns:c16="http://schemas.microsoft.com/office/drawing/2014/chart" uri="{C3380CC4-5D6E-409C-BE32-E72D297353CC}">
              <c16:uniqueId val="{00000012-8C62-4ECC-8378-97956865FA67}"/>
            </c:ext>
          </c:extLst>
        </c:ser>
        <c:ser>
          <c:idx val="18"/>
          <c:order val="18"/>
          <c:tx>
            <c:strRef>
              <c:f>to_model!$B$21</c:f>
              <c:strCache>
                <c:ptCount val="1"/>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to_model!$F$21:$AE$21</c:f>
              <c:numCache>
                <c:formatCode>General</c:formatCode>
                <c:ptCount val="26"/>
                <c:pt idx="9" formatCode="0.0000">
                  <c:v>0.2653184533871556</c:v>
                </c:pt>
                <c:pt idx="10" formatCode="0.0000">
                  <c:v>0.28258140359524669</c:v>
                </c:pt>
                <c:pt idx="11" formatCode="0.0000">
                  <c:v>0.30096756798645447</c:v>
                </c:pt>
                <c:pt idx="12" formatCode="0.0000">
                  <c:v>0.32055002851293346</c:v>
                </c:pt>
                <c:pt idx="13" formatCode="0.0000">
                  <c:v>0.34140662220544304</c:v>
                </c:pt>
                <c:pt idx="14" formatCode="0.0000">
                  <c:v>0.36362025056262703</c:v>
                </c:pt>
                <c:pt idx="15" formatCode="0.0000">
                  <c:v>0.38727920907071289</c:v>
                </c:pt>
                <c:pt idx="16" formatCode="0.0000">
                  <c:v>0.4124775381634162</c:v>
                </c:pt>
                <c:pt idx="17" formatCode="0.0000">
                  <c:v>0.43931539701705807</c:v>
                </c:pt>
                <c:pt idx="18" formatCode="0.0000">
                  <c:v>0.46789946166666901</c:v>
                </c:pt>
                <c:pt idx="19" formatCode="0.0000">
                  <c:v>0.49834334902552452</c:v>
                </c:pt>
                <c:pt idx="20" formatCode="0.0000">
                  <c:v>0.5307680684935201</c:v>
                </c:pt>
                <c:pt idx="21" formatCode="0.0000">
                  <c:v>0.56530250294945339</c:v>
                </c:pt>
                <c:pt idx="22" formatCode="0.0000">
                  <c:v>0.60208392103907848</c:v>
                </c:pt>
                <c:pt idx="23" formatCode="0.0000">
                  <c:v>0.64125852279519224</c:v>
                </c:pt>
                <c:pt idx="24" formatCode="0.0000">
                  <c:v>0.6829820207585019</c:v>
                </c:pt>
                <c:pt idx="25" formatCode="0.0000">
                  <c:v>0.72742025890913264</c:v>
                </c:pt>
              </c:numCache>
            </c:numRef>
          </c:val>
          <c:smooth val="0"/>
          <c:extLst>
            <c:ext xmlns:c16="http://schemas.microsoft.com/office/drawing/2014/chart" uri="{C3380CC4-5D6E-409C-BE32-E72D297353CC}">
              <c16:uniqueId val="{00000013-8C62-4ECC-8378-97956865FA67}"/>
            </c:ext>
          </c:extLst>
        </c:ser>
        <c:ser>
          <c:idx val="19"/>
          <c:order val="19"/>
          <c:tx>
            <c:strRef>
              <c:f>to_model!$B$22</c:f>
              <c:strCache>
                <c:ptCount val="1"/>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to_model!$F$22:$AE$22</c:f>
              <c:numCache>
                <c:formatCode>General</c:formatCode>
                <c:ptCount val="26"/>
                <c:pt idx="9" formatCode="0.0000">
                  <c:v>0.27032734766496502</c:v>
                </c:pt>
                <c:pt idx="10" formatCode="0.0000">
                  <c:v>0.28791620167436177</c:v>
                </c:pt>
                <c:pt idx="11" formatCode="0.0000">
                  <c:v>0.30664947480389615</c:v>
                </c:pt>
                <c:pt idx="12" formatCode="0.0000">
                  <c:v>0.32660162870535264</c:v>
                </c:pt>
                <c:pt idx="13" formatCode="0.0000">
                  <c:v>0.34785196987930317</c:v>
                </c:pt>
                <c:pt idx="14" formatCode="0.0000">
                  <c:v>0.37048496490528549</c:v>
                </c:pt>
                <c:pt idx="15" formatCode="0.0000">
                  <c:v>0.39459057618243887</c:v>
                </c:pt>
                <c:pt idx="16" formatCode="0.0000">
                  <c:v>0.42026461951511113</c:v>
                </c:pt>
                <c:pt idx="17" formatCode="0.0000">
                  <c:v>0.44760914496477944</c:v>
                </c:pt>
                <c:pt idx="18" formatCode="0.0000">
                  <c:v>0.47673284248210895</c:v>
                </c:pt>
                <c:pt idx="19" formatCode="0.0000">
                  <c:v>0.50775147393146891</c:v>
                </c:pt>
                <c:pt idx="20" formatCode="0.0000">
                  <c:v>0.54078833322513209</c:v>
                </c:pt>
                <c:pt idx="21" formatCode="0.0000">
                  <c:v>0.57597473639611474</c:v>
                </c:pt>
                <c:pt idx="22" formatCode="0.0000">
                  <c:v>0.61345054355761486</c:v>
                </c:pt>
                <c:pt idx="23" formatCode="0.0000">
                  <c:v>0.6533647148237518</c:v>
                </c:pt>
                <c:pt idx="24" formatCode="0.0000">
                  <c:v>0.69587590240129893</c:v>
                </c:pt>
                <c:pt idx="25" formatCode="0.0000">
                  <c:v>0.74115308120587586</c:v>
                </c:pt>
              </c:numCache>
            </c:numRef>
          </c:val>
          <c:smooth val="0"/>
          <c:extLst>
            <c:ext xmlns:c16="http://schemas.microsoft.com/office/drawing/2014/chart" uri="{C3380CC4-5D6E-409C-BE32-E72D297353CC}">
              <c16:uniqueId val="{00000014-8C62-4ECC-8378-97956865FA67}"/>
            </c:ext>
          </c:extLst>
        </c:ser>
        <c:ser>
          <c:idx val="20"/>
          <c:order val="20"/>
          <c:tx>
            <c:strRef>
              <c:f>to_model!$B$23</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to_model!$F$23:$AE$23</c:f>
              <c:numCache>
                <c:formatCode>General</c:formatCode>
                <c:ptCount val="26"/>
                <c:pt idx="9" formatCode="0.0000">
                  <c:v>0.24850462766407333</c:v>
                </c:pt>
                <c:pt idx="10" formatCode="0.0000">
                  <c:v>0.26467358598219382</c:v>
                </c:pt>
                <c:pt idx="11" formatCode="0.0000">
                  <c:v>0.2818945778803349</c:v>
                </c:pt>
                <c:pt idx="12" formatCode="0.0000">
                  <c:v>0.30023605394335895</c:v>
                </c:pt>
                <c:pt idx="13" formatCode="0.0000">
                  <c:v>0.31977091849473233</c:v>
                </c:pt>
                <c:pt idx="14" formatCode="0.0000">
                  <c:v>0.34057681937911216</c:v>
                </c:pt>
                <c:pt idx="15" formatCode="0.0000">
                  <c:v>0.36273645659964282</c:v>
                </c:pt>
                <c:pt idx="16" formatCode="0.0000">
                  <c:v>0.3863379110367437</c:v>
                </c:pt>
                <c:pt idx="17" formatCode="0.0000">
                  <c:v>0.41147499455499137</c:v>
                </c:pt>
                <c:pt idx="18" formatCode="0.0000">
                  <c:v>0.43824762288971253</c:v>
                </c:pt>
                <c:pt idx="19" formatCode="0.0000">
                  <c:v>0.46676221279545044</c:v>
                </c:pt>
                <c:pt idx="20" formatCode="0.0000">
                  <c:v>0.49713210503490352</c:v>
                </c:pt>
                <c:pt idx="21" formatCode="0.0000">
                  <c:v>0.52947801488964752</c:v>
                </c:pt>
                <c:pt idx="22" formatCode="0.0000">
                  <c:v>0.56392851198334637</c:v>
                </c:pt>
                <c:pt idx="23" formatCode="0.0000">
                  <c:v>0.6006205313246693</c:v>
                </c:pt>
                <c:pt idx="24" formatCode="0.0000">
                  <c:v>0.63969991760122491</c:v>
                </c:pt>
                <c:pt idx="25" formatCode="0.0000">
                  <c:v>0.68132200488799077</c:v>
                </c:pt>
              </c:numCache>
            </c:numRef>
          </c:val>
          <c:smooth val="0"/>
          <c:extLst>
            <c:ext xmlns:c16="http://schemas.microsoft.com/office/drawing/2014/chart" uri="{C3380CC4-5D6E-409C-BE32-E72D297353CC}">
              <c16:uniqueId val="{00000015-8C62-4ECC-8378-97956865FA67}"/>
            </c:ext>
          </c:extLst>
        </c:ser>
        <c:ser>
          <c:idx val="21"/>
          <c:order val="21"/>
          <c:tx>
            <c:strRef>
              <c:f>to_model!$B$24</c:f>
              <c:strCache>
                <c:ptCount val="1"/>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to_model!$F$24:$AE$24</c:f>
              <c:numCache>
                <c:formatCode>General</c:formatCode>
                <c:ptCount val="26"/>
                <c:pt idx="9" formatCode="0.0000">
                  <c:v>0.19742556831732991</c:v>
                </c:pt>
                <c:pt idx="10" formatCode="0.0000">
                  <c:v>0.21027106666905196</c:v>
                </c:pt>
                <c:pt idx="11" formatCode="0.0000">
                  <c:v>0.22395235761496765</c:v>
                </c:pt>
                <c:pt idx="12" formatCode="0.0000">
                  <c:v>0.23852382201609007</c:v>
                </c:pt>
                <c:pt idx="13" formatCode="0.0000">
                  <c:v>0.25404337902518681</c:v>
                </c:pt>
                <c:pt idx="14" formatCode="0.0000">
                  <c:v>0.27057271630580026</c:v>
                </c:pt>
                <c:pt idx="15" formatCode="0.0000">
                  <c:v>0.28817753523047257</c:v>
                </c:pt>
                <c:pt idx="16" formatCode="0.0000">
                  <c:v>0.30692781203279806</c:v>
                </c:pt>
                <c:pt idx="17" formatCode="0.0000">
                  <c:v>0.32689807595133874</c:v>
                </c:pt>
                <c:pt idx="18" formatCode="0.0000">
                  <c:v>0.34816770547097897</c:v>
                </c:pt>
                <c:pt idx="19" formatCode="0.0000">
                  <c:v>0.37082124383922954</c:v>
                </c:pt>
                <c:pt idx="20" formatCode="0.0000">
                  <c:v>0.394948735111606</c:v>
                </c:pt>
                <c:pt idx="21" formatCode="0.0000">
                  <c:v>0.42064608206180598</c:v>
                </c:pt>
                <c:pt idx="22" formatCode="0.0000">
                  <c:v>0.44801542737931904</c:v>
                </c:pt>
                <c:pt idx="23" formatCode="0.0000">
                  <c:v>0.47716555966966595</c:v>
                </c:pt>
                <c:pt idx="24" formatCode="0.0000">
                  <c:v>0.50821234587105169</c:v>
                </c:pt>
                <c:pt idx="25" formatCode="0.0000">
                  <c:v>0.54127919180621586</c:v>
                </c:pt>
              </c:numCache>
            </c:numRef>
          </c:val>
          <c:smooth val="0"/>
          <c:extLst>
            <c:ext xmlns:c16="http://schemas.microsoft.com/office/drawing/2014/chart" uri="{C3380CC4-5D6E-409C-BE32-E72D297353CC}">
              <c16:uniqueId val="{00000016-8C62-4ECC-8378-97956865FA67}"/>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to_model!$B$47</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to_model!$F$47:$AE$47</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F14A-4288-8F43-86D9DCC1B631}"/>
            </c:ext>
          </c:extLst>
        </c:ser>
        <c:ser>
          <c:idx val="1"/>
          <c:order val="1"/>
          <c:tx>
            <c:strRef>
              <c:f>to_model!$B$48</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to_model!$F$48:$AE$48</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F14A-4288-8F43-86D9DCC1B631}"/>
            </c:ext>
          </c:extLst>
        </c:ser>
        <c:ser>
          <c:idx val="2"/>
          <c:order val="2"/>
          <c:tx>
            <c:strRef>
              <c:f>to_model!$B$49</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to_model!$F$49:$AE$49</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F14A-4288-8F43-86D9DCC1B631}"/>
            </c:ext>
          </c:extLst>
        </c:ser>
        <c:ser>
          <c:idx val="3"/>
          <c:order val="3"/>
          <c:tx>
            <c:strRef>
              <c:f>to_model!$B$50</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to_model!$F$50:$AE$50</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F14A-4288-8F43-86D9DCC1B631}"/>
            </c:ext>
          </c:extLst>
        </c:ser>
        <c:ser>
          <c:idx val="4"/>
          <c:order val="4"/>
          <c:tx>
            <c:strRef>
              <c:f>to_model!$B$51</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to_model!$F$51:$AE$51</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F14A-4288-8F43-86D9DCC1B631}"/>
            </c:ext>
          </c:extLst>
        </c:ser>
        <c:ser>
          <c:idx val="5"/>
          <c:order val="5"/>
          <c:tx>
            <c:strRef>
              <c:f>to_model!$B$52</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to_model!$F$52:$AE$52</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F14A-4288-8F43-86D9DCC1B631}"/>
            </c:ext>
          </c:extLst>
        </c:ser>
        <c:ser>
          <c:idx val="6"/>
          <c:order val="6"/>
          <c:tx>
            <c:strRef>
              <c:f>to_model!$B$53</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to_model!$F$53:$AE$53</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F14A-4288-8F43-86D9DCC1B631}"/>
            </c:ext>
          </c:extLst>
        </c:ser>
        <c:ser>
          <c:idx val="7"/>
          <c:order val="7"/>
          <c:tx>
            <c:strRef>
              <c:f>to_model!$B$54</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to_model!$F$54:$AE$54</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F14A-4288-8F43-86D9DCC1B631}"/>
            </c:ext>
          </c:extLst>
        </c:ser>
        <c:ser>
          <c:idx val="8"/>
          <c:order val="8"/>
          <c:tx>
            <c:strRef>
              <c:f>to_model!$B$55</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to_model!$F$55:$AE$55</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F14A-4288-8F43-86D9DCC1B631}"/>
            </c:ext>
          </c:extLst>
        </c:ser>
        <c:ser>
          <c:idx val="9"/>
          <c:order val="9"/>
          <c:tx>
            <c:strRef>
              <c:f>to_model!$B$56</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to_model!$F$56:$AE$56</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F14A-4288-8F43-86D9DCC1B631}"/>
            </c:ext>
          </c:extLst>
        </c:ser>
        <c:ser>
          <c:idx val="10"/>
          <c:order val="10"/>
          <c:tx>
            <c:strRef>
              <c:f>to_model!$B$57</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to_model!$F$57:$AE$57</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F14A-4288-8F43-86D9DCC1B631}"/>
            </c:ext>
          </c:extLst>
        </c:ser>
        <c:ser>
          <c:idx val="11"/>
          <c:order val="11"/>
          <c:tx>
            <c:strRef>
              <c:f>to_model!$B$58</c:f>
              <c:strCache>
                <c:ptCount val="1"/>
                <c:pt idx="0">
                  <c:v>COSA_R1</c:v>
                </c:pt>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to_model!$F$58:$AE$58</c:f>
              <c:numCache>
                <c:formatCode>General</c:formatCode>
                <c:ptCount val="26"/>
                <c:pt idx="9" formatCode="0.0000">
                  <c:v>0.23510108372323141</c:v>
                </c:pt>
                <c:pt idx="10" formatCode="0.0000">
                  <c:v>0.23769836094049421</c:v>
                </c:pt>
                <c:pt idx="11" formatCode="0.0000">
                  <c:v>0.24032433155566263</c:v>
                </c:pt>
                <c:pt idx="12" formatCode="0.0000">
                  <c:v>0.24297931255880531</c:v>
                </c:pt>
                <c:pt idx="13" formatCode="0.0000">
                  <c:v>0.24566362444193596</c:v>
                </c:pt>
                <c:pt idx="14" formatCode="0.0000">
                  <c:v>0.24837759123770109</c:v>
                </c:pt>
                <c:pt idx="15" formatCode="0.0000">
                  <c:v>0.25112154055849512</c:v>
                </c:pt>
                <c:pt idx="16" formatCode="0.0000">
                  <c:v>0.25389580363600756</c:v>
                </c:pt>
                <c:pt idx="17" formatCode="0.0000">
                  <c:v>0.2567007153612072</c:v>
                </c:pt>
                <c:pt idx="18" formatCode="0.0000">
                  <c:v>0.25953661432476799</c:v>
                </c:pt>
                <c:pt idx="19" formatCode="0.0000">
                  <c:v>0.26240384285794144</c:v>
                </c:pt>
                <c:pt idx="20" formatCode="0.0000">
                  <c:v>0.26530274707388057</c:v>
                </c:pt>
                <c:pt idx="21" formatCode="0.0000">
                  <c:v>0.26823367690942068</c:v>
                </c:pt>
                <c:pt idx="22" formatCode="0.0000">
                  <c:v>0.27119698616732107</c:v>
                </c:pt>
                <c:pt idx="23" formatCode="0.0000">
                  <c:v>0.27419303255897415</c:v>
                </c:pt>
                <c:pt idx="24" formatCode="0.0000">
                  <c:v>0.27722217774758584</c:v>
                </c:pt>
                <c:pt idx="25" formatCode="0.0000">
                  <c:v>0.28028478739183327</c:v>
                </c:pt>
              </c:numCache>
            </c:numRef>
          </c:val>
          <c:smooth val="0"/>
          <c:extLst>
            <c:ext xmlns:c16="http://schemas.microsoft.com/office/drawing/2014/chart" uri="{C3380CC4-5D6E-409C-BE32-E72D297353CC}">
              <c16:uniqueId val="{0000000B-F14A-4288-8F43-86D9DCC1B631}"/>
            </c:ext>
          </c:extLst>
        </c:ser>
        <c:ser>
          <c:idx val="12"/>
          <c:order val="12"/>
          <c:tx>
            <c:strRef>
              <c:f>to_model!$B$59</c:f>
              <c:strCache>
                <c:ptCount val="1"/>
                <c:pt idx="0">
                  <c:v>COSA_R2</c:v>
                </c:pt>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to_model!$F$59:$AE$59</c:f>
              <c:numCache>
                <c:formatCode>General</c:formatCode>
                <c:ptCount val="26"/>
                <c:pt idx="9" formatCode="0.0000">
                  <c:v>0.23121613466760818</c:v>
                </c:pt>
                <c:pt idx="10" formatCode="0.0000">
                  <c:v>0.23377049294331359</c:v>
                </c:pt>
                <c:pt idx="11" formatCode="0.0000">
                  <c:v>0.23635307047028381</c:v>
                </c:pt>
                <c:pt idx="12" formatCode="0.0000">
                  <c:v>0.23896417900045652</c:v>
                </c:pt>
                <c:pt idx="13" formatCode="0.0000">
                  <c:v>0.24160413372984627</c:v>
                </c:pt>
                <c:pt idx="14" formatCode="0.0000">
                  <c:v>0.24427325333659283</c:v>
                </c:pt>
                <c:pt idx="15" formatCode="0.0000">
                  <c:v>0.24697186001943011</c:v>
                </c:pt>
                <c:pt idx="16" formatCode="0.0000">
                  <c:v>0.24970027953657969</c:v>
                </c:pt>
                <c:pt idx="17" formatCode="0.0000">
                  <c:v>0.25245884124507439</c:v>
                </c:pt>
                <c:pt idx="18" formatCode="0.0000">
                  <c:v>0.25524787814051603</c:v>
                </c:pt>
                <c:pt idx="19" formatCode="0.0000">
                  <c:v>0.25806772689727242</c:v>
                </c:pt>
                <c:pt idx="20" formatCode="0.0000">
                  <c:v>0.26091872790911869</c:v>
                </c:pt>
                <c:pt idx="21" formatCode="0.0000">
                  <c:v>0.26380122533032724</c:v>
                </c:pt>
                <c:pt idx="22" formatCode="0.0000">
                  <c:v>0.26671556711721184</c:v>
                </c:pt>
                <c:pt idx="23" formatCode="0.0000">
                  <c:v>0.26966210507013072</c:v>
                </c:pt>
                <c:pt idx="24" formatCode="0.0000">
                  <c:v>0.27264119487595356</c:v>
                </c:pt>
                <c:pt idx="25" formatCode="0.0000">
                  <c:v>0.27565319615099765</c:v>
                </c:pt>
              </c:numCache>
            </c:numRef>
          </c:val>
          <c:smooth val="0"/>
          <c:extLst>
            <c:ext xmlns:c16="http://schemas.microsoft.com/office/drawing/2014/chart" uri="{C3380CC4-5D6E-409C-BE32-E72D297353CC}">
              <c16:uniqueId val="{0000000C-F14A-4288-8F43-86D9DCC1B631}"/>
            </c:ext>
          </c:extLst>
        </c:ser>
        <c:ser>
          <c:idx val="13"/>
          <c:order val="13"/>
          <c:tx>
            <c:strRef>
              <c:f>to_model!$B$60</c:f>
              <c:strCache>
                <c:ptCount val="1"/>
                <c:pt idx="0">
                  <c:v>COSA_R3</c:v>
                </c:pt>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to_model!$F$60:$AE$60</c:f>
              <c:numCache>
                <c:formatCode>General</c:formatCode>
                <c:ptCount val="26"/>
                <c:pt idx="9" formatCode="0.0000">
                  <c:v>0.22965393293095551</c:v>
                </c:pt>
                <c:pt idx="10" formatCode="0.0000">
                  <c:v>0.23219103279629921</c:v>
                </c:pt>
                <c:pt idx="11" formatCode="0.0000">
                  <c:v>0.23475616125076648</c:v>
                </c:pt>
                <c:pt idx="12" formatCode="0.0000">
                  <c:v>0.23734962793995656</c:v>
                </c:pt>
                <c:pt idx="13" formatCode="0.0000">
                  <c:v>0.23997174593027587</c:v>
                </c:pt>
                <c:pt idx="14" formatCode="0.0000">
                  <c:v>0.24262283174672927</c:v>
                </c:pt>
                <c:pt idx="15" formatCode="0.0000">
                  <c:v>0.24530320541112893</c:v>
                </c:pt>
                <c:pt idx="16" formatCode="0.0000">
                  <c:v>0.24801319048072523</c:v>
                </c:pt>
                <c:pt idx="17" formatCode="0.0000">
                  <c:v>0.25075311408726453</c:v>
                </c:pt>
                <c:pt idx="18" formatCode="0.0000">
                  <c:v>0.25352330697647835</c:v>
                </c:pt>
                <c:pt idx="19" formatCode="0.0000">
                  <c:v>0.25632410354800883</c:v>
                </c:pt>
                <c:pt idx="20" formatCode="0.0000">
                  <c:v>0.2591558418957754</c:v>
                </c:pt>
                <c:pt idx="21" formatCode="0.0000">
                  <c:v>0.26201886384878714</c:v>
                </c:pt>
                <c:pt idx="22" formatCode="0.0000">
                  <c:v>0.26491351501240612</c:v>
                </c:pt>
                <c:pt idx="23" formatCode="0.0000">
                  <c:v>0.26784014481006679</c:v>
                </c:pt>
                <c:pt idx="24" formatCode="0.0000">
                  <c:v>0.27079910652545602</c:v>
                </c:pt>
                <c:pt idx="25" formatCode="0.0000">
                  <c:v>0.27379075734515912</c:v>
                </c:pt>
              </c:numCache>
            </c:numRef>
          </c:val>
          <c:smooth val="0"/>
          <c:extLst>
            <c:ext xmlns:c16="http://schemas.microsoft.com/office/drawing/2014/chart" uri="{C3380CC4-5D6E-409C-BE32-E72D297353CC}">
              <c16:uniqueId val="{0000000D-F14A-4288-8F43-86D9DCC1B631}"/>
            </c:ext>
          </c:extLst>
        </c:ser>
        <c:ser>
          <c:idx val="14"/>
          <c:order val="14"/>
          <c:tx>
            <c:strRef>
              <c:f>to_model!$B$61</c:f>
              <c:strCache>
                <c:ptCount val="1"/>
                <c:pt idx="0">
                  <c:v>COSA_R4</c:v>
                </c:pt>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to_model!$F$61:$AE$61</c:f>
              <c:numCache>
                <c:formatCode>General</c:formatCode>
                <c:ptCount val="26"/>
                <c:pt idx="9" formatCode="0.0000">
                  <c:v>0.22967448821696346</c:v>
                </c:pt>
                <c:pt idx="10" formatCode="0.0000">
                  <c:v>0.23221181516665404</c:v>
                </c:pt>
                <c:pt idx="11" formatCode="0.0000">
                  <c:v>0.23477717321418054</c:v>
                </c:pt>
                <c:pt idx="12" formatCode="0.0000">
                  <c:v>0.23737087203285723</c:v>
                </c:pt>
                <c:pt idx="13" formatCode="0.0000">
                  <c:v>0.23999322471711168</c:v>
                </c:pt>
                <c:pt idx="14" formatCode="0.0000">
                  <c:v>0.24264454782027947</c:v>
                </c:pt>
                <c:pt idx="15" formatCode="0.0000">
                  <c:v>0.24532516139281646</c:v>
                </c:pt>
                <c:pt idx="16" formatCode="0.0000">
                  <c:v>0.24803538902093317</c:v>
                </c:pt>
                <c:pt idx="17" formatCode="0.0000">
                  <c:v>0.25077555786565608</c:v>
                </c:pt>
                <c:pt idx="18" formatCode="0.0000">
                  <c:v>0.25354599870232025</c:v>
                </c:pt>
                <c:pt idx="19" formatCode="0.0000">
                  <c:v>0.25634704596049845</c:v>
                </c:pt>
                <c:pt idx="20" formatCode="0.0000">
                  <c:v>0.25917903776437134</c:v>
                </c:pt>
                <c:pt idx="21" formatCode="0.0000">
                  <c:v>0.26204231597354355</c:v>
                </c:pt>
                <c:pt idx="22" formatCode="0.0000">
                  <c:v>0.26493722622431076</c:v>
                </c:pt>
                <c:pt idx="23" formatCode="0.0000">
                  <c:v>0.26786411797138276</c:v>
                </c:pt>
                <c:pt idx="24" formatCode="0.0000">
                  <c:v>0.27082334453006718</c:v>
                </c:pt>
                <c:pt idx="25" formatCode="0.0000">
                  <c:v>0.27381526311891952</c:v>
                </c:pt>
              </c:numCache>
            </c:numRef>
          </c:val>
          <c:smooth val="0"/>
          <c:extLst>
            <c:ext xmlns:c16="http://schemas.microsoft.com/office/drawing/2014/chart" uri="{C3380CC4-5D6E-409C-BE32-E72D297353CC}">
              <c16:uniqueId val="{0000000E-F14A-4288-8F43-86D9DCC1B631}"/>
            </c:ext>
          </c:extLst>
        </c:ser>
        <c:ser>
          <c:idx val="15"/>
          <c:order val="15"/>
          <c:tx>
            <c:strRef>
              <c:f>to_model!$B$62</c:f>
              <c:strCache>
                <c:ptCount val="1"/>
                <c:pt idx="0">
                  <c:v>COSA_R5</c:v>
                </c:pt>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to_model!$F$62:$AE$62</c:f>
              <c:numCache>
                <c:formatCode>General</c:formatCode>
                <c:ptCount val="26"/>
                <c:pt idx="9" formatCode="0.0000">
                  <c:v>0.20799182382959691</c:v>
                </c:pt>
                <c:pt idx="10" formatCode="0.0000">
                  <c:v>0.21028961172939881</c:v>
                </c:pt>
                <c:pt idx="11" formatCode="0.0000">
                  <c:v>0.212612784421426</c:v>
                </c:pt>
                <c:pt idx="12" formatCode="0.0000">
                  <c:v>0.21496162234395411</c:v>
                </c:pt>
                <c:pt idx="13" formatCode="0.0000">
                  <c:v>0.21733640903339818</c:v>
                </c:pt>
                <c:pt idx="14" formatCode="0.0000">
                  <c:v>0.21973743115853939</c:v>
                </c:pt>
                <c:pt idx="15" formatCode="0.0000">
                  <c:v>0.22216497855512987</c:v>
                </c:pt>
                <c:pt idx="16" formatCode="0.0000">
                  <c:v>0.22461934426087971</c:v>
                </c:pt>
                <c:pt idx="17" formatCode="0.0000">
                  <c:v>0.22710082455083061</c:v>
                </c:pt>
                <c:pt idx="18" formatCode="0.0000">
                  <c:v>0.22960971897312027</c:v>
                </c:pt>
                <c:pt idx="19" formatCode="0.0000">
                  <c:v>0.2321463303851419</c:v>
                </c:pt>
                <c:pt idx="20" formatCode="0.0000">
                  <c:v>0.23471096499010316</c:v>
                </c:pt>
                <c:pt idx="21" formatCode="0.0000">
                  <c:v>0.23730393237398906</c:v>
                </c:pt>
                <c:pt idx="22" formatCode="0.0000">
                  <c:v>0.23992554554293308</c:v>
                </c:pt>
                <c:pt idx="23" formatCode="0.0000">
                  <c:v>0.24257612096100137</c:v>
                </c:pt>
                <c:pt idx="24" formatCode="0.0000">
                  <c:v>0.2452559785883941</c:v>
                </c:pt>
                <c:pt idx="25" formatCode="0.0000">
                  <c:v>0.24796544192006903</c:v>
                </c:pt>
              </c:numCache>
            </c:numRef>
          </c:val>
          <c:smooth val="0"/>
          <c:extLst>
            <c:ext xmlns:c16="http://schemas.microsoft.com/office/drawing/2014/chart" uri="{C3380CC4-5D6E-409C-BE32-E72D297353CC}">
              <c16:uniqueId val="{0000000F-F14A-4288-8F43-86D9DCC1B631}"/>
            </c:ext>
          </c:extLst>
        </c:ser>
        <c:ser>
          <c:idx val="16"/>
          <c:order val="16"/>
          <c:tx>
            <c:strRef>
              <c:f>to_model!$B$63</c:f>
              <c:strCache>
                <c:ptCount val="1"/>
                <c:pt idx="0">
                  <c:v>COSA_R6</c:v>
                </c:pt>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to_model!$F$63:$AE$63</c:f>
              <c:numCache>
                <c:formatCode>General</c:formatCode>
                <c:ptCount val="26"/>
                <c:pt idx="9" formatCode="0.0000">
                  <c:v>0.1698709391035769</c:v>
                </c:pt>
                <c:pt idx="10" formatCode="0.0000">
                  <c:v>0.17174758685449987</c:v>
                </c:pt>
                <c:pt idx="11" formatCode="0.0000">
                  <c:v>0.17364496685544531</c:v>
                </c:pt>
                <c:pt idx="12" formatCode="0.0000">
                  <c:v>0.17556330814576851</c:v>
                </c:pt>
                <c:pt idx="13" formatCode="0.0000">
                  <c:v>0.17750284229513508</c:v>
                </c:pt>
                <c:pt idx="14" formatCode="0.0000">
                  <c:v>0.17946380343147456</c:v>
                </c:pt>
                <c:pt idx="15" formatCode="0.0000">
                  <c:v>0.18144642826924276</c:v>
                </c:pt>
                <c:pt idx="16" formatCode="0.0000">
                  <c:v>0.18345095613799647</c:v>
                </c:pt>
                <c:pt idx="17" formatCode="0.0000">
                  <c:v>0.18547762901128367</c:v>
                </c:pt>
                <c:pt idx="18" formatCode="0.0000">
                  <c:v>0.18752669153585308</c:v>
                </c:pt>
                <c:pt idx="19" formatCode="0.0000">
                  <c:v>0.18959839106118628</c:v>
                </c:pt>
                <c:pt idx="20" formatCode="0.0000">
                  <c:v>0.19169297766935614</c:v>
                </c:pt>
                <c:pt idx="21" formatCode="0.0000">
                  <c:v>0.1938107042052151</c:v>
                </c:pt>
                <c:pt idx="22" formatCode="0.0000">
                  <c:v>0.19595182630691693</c:v>
                </c:pt>
                <c:pt idx="23" formatCode="0.0000">
                  <c:v>0.19811660243677576</c:v>
                </c:pt>
                <c:pt idx="24" formatCode="0.0000">
                  <c:v>0.2003052939124659</c:v>
                </c:pt>
                <c:pt idx="25" formatCode="0.0000">
                  <c:v>0.20251816493856645</c:v>
                </c:pt>
              </c:numCache>
            </c:numRef>
          </c:val>
          <c:smooth val="0"/>
          <c:extLst>
            <c:ext xmlns:c16="http://schemas.microsoft.com/office/drawing/2014/chart" uri="{C3380CC4-5D6E-409C-BE32-E72D297353CC}">
              <c16:uniqueId val="{00000010-F14A-4288-8F43-86D9DCC1B631}"/>
            </c:ext>
          </c:extLst>
        </c:ser>
        <c:ser>
          <c:idx val="17"/>
          <c:order val="17"/>
          <c:tx>
            <c:strRef>
              <c:f>to_model!$B$64</c:f>
              <c:strCache>
                <c:ptCount val="1"/>
                <c:pt idx="0">
                  <c:v>COSA_C1</c:v>
                </c:pt>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to_model!$F$64:$AE$64</c:f>
              <c:numCache>
                <c:formatCode>General</c:formatCode>
                <c:ptCount val="26"/>
                <c:pt idx="9" formatCode="0.0000">
                  <c:v>0.25130764203562783</c:v>
                </c:pt>
                <c:pt idx="10" formatCode="0.0000">
                  <c:v>0.2540839610676216</c:v>
                </c:pt>
                <c:pt idx="11" formatCode="0.0000">
                  <c:v>0.25689095146044222</c:v>
                </c:pt>
                <c:pt idx="12" formatCode="0.0000">
                  <c:v>0.2597289520556868</c:v>
                </c:pt>
                <c:pt idx="13" formatCode="0.0000">
                  <c:v>0.26259830543830209</c:v>
                </c:pt>
                <c:pt idx="14" formatCode="0.0000">
                  <c:v>0.26549935797793922</c:v>
                </c:pt>
                <c:pt idx="15" formatCode="0.0000">
                  <c:v>0.26843245987076503</c:v>
                </c:pt>
                <c:pt idx="16" formatCode="0.0000">
                  <c:v>0.27139796518173548</c:v>
                </c:pt>
                <c:pt idx="17" formatCode="0.0000">
                  <c:v>0.27439623188733619</c:v>
                </c:pt>
                <c:pt idx="18" formatCode="0.0000">
                  <c:v>0.27742762191879489</c:v>
                </c:pt>
                <c:pt idx="19" formatCode="0.0000">
                  <c:v>0.28049250120577152</c:v>
                </c:pt>
                <c:pt idx="20" formatCode="0.0000">
                  <c:v>0.28359123972053074</c:v>
                </c:pt>
                <c:pt idx="21" formatCode="0.0000">
                  <c:v>0.28672421152260275</c:v>
                </c:pt>
                <c:pt idx="22" formatCode="0.0000">
                  <c:v>0.28989179480393712</c:v>
                </c:pt>
                <c:pt idx="23" formatCode="0.0000">
                  <c:v>0.29309437193455579</c:v>
                </c:pt>
                <c:pt idx="24" formatCode="0.0000">
                  <c:v>0.2963323295087103</c:v>
                </c:pt>
                <c:pt idx="25" formatCode="0.0000">
                  <c:v>0.29960605839154886</c:v>
                </c:pt>
              </c:numCache>
            </c:numRef>
          </c:val>
          <c:smooth val="0"/>
          <c:extLst>
            <c:ext xmlns:c16="http://schemas.microsoft.com/office/drawing/2014/chart" uri="{C3380CC4-5D6E-409C-BE32-E72D297353CC}">
              <c16:uniqueId val="{00000011-F14A-4288-8F43-86D9DCC1B631}"/>
            </c:ext>
          </c:extLst>
        </c:ser>
        <c:ser>
          <c:idx val="18"/>
          <c:order val="18"/>
          <c:tx>
            <c:strRef>
              <c:f>to_model!$B$65</c:f>
              <c:strCache>
                <c:ptCount val="1"/>
                <c:pt idx="0">
                  <c:v>COSA_C2</c:v>
                </c:pt>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to_model!$F$65:$AE$65</c:f>
              <c:numCache>
                <c:formatCode>General</c:formatCode>
                <c:ptCount val="26"/>
                <c:pt idx="9" formatCode="0.0000">
                  <c:v>0.2496079768237926</c:v>
                </c:pt>
                <c:pt idx="10" formatCode="0.0000">
                  <c:v>0.25236551881885505</c:v>
                </c:pt>
                <c:pt idx="11" formatCode="0.0000">
                  <c:v>0.25515352473558894</c:v>
                </c:pt>
                <c:pt idx="12" formatCode="0.0000">
                  <c:v>0.25797233112390916</c:v>
                </c:pt>
                <c:pt idx="13" formatCode="0.0000">
                  <c:v>0.2608222782517628</c:v>
                </c:pt>
                <c:pt idx="14" formatCode="0.0000">
                  <c:v>0.26370371014620431</c:v>
                </c:pt>
                <c:pt idx="15" formatCode="0.0000">
                  <c:v>0.26661697463492401</c:v>
                </c:pt>
                <c:pt idx="16" formatCode="0.0000">
                  <c:v>0.26956242338823572</c:v>
                </c:pt>
                <c:pt idx="17" formatCode="0.0000">
                  <c:v>0.27254041196152801</c:v>
                </c:pt>
                <c:pt idx="18" formatCode="0.0000">
                  <c:v>0.27555129983818455</c:v>
                </c:pt>
                <c:pt idx="19" formatCode="0.0000">
                  <c:v>0.27859545047297873</c:v>
                </c:pt>
                <c:pt idx="20" formatCode="0.0000">
                  <c:v>0.28167323133594729</c:v>
                </c:pt>
                <c:pt idx="21" formatCode="0.0000">
                  <c:v>0.28478501395674921</c:v>
                </c:pt>
                <c:pt idx="22" formatCode="0.0000">
                  <c:v>0.28793117396951418</c:v>
                </c:pt>
                <c:pt idx="23" formatCode="0.0000">
                  <c:v>0.29111209115818665</c:v>
                </c:pt>
                <c:pt idx="24" formatCode="0.0000">
                  <c:v>0.29432814950237102</c:v>
                </c:pt>
                <c:pt idx="25" formatCode="0.0000">
                  <c:v>0.29757973722368314</c:v>
                </c:pt>
              </c:numCache>
            </c:numRef>
          </c:val>
          <c:smooth val="0"/>
          <c:extLst>
            <c:ext xmlns:c16="http://schemas.microsoft.com/office/drawing/2014/chart" uri="{C3380CC4-5D6E-409C-BE32-E72D297353CC}">
              <c16:uniqueId val="{00000012-F14A-4288-8F43-86D9DCC1B631}"/>
            </c:ext>
          </c:extLst>
        </c:ser>
        <c:ser>
          <c:idx val="19"/>
          <c:order val="19"/>
          <c:tx>
            <c:strRef>
              <c:f>to_model!$B$66</c:f>
              <c:strCache>
                <c:ptCount val="1"/>
                <c:pt idx="0">
                  <c:v>COSA_C3</c:v>
                </c:pt>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to_model!$F$66:$AE$66</c:f>
              <c:numCache>
                <c:formatCode>General</c:formatCode>
                <c:ptCount val="26"/>
                <c:pt idx="9" formatCode="0.0000">
                  <c:v>0.25432027614126185</c:v>
                </c:pt>
                <c:pt idx="10" formatCode="0.0000">
                  <c:v>0.25712987722284297</c:v>
                </c:pt>
                <c:pt idx="11" formatCode="0.0000">
                  <c:v>0.25997051734840987</c:v>
                </c:pt>
                <c:pt idx="12" formatCode="0.0000">
                  <c:v>0.26284253942153624</c:v>
                </c:pt>
                <c:pt idx="13" formatCode="0.0000">
                  <c:v>0.26574629013402007</c:v>
                </c:pt>
                <c:pt idx="14" formatCode="0.0000">
                  <c:v>0.26868212000773406</c:v>
                </c:pt>
                <c:pt idx="15" formatCode="0.0000">
                  <c:v>0.27165038343693831</c:v>
                </c:pt>
                <c:pt idx="16" formatCode="0.0000">
                  <c:v>0.27465143873106052</c:v>
                </c:pt>
                <c:pt idx="17" formatCode="0.0000">
                  <c:v>0.27768564815794861</c:v>
                </c:pt>
                <c:pt idx="18" formatCode="0.0000">
                  <c:v>0.28075337798760158</c:v>
                </c:pt>
                <c:pt idx="19" formatCode="0.0000">
                  <c:v>0.28385499853638307</c:v>
                </c:pt>
                <c:pt idx="20" formatCode="0.0000">
                  <c:v>0.28699088421172358</c:v>
                </c:pt>
                <c:pt idx="21" formatCode="0.0000">
                  <c:v>0.29016141355731656</c:v>
                </c:pt>
                <c:pt idx="22" formatCode="0.0000">
                  <c:v>0.29336696929881362</c:v>
                </c:pt>
                <c:pt idx="23" formatCode="0.0000">
                  <c:v>0.29660793839002481</c:v>
                </c:pt>
                <c:pt idx="24" formatCode="0.0000">
                  <c:v>0.29988471205962902</c:v>
                </c:pt>
                <c:pt idx="25" formatCode="0.0000">
                  <c:v>0.30319768585840068</c:v>
                </c:pt>
              </c:numCache>
            </c:numRef>
          </c:val>
          <c:smooth val="0"/>
          <c:extLst>
            <c:ext xmlns:c16="http://schemas.microsoft.com/office/drawing/2014/chart" uri="{C3380CC4-5D6E-409C-BE32-E72D297353CC}">
              <c16:uniqueId val="{00000013-F14A-4288-8F43-86D9DCC1B631}"/>
            </c:ext>
          </c:extLst>
        </c:ser>
        <c:ser>
          <c:idx val="20"/>
          <c:order val="20"/>
          <c:tx>
            <c:strRef>
              <c:f>to_model!$B$67</c:f>
              <c:strCache>
                <c:ptCount val="1"/>
                <c:pt idx="0">
                  <c:v>COSA_C4</c:v>
                </c:pt>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to_model!$F$67:$AE$67</c:f>
              <c:numCache>
                <c:formatCode>General</c:formatCode>
                <c:ptCount val="26"/>
                <c:pt idx="9" formatCode="0.0000">
                  <c:v>0.23378975925231338</c:v>
                </c:pt>
                <c:pt idx="10" formatCode="0.0000">
                  <c:v>0.23637254962366797</c:v>
                </c:pt>
                <c:pt idx="11" formatCode="0.0000">
                  <c:v>0.23898387334962157</c:v>
                </c:pt>
                <c:pt idx="12" formatCode="0.0000">
                  <c:v>0.24162404565216572</c:v>
                </c:pt>
                <c:pt idx="13" formatCode="0.0000">
                  <c:v>0.24429338523570429</c:v>
                </c:pt>
                <c:pt idx="14" formatCode="0.0000">
                  <c:v>0.24699221432552529</c:v>
                </c:pt>
                <c:pt idx="15" formatCode="0.0000">
                  <c:v>0.24972085870669786</c:v>
                </c:pt>
                <c:pt idx="16" formatCode="0.0000">
                  <c:v>0.25247964776339893</c:v>
                </c:pt>
                <c:pt idx="17" formatCode="0.0000">
                  <c:v>0.25526891451867428</c:v>
                </c:pt>
                <c:pt idx="18" formatCode="0.0000">
                  <c:v>0.25808899567463894</c:v>
                </c:pt>
                <c:pt idx="19" formatCode="0.0000">
                  <c:v>0.26094023165312175</c:v>
                </c:pt>
                <c:pt idx="20" formatCode="0.0000">
                  <c:v>0.26382296663675875</c:v>
                </c:pt>
                <c:pt idx="21" formatCode="0.0000">
                  <c:v>0.26673754861054072</c:v>
                </c:pt>
                <c:pt idx="22" formatCode="0.0000">
                  <c:v>0.2696843294038197</c:v>
                </c:pt>
                <c:pt idx="23" formatCode="0.0000">
                  <c:v>0.27266366473277942</c:v>
                </c:pt>
                <c:pt idx="24" formatCode="0.0000">
                  <c:v>0.27567591424337518</c:v>
                </c:pt>
                <c:pt idx="25" formatCode="0.0000">
                  <c:v>0.27872144155474787</c:v>
                </c:pt>
              </c:numCache>
            </c:numRef>
          </c:val>
          <c:smooth val="0"/>
          <c:extLst>
            <c:ext xmlns:c16="http://schemas.microsoft.com/office/drawing/2014/chart" uri="{C3380CC4-5D6E-409C-BE32-E72D297353CC}">
              <c16:uniqueId val="{00000014-F14A-4288-8F43-86D9DCC1B631}"/>
            </c:ext>
          </c:extLst>
        </c:ser>
        <c:ser>
          <c:idx val="21"/>
          <c:order val="21"/>
          <c:tx>
            <c:strRef>
              <c:f>to_model!$B$68</c:f>
              <c:strCache>
                <c:ptCount val="1"/>
                <c:pt idx="0">
                  <c:v>COSA_C5</c:v>
                </c:pt>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to_model!$F$68:$AE$68</c:f>
              <c:numCache>
                <c:formatCode>General</c:formatCode>
                <c:ptCount val="26"/>
                <c:pt idx="9" formatCode="0.0000">
                  <c:v>0.18573527793435354</c:v>
                </c:pt>
                <c:pt idx="10" formatCode="0.0000">
                  <c:v>0.18778718683320308</c:v>
                </c:pt>
                <c:pt idx="11" formatCode="0.0000">
                  <c:v>0.18986176417811201</c:v>
                </c:pt>
                <c:pt idx="12" formatCode="0.0000">
                  <c:v>0.19195926039854483</c:v>
                </c:pt>
                <c:pt idx="13" formatCode="0.0000">
                  <c:v>0.19407992869058338</c:v>
                </c:pt>
                <c:pt idx="14" formatCode="0.0000">
                  <c:v>0.19622402504749112</c:v>
                </c:pt>
                <c:pt idx="15" formatCode="0.0000">
                  <c:v>0.19839180829061487</c:v>
                </c:pt>
                <c:pt idx="16" formatCode="0.0000">
                  <c:v>0.20058354010062807</c:v>
                </c:pt>
                <c:pt idx="17" formatCode="0.0000">
                  <c:v>0.20279948504911918</c:v>
                </c:pt>
                <c:pt idx="18" formatCode="0.0000">
                  <c:v>0.20503991063052904</c:v>
                </c:pt>
                <c:pt idx="19" formatCode="0.0000">
                  <c:v>0.207305087294441</c:v>
                </c:pt>
                <c:pt idx="20" formatCode="0.0000">
                  <c:v>0.20959528847822789</c:v>
                </c:pt>
                <c:pt idx="21" formatCode="0.0000">
                  <c:v>0.21191079064005963</c:v>
                </c:pt>
                <c:pt idx="22" formatCode="0.0000">
                  <c:v>0.21425187329227535</c:v>
                </c:pt>
                <c:pt idx="23" formatCode="0.0000">
                  <c:v>0.21661881903512442</c:v>
                </c:pt>
                <c:pt idx="24" formatCode="0.0000">
                  <c:v>0.21901191359088001</c:v>
                </c:pt>
                <c:pt idx="25" formatCode="0.0000">
                  <c:v>0.22143144583832969</c:v>
                </c:pt>
              </c:numCache>
            </c:numRef>
          </c:val>
          <c:smooth val="0"/>
          <c:extLst>
            <c:ext xmlns:c16="http://schemas.microsoft.com/office/drawing/2014/chart" uri="{C3380CC4-5D6E-409C-BE32-E72D297353CC}">
              <c16:uniqueId val="{00000015-F14A-4288-8F43-86D9DCC1B631}"/>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250825</xdr:colOff>
      <xdr:row>25</xdr:row>
      <xdr:rowOff>3175</xdr:rowOff>
    </xdr:from>
    <xdr:to>
      <xdr:col>32</xdr:col>
      <xdr:colOff>342725</xdr:colOff>
      <xdr:row>42</xdr:row>
      <xdr:rowOff>112625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69</xdr:row>
      <xdr:rowOff>0</xdr:rowOff>
    </xdr:from>
    <xdr:to>
      <xdr:col>32</xdr:col>
      <xdr:colOff>536400</xdr:colOff>
      <xdr:row>86</xdr:row>
      <xdr:rowOff>109450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wz.ch/de/private/strom/tarife/tarifuebersich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workbookViewId="0">
      <selection activeCell="K3" sqref="K3"/>
    </sheetView>
  </sheetViews>
  <sheetFormatPr defaultRowHeight="14.5"/>
  <cols>
    <col min="3" max="3" width="31.81640625" bestFit="1" customWidth="1"/>
    <col min="4" max="4" width="12.26953125" bestFit="1" customWidth="1"/>
    <col min="5" max="5" width="15.7265625" bestFit="1" customWidth="1"/>
    <col min="6" max="6" width="8.6328125" bestFit="1" customWidth="1"/>
    <col min="7" max="7" width="44.36328125" bestFit="1" customWidth="1"/>
    <col min="8" max="8" width="11.81640625" bestFit="1" customWidth="1"/>
    <col min="9" max="9" width="7.08984375" bestFit="1" customWidth="1"/>
    <col min="10" max="10" width="3.90625" bestFit="1" customWidth="1"/>
    <col min="11" max="11" width="15.26953125" bestFit="1" customWidth="1"/>
  </cols>
  <sheetData>
    <row r="1" spans="1:11">
      <c r="C1" t="s">
        <v>0</v>
      </c>
      <c r="E1" t="s">
        <v>1</v>
      </c>
      <c r="G1" t="s">
        <v>2</v>
      </c>
      <c r="H1" s="2" t="s">
        <v>52</v>
      </c>
    </row>
    <row r="2" spans="1:11">
      <c r="A2" t="s">
        <v>334</v>
      </c>
      <c r="B2" s="1" t="s">
        <v>333</v>
      </c>
      <c r="C2" s="1" t="s">
        <v>3</v>
      </c>
      <c r="D2" s="1" t="s">
        <v>4</v>
      </c>
      <c r="E2" s="1" t="s">
        <v>5</v>
      </c>
      <c r="F2" s="1" t="s">
        <v>6</v>
      </c>
      <c r="G2" s="1" t="s">
        <v>7</v>
      </c>
      <c r="H2" s="1" t="s">
        <v>8</v>
      </c>
      <c r="I2" s="1" t="s">
        <v>9</v>
      </c>
      <c r="J2" s="1" t="s">
        <v>10</v>
      </c>
      <c r="K2" s="1" t="s">
        <v>11</v>
      </c>
    </row>
    <row r="3" spans="1:11">
      <c r="A3" t="str">
        <f>CONCATENATE(F3,B3)</f>
        <v>H12020</v>
      </c>
      <c r="B3">
        <v>2020</v>
      </c>
      <c r="C3">
        <v>565</v>
      </c>
      <c r="D3" t="s">
        <v>12</v>
      </c>
      <c r="E3" t="s">
        <v>13</v>
      </c>
      <c r="F3" t="s">
        <v>14</v>
      </c>
      <c r="G3" s="10">
        <v>9.5071428571428598</v>
      </c>
      <c r="H3" s="10">
        <v>7.6057142857142797</v>
      </c>
      <c r="I3">
        <v>1.8</v>
      </c>
      <c r="J3">
        <v>2.2999999999999998</v>
      </c>
      <c r="K3">
        <v>21.2128571428571</v>
      </c>
    </row>
    <row r="4" spans="1:11">
      <c r="A4" t="str">
        <f t="shared" ref="A4:A67" si="0">CONCATENATE(F4,B4)</f>
        <v>H22020</v>
      </c>
      <c r="B4">
        <v>2020</v>
      </c>
      <c r="C4">
        <v>565</v>
      </c>
      <c r="D4" t="s">
        <v>12</v>
      </c>
      <c r="E4" t="s">
        <v>13</v>
      </c>
      <c r="F4" t="s">
        <v>15</v>
      </c>
      <c r="G4" s="10">
        <v>9.3091428571428594</v>
      </c>
      <c r="H4" s="10">
        <v>7.4473142857142802</v>
      </c>
      <c r="I4">
        <v>1.8</v>
      </c>
      <c r="J4">
        <v>2.2999999999999998</v>
      </c>
      <c r="K4">
        <v>20.856457142857099</v>
      </c>
    </row>
    <row r="5" spans="1:11">
      <c r="A5" t="str">
        <f t="shared" si="0"/>
        <v>H32020</v>
      </c>
      <c r="B5">
        <v>2020</v>
      </c>
      <c r="C5">
        <v>565</v>
      </c>
      <c r="D5" t="s">
        <v>12</v>
      </c>
      <c r="E5" t="s">
        <v>13</v>
      </c>
      <c r="F5" t="s">
        <v>16</v>
      </c>
      <c r="G5" s="10">
        <v>7.6161904761904804</v>
      </c>
      <c r="H5" s="10">
        <v>6.0929523809523802</v>
      </c>
      <c r="I5">
        <v>1.8</v>
      </c>
      <c r="J5">
        <v>2.2999999999999998</v>
      </c>
      <c r="K5">
        <v>17.809142857142898</v>
      </c>
    </row>
    <row r="6" spans="1:11">
      <c r="A6" t="str">
        <f t="shared" si="0"/>
        <v>H42020</v>
      </c>
      <c r="B6">
        <v>2020</v>
      </c>
      <c r="C6">
        <v>565</v>
      </c>
      <c r="D6" t="s">
        <v>12</v>
      </c>
      <c r="E6" t="s">
        <v>13</v>
      </c>
      <c r="F6" t="s">
        <v>17</v>
      </c>
      <c r="G6" s="10">
        <v>9.2295238095238101</v>
      </c>
      <c r="H6" s="10">
        <v>7.3836190476190504</v>
      </c>
      <c r="I6">
        <v>1.8</v>
      </c>
      <c r="J6">
        <v>2.2999999999999998</v>
      </c>
      <c r="K6">
        <v>20.713142857142898</v>
      </c>
    </row>
    <row r="7" spans="1:11">
      <c r="A7" t="str">
        <f t="shared" si="0"/>
        <v>H52020</v>
      </c>
      <c r="B7">
        <v>2020</v>
      </c>
      <c r="C7">
        <v>565</v>
      </c>
      <c r="D7" t="s">
        <v>12</v>
      </c>
      <c r="E7" t="s">
        <v>13</v>
      </c>
      <c r="F7" t="s">
        <v>18</v>
      </c>
      <c r="G7" s="10">
        <v>7.77542857142857</v>
      </c>
      <c r="H7" s="10">
        <v>6.2203428571428603</v>
      </c>
      <c r="I7">
        <v>1.8</v>
      </c>
      <c r="J7">
        <v>2.2999999999999998</v>
      </c>
      <c r="K7">
        <v>18.0957714285714</v>
      </c>
    </row>
    <row r="8" spans="1:11">
      <c r="A8" t="str">
        <f t="shared" si="0"/>
        <v>H62020</v>
      </c>
      <c r="B8">
        <v>2020</v>
      </c>
      <c r="C8">
        <v>565</v>
      </c>
      <c r="D8" t="s">
        <v>12</v>
      </c>
      <c r="E8" t="s">
        <v>13</v>
      </c>
      <c r="F8" t="s">
        <v>19</v>
      </c>
      <c r="G8" s="10">
        <v>6.1826285714285696</v>
      </c>
      <c r="H8" s="10">
        <v>4.9461028571428596</v>
      </c>
      <c r="I8">
        <v>1.8</v>
      </c>
      <c r="J8">
        <v>2.2999999999999998</v>
      </c>
      <c r="K8">
        <v>15.2287314285714</v>
      </c>
    </row>
    <row r="9" spans="1:11">
      <c r="A9" t="str">
        <f t="shared" si="0"/>
        <v>H72020</v>
      </c>
      <c r="B9">
        <v>2020</v>
      </c>
      <c r="C9">
        <v>565</v>
      </c>
      <c r="D9" t="s">
        <v>12</v>
      </c>
      <c r="E9" t="s">
        <v>13</v>
      </c>
      <c r="F9" t="s">
        <v>20</v>
      </c>
      <c r="G9" s="10">
        <v>8.12549450549451</v>
      </c>
      <c r="H9" s="10">
        <v>6.5003956043956004</v>
      </c>
      <c r="I9">
        <v>1.8</v>
      </c>
      <c r="J9">
        <v>2.2999999999999998</v>
      </c>
      <c r="K9">
        <v>18.725890109890099</v>
      </c>
    </row>
    <row r="10" spans="1:11">
      <c r="A10" t="str">
        <f t="shared" si="0"/>
        <v>H82020</v>
      </c>
      <c r="B10">
        <v>2020</v>
      </c>
      <c r="C10">
        <v>565</v>
      </c>
      <c r="D10" t="s">
        <v>12</v>
      </c>
      <c r="E10" t="s">
        <v>13</v>
      </c>
      <c r="F10" t="s">
        <v>21</v>
      </c>
      <c r="G10" s="10">
        <v>9.2305714285714302</v>
      </c>
      <c r="H10" s="10">
        <v>7.3844571428571397</v>
      </c>
      <c r="I10">
        <v>1.8</v>
      </c>
      <c r="J10">
        <v>2.2999999999999998</v>
      </c>
      <c r="K10">
        <v>20.715028571428601</v>
      </c>
    </row>
    <row r="11" spans="1:11">
      <c r="A11" t="str">
        <f t="shared" si="0"/>
        <v>C12020</v>
      </c>
      <c r="B11">
        <v>2020</v>
      </c>
      <c r="C11">
        <v>565</v>
      </c>
      <c r="D11" t="s">
        <v>12</v>
      </c>
      <c r="E11" t="s">
        <v>13</v>
      </c>
      <c r="F11" t="s">
        <v>22</v>
      </c>
      <c r="G11" s="10">
        <v>10.333125000000001</v>
      </c>
      <c r="H11" s="10">
        <v>8.2665000000000006</v>
      </c>
      <c r="I11">
        <v>1.8</v>
      </c>
      <c r="J11">
        <v>2.2999999999999998</v>
      </c>
      <c r="K11">
        <v>22.699625000000001</v>
      </c>
    </row>
    <row r="12" spans="1:11">
      <c r="A12" t="str">
        <f t="shared" si="0"/>
        <v>C22020</v>
      </c>
      <c r="B12">
        <v>2020</v>
      </c>
      <c r="C12">
        <v>565</v>
      </c>
      <c r="D12" t="s">
        <v>12</v>
      </c>
      <c r="E12" t="s">
        <v>13</v>
      </c>
      <c r="F12" t="s">
        <v>23</v>
      </c>
      <c r="G12" s="10">
        <v>10.246499999999999</v>
      </c>
      <c r="H12" s="10">
        <v>8.1972000000000005</v>
      </c>
      <c r="I12">
        <v>1.8</v>
      </c>
      <c r="J12">
        <v>2.2999999999999998</v>
      </c>
      <c r="K12">
        <v>22.543700000000001</v>
      </c>
    </row>
    <row r="13" spans="1:11">
      <c r="A13" t="str">
        <f t="shared" si="0"/>
        <v>C32020</v>
      </c>
      <c r="B13">
        <v>2020</v>
      </c>
      <c r="C13">
        <v>565</v>
      </c>
      <c r="D13" t="s">
        <v>12</v>
      </c>
      <c r="E13" t="s">
        <v>13</v>
      </c>
      <c r="F13" t="s">
        <v>24</v>
      </c>
      <c r="G13" s="10">
        <v>10.215</v>
      </c>
      <c r="H13" s="10">
        <v>8.2866666666666706</v>
      </c>
      <c r="I13">
        <v>1.8</v>
      </c>
      <c r="J13">
        <v>2.2999999999999998</v>
      </c>
      <c r="K13">
        <v>22.601666666666699</v>
      </c>
    </row>
    <row r="14" spans="1:11">
      <c r="A14" t="str">
        <f t="shared" si="0"/>
        <v>C42020</v>
      </c>
      <c r="B14">
        <v>2020</v>
      </c>
      <c r="C14">
        <v>565</v>
      </c>
      <c r="D14" t="s">
        <v>12</v>
      </c>
      <c r="E14" t="s">
        <v>13</v>
      </c>
      <c r="F14" t="s">
        <v>25</v>
      </c>
      <c r="G14" s="10">
        <v>9.3386999999999993</v>
      </c>
      <c r="H14" s="10">
        <v>7.6516000000000002</v>
      </c>
      <c r="I14">
        <v>1.8</v>
      </c>
      <c r="J14">
        <v>2.2999999999999998</v>
      </c>
      <c r="K14">
        <v>21.090299999999999</v>
      </c>
    </row>
    <row r="15" spans="1:11">
      <c r="A15" t="str">
        <f t="shared" si="0"/>
        <v>C62020</v>
      </c>
      <c r="B15">
        <v>2020</v>
      </c>
      <c r="C15">
        <v>565</v>
      </c>
      <c r="D15" t="s">
        <v>12</v>
      </c>
      <c r="E15" t="s">
        <v>13</v>
      </c>
      <c r="F15" t="s">
        <v>26</v>
      </c>
      <c r="G15" s="10">
        <v>5.9880000000000004</v>
      </c>
      <c r="H15" s="10">
        <v>8.1781333333333297</v>
      </c>
      <c r="I15">
        <v>1.35</v>
      </c>
      <c r="J15">
        <v>2.2999999999999998</v>
      </c>
      <c r="K15">
        <v>17.816133333333301</v>
      </c>
    </row>
    <row r="16" spans="1:11">
      <c r="A16" t="str">
        <f t="shared" si="0"/>
        <v>C72020</v>
      </c>
      <c r="B16">
        <v>2020</v>
      </c>
      <c r="C16">
        <v>565</v>
      </c>
      <c r="D16" t="s">
        <v>12</v>
      </c>
      <c r="E16" t="s">
        <v>13</v>
      </c>
      <c r="F16" t="s">
        <v>27</v>
      </c>
      <c r="G16" s="10">
        <v>5.1338041744578904</v>
      </c>
      <c r="H16" s="10">
        <v>7.4090255784097998</v>
      </c>
      <c r="I16">
        <v>1.8</v>
      </c>
      <c r="J16">
        <v>2.2999999999999998</v>
      </c>
      <c r="K16">
        <v>16.642829752867701</v>
      </c>
    </row>
    <row r="17" spans="1:11">
      <c r="A17" t="str">
        <f t="shared" si="0"/>
        <v/>
      </c>
    </row>
    <row r="18" spans="1:11">
      <c r="A18" t="str">
        <f t="shared" si="0"/>
        <v/>
      </c>
      <c r="C18" t="s">
        <v>28</v>
      </c>
      <c r="E18" t="s">
        <v>29</v>
      </c>
      <c r="G18" t="s">
        <v>2</v>
      </c>
    </row>
    <row r="19" spans="1:11">
      <c r="A19" t="str">
        <f t="shared" si="0"/>
        <v>Kategorie</v>
      </c>
      <c r="C19" t="s">
        <v>3</v>
      </c>
      <c r="D19" t="s">
        <v>4</v>
      </c>
      <c r="E19" t="s">
        <v>5</v>
      </c>
      <c r="F19" t="s">
        <v>6</v>
      </c>
      <c r="G19" t="s">
        <v>7</v>
      </c>
      <c r="H19" t="s">
        <v>8</v>
      </c>
      <c r="I19" t="s">
        <v>9</v>
      </c>
      <c r="J19" t="s">
        <v>10</v>
      </c>
      <c r="K19" t="s">
        <v>11</v>
      </c>
    </row>
    <row r="20" spans="1:11">
      <c r="A20" t="str">
        <f t="shared" si="0"/>
        <v>H12019</v>
      </c>
      <c r="B20">
        <v>2019</v>
      </c>
      <c r="C20">
        <v>565</v>
      </c>
      <c r="D20" t="s">
        <v>12</v>
      </c>
      <c r="E20" t="s">
        <v>13</v>
      </c>
      <c r="F20" t="s">
        <v>14</v>
      </c>
      <c r="G20">
        <v>9.5071428571428598</v>
      </c>
      <c r="H20">
        <v>8.0057142857142907</v>
      </c>
      <c r="I20">
        <v>1.8</v>
      </c>
      <c r="J20">
        <v>2.2999999999999998</v>
      </c>
      <c r="K20">
        <v>21.612857142857099</v>
      </c>
    </row>
    <row r="21" spans="1:11">
      <c r="A21" t="str">
        <f t="shared" si="0"/>
        <v>H22019</v>
      </c>
      <c r="B21">
        <v>2019</v>
      </c>
      <c r="C21">
        <v>565</v>
      </c>
      <c r="D21" t="s">
        <v>12</v>
      </c>
      <c r="E21" t="s">
        <v>13</v>
      </c>
      <c r="F21" t="s">
        <v>15</v>
      </c>
      <c r="G21">
        <v>9.3091428571428594</v>
      </c>
      <c r="H21">
        <v>7.8473142857142903</v>
      </c>
      <c r="I21">
        <v>1.8</v>
      </c>
      <c r="J21">
        <v>2.2999999999999998</v>
      </c>
      <c r="K21">
        <v>21.256457142857101</v>
      </c>
    </row>
    <row r="22" spans="1:11">
      <c r="A22" t="str">
        <f t="shared" si="0"/>
        <v>H32019</v>
      </c>
      <c r="B22">
        <v>2019</v>
      </c>
      <c r="C22">
        <v>565</v>
      </c>
      <c r="D22" t="s">
        <v>12</v>
      </c>
      <c r="E22" t="s">
        <v>13</v>
      </c>
      <c r="F22" t="s">
        <v>16</v>
      </c>
      <c r="G22">
        <v>7.6161904761904804</v>
      </c>
      <c r="H22">
        <v>6.4929523809523797</v>
      </c>
      <c r="I22">
        <v>1.8</v>
      </c>
      <c r="J22">
        <v>2.2999999999999998</v>
      </c>
      <c r="K22">
        <v>18.209142857142901</v>
      </c>
    </row>
    <row r="23" spans="1:11">
      <c r="A23" t="str">
        <f t="shared" si="0"/>
        <v>H42019</v>
      </c>
      <c r="B23">
        <v>2019</v>
      </c>
      <c r="C23">
        <v>565</v>
      </c>
      <c r="D23" t="s">
        <v>12</v>
      </c>
      <c r="E23" t="s">
        <v>13</v>
      </c>
      <c r="F23" t="s">
        <v>17</v>
      </c>
      <c r="G23">
        <v>9.2295238095238101</v>
      </c>
      <c r="H23">
        <v>7.7836190476190499</v>
      </c>
      <c r="I23">
        <v>1.8</v>
      </c>
      <c r="J23">
        <v>2.2999999999999998</v>
      </c>
      <c r="K23">
        <v>21.113142857142901</v>
      </c>
    </row>
    <row r="24" spans="1:11">
      <c r="A24" t="str">
        <f t="shared" si="0"/>
        <v>H52019</v>
      </c>
      <c r="B24">
        <v>2019</v>
      </c>
      <c r="C24">
        <v>565</v>
      </c>
      <c r="D24" t="s">
        <v>12</v>
      </c>
      <c r="E24" t="s">
        <v>13</v>
      </c>
      <c r="F24" t="s">
        <v>18</v>
      </c>
      <c r="G24">
        <v>7.77542857142857</v>
      </c>
      <c r="H24">
        <v>6.6203428571428597</v>
      </c>
      <c r="I24">
        <v>1.8</v>
      </c>
      <c r="J24">
        <v>2.2999999999999998</v>
      </c>
      <c r="K24">
        <v>18.495771428571398</v>
      </c>
    </row>
    <row r="25" spans="1:11">
      <c r="A25" t="str">
        <f t="shared" si="0"/>
        <v>H62019</v>
      </c>
      <c r="B25">
        <v>2019</v>
      </c>
      <c r="C25">
        <v>565</v>
      </c>
      <c r="D25" t="s">
        <v>12</v>
      </c>
      <c r="E25" t="s">
        <v>13</v>
      </c>
      <c r="F25" t="s">
        <v>19</v>
      </c>
      <c r="G25">
        <v>6.1826285714285696</v>
      </c>
      <c r="H25">
        <v>5.3461028571428599</v>
      </c>
      <c r="I25">
        <v>1.8</v>
      </c>
      <c r="J25">
        <v>2.2999999999999998</v>
      </c>
      <c r="K25">
        <v>15.628731428571401</v>
      </c>
    </row>
    <row r="26" spans="1:11">
      <c r="A26" t="str">
        <f t="shared" si="0"/>
        <v>H72019</v>
      </c>
      <c r="B26">
        <v>2019</v>
      </c>
      <c r="C26">
        <v>565</v>
      </c>
      <c r="D26" t="s">
        <v>12</v>
      </c>
      <c r="E26" t="s">
        <v>13</v>
      </c>
      <c r="F26" t="s">
        <v>20</v>
      </c>
      <c r="G26">
        <v>8.12549450549451</v>
      </c>
      <c r="H26">
        <v>6.9003956043955998</v>
      </c>
      <c r="I26">
        <v>1.8</v>
      </c>
      <c r="J26">
        <v>2.2999999999999998</v>
      </c>
      <c r="K26">
        <v>19.125890109890101</v>
      </c>
    </row>
    <row r="27" spans="1:11">
      <c r="A27" t="str">
        <f t="shared" si="0"/>
        <v>H82019</v>
      </c>
      <c r="B27">
        <v>2019</v>
      </c>
      <c r="C27">
        <v>565</v>
      </c>
      <c r="D27" t="s">
        <v>12</v>
      </c>
      <c r="E27" t="s">
        <v>13</v>
      </c>
      <c r="F27" t="s">
        <v>21</v>
      </c>
      <c r="G27">
        <v>9.2305714285714302</v>
      </c>
      <c r="H27">
        <v>7.7844571428571401</v>
      </c>
      <c r="I27">
        <v>1.8</v>
      </c>
      <c r="J27">
        <v>2.2999999999999998</v>
      </c>
      <c r="K27">
        <v>21.115028571428599</v>
      </c>
    </row>
    <row r="28" spans="1:11">
      <c r="A28" t="str">
        <f t="shared" si="0"/>
        <v>C12019</v>
      </c>
      <c r="B28">
        <v>2019</v>
      </c>
      <c r="C28">
        <v>565</v>
      </c>
      <c r="D28" t="s">
        <v>12</v>
      </c>
      <c r="E28" t="s">
        <v>13</v>
      </c>
      <c r="F28" t="s">
        <v>22</v>
      </c>
      <c r="G28">
        <v>10.333125000000001</v>
      </c>
      <c r="H28">
        <v>8.6664999999999992</v>
      </c>
      <c r="I28">
        <v>1.8</v>
      </c>
      <c r="J28">
        <v>2.2999999999999998</v>
      </c>
      <c r="K28">
        <v>23.099625</v>
      </c>
    </row>
    <row r="29" spans="1:11">
      <c r="A29" t="str">
        <f t="shared" si="0"/>
        <v>C22019</v>
      </c>
      <c r="B29">
        <v>2019</v>
      </c>
      <c r="C29">
        <v>565</v>
      </c>
      <c r="D29" t="s">
        <v>12</v>
      </c>
      <c r="E29" t="s">
        <v>13</v>
      </c>
      <c r="F29" t="s">
        <v>23</v>
      </c>
      <c r="G29">
        <v>10.246499999999999</v>
      </c>
      <c r="H29">
        <v>8.5972000000000008</v>
      </c>
      <c r="I29">
        <v>1.8</v>
      </c>
      <c r="J29">
        <v>2.2999999999999998</v>
      </c>
      <c r="K29">
        <v>22.9437</v>
      </c>
    </row>
    <row r="30" spans="1:11">
      <c r="A30" t="str">
        <f t="shared" si="0"/>
        <v>C32019</v>
      </c>
      <c r="B30">
        <v>2019</v>
      </c>
      <c r="C30">
        <v>565</v>
      </c>
      <c r="D30" t="s">
        <v>12</v>
      </c>
      <c r="E30" t="s">
        <v>13</v>
      </c>
      <c r="F30" t="s">
        <v>24</v>
      </c>
      <c r="G30">
        <v>10.4033333333333</v>
      </c>
      <c r="H30">
        <v>8.6866666666666692</v>
      </c>
      <c r="I30">
        <v>1.8</v>
      </c>
      <c r="J30">
        <v>2.2999999999999998</v>
      </c>
      <c r="K30">
        <v>23.19</v>
      </c>
    </row>
    <row r="31" spans="1:11">
      <c r="A31" t="str">
        <f t="shared" si="0"/>
        <v>C42019</v>
      </c>
      <c r="B31">
        <v>2019</v>
      </c>
      <c r="C31">
        <v>565</v>
      </c>
      <c r="D31" t="s">
        <v>12</v>
      </c>
      <c r="E31" t="s">
        <v>13</v>
      </c>
      <c r="F31" t="s">
        <v>25</v>
      </c>
      <c r="G31">
        <v>9.3386999999999993</v>
      </c>
      <c r="H31">
        <v>8.0516000000000005</v>
      </c>
      <c r="I31">
        <v>1.8</v>
      </c>
      <c r="J31">
        <v>2.2999999999999998</v>
      </c>
      <c r="K31">
        <v>21.490300000000001</v>
      </c>
    </row>
    <row r="32" spans="1:11">
      <c r="A32" t="str">
        <f t="shared" si="0"/>
        <v>C62019</v>
      </c>
      <c r="B32">
        <v>2019</v>
      </c>
      <c r="C32">
        <v>565</v>
      </c>
      <c r="D32" t="s">
        <v>12</v>
      </c>
      <c r="E32" t="s">
        <v>13</v>
      </c>
      <c r="F32" t="s">
        <v>26</v>
      </c>
      <c r="G32">
        <v>5.9880000000000004</v>
      </c>
      <c r="H32">
        <v>8.5781333333333407</v>
      </c>
      <c r="I32">
        <v>1.35</v>
      </c>
      <c r="J32">
        <v>2.2999999999999998</v>
      </c>
      <c r="K32">
        <v>18.2161333333333</v>
      </c>
    </row>
    <row r="33" spans="1:11">
      <c r="A33" t="str">
        <f t="shared" si="0"/>
        <v>C72019</v>
      </c>
      <c r="B33">
        <v>2019</v>
      </c>
      <c r="C33">
        <v>565</v>
      </c>
      <c r="D33" t="s">
        <v>12</v>
      </c>
      <c r="E33" t="s">
        <v>13</v>
      </c>
      <c r="F33" t="s">
        <v>27</v>
      </c>
      <c r="G33">
        <v>5.1338041744578904</v>
      </c>
      <c r="H33">
        <v>7.8090255784098002</v>
      </c>
      <c r="I33">
        <v>1.8</v>
      </c>
      <c r="J33">
        <v>2.2999999999999998</v>
      </c>
      <c r="K33">
        <v>17.0428297528677</v>
      </c>
    </row>
    <row r="34" spans="1:11">
      <c r="A34" t="str">
        <f t="shared" si="0"/>
        <v/>
      </c>
    </row>
    <row r="35" spans="1:11">
      <c r="A35" t="str">
        <f t="shared" si="0"/>
        <v/>
      </c>
      <c r="C35" t="s">
        <v>30</v>
      </c>
      <c r="E35" t="s">
        <v>31</v>
      </c>
      <c r="G35" t="s">
        <v>2</v>
      </c>
    </row>
    <row r="36" spans="1:11">
      <c r="A36" t="str">
        <f t="shared" si="0"/>
        <v>Kategorie</v>
      </c>
      <c r="C36" t="s">
        <v>3</v>
      </c>
      <c r="D36" t="s">
        <v>4</v>
      </c>
      <c r="E36" t="s">
        <v>5</v>
      </c>
      <c r="F36" t="s">
        <v>6</v>
      </c>
      <c r="G36" t="s">
        <v>7</v>
      </c>
      <c r="H36" t="s">
        <v>8</v>
      </c>
      <c r="I36" t="s">
        <v>9</v>
      </c>
      <c r="J36" t="s">
        <v>10</v>
      </c>
      <c r="K36" t="s">
        <v>11</v>
      </c>
    </row>
    <row r="37" spans="1:11">
      <c r="A37" t="str">
        <f t="shared" si="0"/>
        <v>H12018</v>
      </c>
      <c r="B37">
        <v>2018</v>
      </c>
      <c r="C37">
        <v>565</v>
      </c>
      <c r="D37" t="s">
        <v>12</v>
      </c>
      <c r="E37" t="s">
        <v>13</v>
      </c>
      <c r="F37" t="s">
        <v>14</v>
      </c>
      <c r="G37">
        <v>9.68</v>
      </c>
      <c r="H37">
        <v>8.0057142857142907</v>
      </c>
      <c r="I37">
        <v>1.8</v>
      </c>
      <c r="J37">
        <v>2.2999999999999998</v>
      </c>
      <c r="K37">
        <v>21.785714285714299</v>
      </c>
    </row>
    <row r="38" spans="1:11">
      <c r="A38" t="str">
        <f t="shared" si="0"/>
        <v>H22018</v>
      </c>
      <c r="B38">
        <v>2018</v>
      </c>
      <c r="C38">
        <v>565</v>
      </c>
      <c r="D38" t="s">
        <v>12</v>
      </c>
      <c r="E38" t="s">
        <v>13</v>
      </c>
      <c r="F38" t="s">
        <v>15</v>
      </c>
      <c r="G38">
        <v>9.4784000000000006</v>
      </c>
      <c r="H38">
        <v>7.8473142857142903</v>
      </c>
      <c r="I38">
        <v>1.8</v>
      </c>
      <c r="J38">
        <v>2.2999999999999998</v>
      </c>
      <c r="K38">
        <v>21.425714285714299</v>
      </c>
    </row>
    <row r="39" spans="1:11">
      <c r="A39" t="str">
        <f t="shared" si="0"/>
        <v>H32018</v>
      </c>
      <c r="B39">
        <v>2018</v>
      </c>
      <c r="C39">
        <v>565</v>
      </c>
      <c r="D39" t="s">
        <v>12</v>
      </c>
      <c r="E39" t="s">
        <v>13</v>
      </c>
      <c r="F39" t="s">
        <v>16</v>
      </c>
      <c r="G39">
        <v>7.7546666666666697</v>
      </c>
      <c r="H39">
        <v>6.4929523809523797</v>
      </c>
      <c r="I39">
        <v>1.8</v>
      </c>
      <c r="J39">
        <v>2.2999999999999998</v>
      </c>
      <c r="K39">
        <v>18.347619047619101</v>
      </c>
    </row>
    <row r="40" spans="1:11">
      <c r="A40" t="str">
        <f t="shared" si="0"/>
        <v>H42018</v>
      </c>
      <c r="B40">
        <v>2018</v>
      </c>
      <c r="C40">
        <v>565</v>
      </c>
      <c r="D40" t="s">
        <v>12</v>
      </c>
      <c r="E40" t="s">
        <v>13</v>
      </c>
      <c r="F40" t="s">
        <v>17</v>
      </c>
      <c r="G40">
        <v>9.3973333333333304</v>
      </c>
      <c r="H40">
        <v>7.7836190476190499</v>
      </c>
      <c r="I40">
        <v>1.8</v>
      </c>
      <c r="J40">
        <v>2.2999999999999998</v>
      </c>
      <c r="K40">
        <v>21.280952380952399</v>
      </c>
    </row>
    <row r="41" spans="1:11">
      <c r="A41" t="str">
        <f t="shared" si="0"/>
        <v>H52018</v>
      </c>
      <c r="B41">
        <v>2018</v>
      </c>
      <c r="C41">
        <v>565</v>
      </c>
      <c r="D41" t="s">
        <v>12</v>
      </c>
      <c r="E41" t="s">
        <v>13</v>
      </c>
      <c r="F41" t="s">
        <v>18</v>
      </c>
      <c r="G41">
        <v>7.9168000000000003</v>
      </c>
      <c r="H41">
        <v>6.6203428571428597</v>
      </c>
      <c r="I41">
        <v>1.8</v>
      </c>
      <c r="J41">
        <v>2.2999999999999998</v>
      </c>
      <c r="K41">
        <v>18.637142857142901</v>
      </c>
    </row>
    <row r="42" spans="1:11">
      <c r="A42" t="str">
        <f t="shared" si="0"/>
        <v>H62018</v>
      </c>
      <c r="B42">
        <v>2018</v>
      </c>
      <c r="C42">
        <v>565</v>
      </c>
      <c r="D42" t="s">
        <v>12</v>
      </c>
      <c r="E42" t="s">
        <v>13</v>
      </c>
      <c r="F42" t="s">
        <v>19</v>
      </c>
      <c r="G42">
        <v>6.2950400000000002</v>
      </c>
      <c r="H42">
        <v>5.3461028571428599</v>
      </c>
      <c r="I42">
        <v>1.8</v>
      </c>
      <c r="J42">
        <v>2.2999999999999998</v>
      </c>
      <c r="K42">
        <v>15.741142857142901</v>
      </c>
    </row>
    <row r="43" spans="1:11">
      <c r="A43" t="str">
        <f t="shared" si="0"/>
        <v>H72018</v>
      </c>
      <c r="B43">
        <v>2018</v>
      </c>
      <c r="C43">
        <v>565</v>
      </c>
      <c r="D43" t="s">
        <v>12</v>
      </c>
      <c r="E43" t="s">
        <v>13</v>
      </c>
      <c r="F43" t="s">
        <v>20</v>
      </c>
      <c r="G43">
        <v>8.2732307692307696</v>
      </c>
      <c r="H43">
        <v>6.9003956043955998</v>
      </c>
      <c r="I43">
        <v>1.8</v>
      </c>
      <c r="J43">
        <v>2.2999999999999998</v>
      </c>
      <c r="K43">
        <v>19.273626373626399</v>
      </c>
    </row>
    <row r="44" spans="1:11">
      <c r="A44" t="str">
        <f t="shared" si="0"/>
        <v>H82018</v>
      </c>
      <c r="B44">
        <v>2018</v>
      </c>
      <c r="C44">
        <v>565</v>
      </c>
      <c r="D44" t="s">
        <v>12</v>
      </c>
      <c r="E44" t="s">
        <v>13</v>
      </c>
      <c r="F44" t="s">
        <v>21</v>
      </c>
      <c r="G44">
        <v>9.3984000000000005</v>
      </c>
      <c r="H44">
        <v>7.7844571428571401</v>
      </c>
      <c r="I44">
        <v>1.8</v>
      </c>
      <c r="J44">
        <v>2.2999999999999998</v>
      </c>
      <c r="K44">
        <v>21.2828571428571</v>
      </c>
    </row>
    <row r="45" spans="1:11">
      <c r="A45" t="str">
        <f t="shared" si="0"/>
        <v>C12018</v>
      </c>
      <c r="B45">
        <v>2018</v>
      </c>
      <c r="C45">
        <v>565</v>
      </c>
      <c r="D45" t="s">
        <v>12</v>
      </c>
      <c r="E45" t="s">
        <v>13</v>
      </c>
      <c r="F45" t="s">
        <v>22</v>
      </c>
      <c r="G45">
        <v>10.521000000000001</v>
      </c>
      <c r="H45">
        <v>8.6664999999999992</v>
      </c>
      <c r="I45">
        <v>1.8</v>
      </c>
      <c r="J45">
        <v>2.2999999999999998</v>
      </c>
      <c r="K45">
        <v>23.287500000000001</v>
      </c>
    </row>
    <row r="46" spans="1:11">
      <c r="A46" t="str">
        <f t="shared" si="0"/>
        <v>C22018</v>
      </c>
      <c r="B46">
        <v>2018</v>
      </c>
      <c r="C46">
        <v>565</v>
      </c>
      <c r="D46" t="s">
        <v>12</v>
      </c>
      <c r="E46" t="s">
        <v>13</v>
      </c>
      <c r="F46" t="s">
        <v>23</v>
      </c>
      <c r="G46">
        <v>10.4328</v>
      </c>
      <c r="H46">
        <v>8.5972000000000008</v>
      </c>
      <c r="I46">
        <v>1.8</v>
      </c>
      <c r="J46">
        <v>2.2999999999999998</v>
      </c>
      <c r="K46">
        <v>23.13</v>
      </c>
    </row>
    <row r="47" spans="1:11">
      <c r="A47" t="str">
        <f t="shared" si="0"/>
        <v>C32018</v>
      </c>
      <c r="B47">
        <v>2018</v>
      </c>
      <c r="C47">
        <v>565</v>
      </c>
      <c r="D47" t="s">
        <v>12</v>
      </c>
      <c r="E47" t="s">
        <v>13</v>
      </c>
      <c r="F47" t="s">
        <v>24</v>
      </c>
      <c r="G47">
        <v>10.78</v>
      </c>
      <c r="H47">
        <v>8.6866666666666692</v>
      </c>
      <c r="I47">
        <v>1.8</v>
      </c>
      <c r="J47">
        <v>2.2999999999999998</v>
      </c>
      <c r="K47">
        <v>23.566666666666698</v>
      </c>
    </row>
    <row r="48" spans="1:11">
      <c r="A48" t="str">
        <f t="shared" si="0"/>
        <v>C42018</v>
      </c>
      <c r="B48">
        <v>2018</v>
      </c>
      <c r="C48">
        <v>565</v>
      </c>
      <c r="D48" t="s">
        <v>12</v>
      </c>
      <c r="E48" t="s">
        <v>13</v>
      </c>
      <c r="F48" t="s">
        <v>25</v>
      </c>
      <c r="G48">
        <v>9.5126000000000008</v>
      </c>
      <c r="H48">
        <v>8.0516000000000005</v>
      </c>
      <c r="I48">
        <v>1.8</v>
      </c>
      <c r="J48">
        <v>2.2999999999999998</v>
      </c>
      <c r="K48">
        <v>21.664200000000001</v>
      </c>
    </row>
    <row r="49" spans="1:11">
      <c r="A49" t="str">
        <f t="shared" si="0"/>
        <v>C62018</v>
      </c>
      <c r="B49">
        <v>2018</v>
      </c>
      <c r="C49">
        <v>565</v>
      </c>
      <c r="D49" t="s">
        <v>12</v>
      </c>
      <c r="E49" t="s">
        <v>13</v>
      </c>
      <c r="F49" t="s">
        <v>26</v>
      </c>
      <c r="G49">
        <v>6.1738666666666697</v>
      </c>
      <c r="H49">
        <v>8.5781333333333407</v>
      </c>
      <c r="I49">
        <v>1.35</v>
      </c>
      <c r="J49">
        <v>2.2999999999999998</v>
      </c>
      <c r="K49">
        <v>18.402000000000001</v>
      </c>
    </row>
    <row r="50" spans="1:11">
      <c r="A50" t="str">
        <f t="shared" si="0"/>
        <v>C72018</v>
      </c>
      <c r="B50">
        <v>2018</v>
      </c>
      <c r="C50">
        <v>565</v>
      </c>
      <c r="D50" t="s">
        <v>12</v>
      </c>
      <c r="E50" t="s">
        <v>13</v>
      </c>
      <c r="F50" t="s">
        <v>27</v>
      </c>
      <c r="G50">
        <v>5.3021911194217504</v>
      </c>
      <c r="H50">
        <v>7.8090255784098002</v>
      </c>
      <c r="I50">
        <v>1.8</v>
      </c>
      <c r="J50">
        <v>2.2999999999999998</v>
      </c>
      <c r="K50">
        <v>17.2112166978315</v>
      </c>
    </row>
    <row r="51" spans="1:11">
      <c r="A51" t="str">
        <f t="shared" si="0"/>
        <v/>
      </c>
    </row>
    <row r="52" spans="1:11">
      <c r="A52" t="str">
        <f t="shared" si="0"/>
        <v/>
      </c>
      <c r="C52" t="s">
        <v>32</v>
      </c>
      <c r="E52" t="s">
        <v>33</v>
      </c>
      <c r="G52" t="s">
        <v>2</v>
      </c>
    </row>
    <row r="53" spans="1:11">
      <c r="A53" t="str">
        <f t="shared" si="0"/>
        <v>Kategorie</v>
      </c>
      <c r="C53" t="s">
        <v>3</v>
      </c>
      <c r="D53" t="s">
        <v>4</v>
      </c>
      <c r="E53" t="s">
        <v>5</v>
      </c>
      <c r="F53" t="s">
        <v>6</v>
      </c>
      <c r="G53" t="s">
        <v>7</v>
      </c>
      <c r="H53" t="s">
        <v>8</v>
      </c>
      <c r="I53" t="s">
        <v>9</v>
      </c>
      <c r="J53" t="s">
        <v>10</v>
      </c>
      <c r="K53" t="s">
        <v>11</v>
      </c>
    </row>
    <row r="54" spans="1:11">
      <c r="A54" t="str">
        <f t="shared" si="0"/>
        <v>H12017</v>
      </c>
      <c r="B54">
        <v>2017</v>
      </c>
      <c r="C54">
        <v>565</v>
      </c>
      <c r="D54" t="s">
        <v>34</v>
      </c>
      <c r="E54">
        <v>10100012345</v>
      </c>
      <c r="F54" t="s">
        <v>14</v>
      </c>
      <c r="G54">
        <v>10.1985714285714</v>
      </c>
      <c r="H54">
        <v>8.0057142857142907</v>
      </c>
      <c r="I54">
        <v>1.8</v>
      </c>
      <c r="J54">
        <v>1.5</v>
      </c>
      <c r="K54">
        <v>21.5042857142857</v>
      </c>
    </row>
    <row r="55" spans="1:11">
      <c r="A55" t="str">
        <f t="shared" si="0"/>
        <v>H22017</v>
      </c>
      <c r="B55">
        <v>2017</v>
      </c>
      <c r="C55">
        <v>565</v>
      </c>
      <c r="D55" t="s">
        <v>34</v>
      </c>
      <c r="E55">
        <v>10100012345</v>
      </c>
      <c r="F55" t="s">
        <v>15</v>
      </c>
      <c r="G55">
        <v>9.9861714285714296</v>
      </c>
      <c r="H55">
        <v>7.8473142857142903</v>
      </c>
      <c r="I55">
        <v>1.8</v>
      </c>
      <c r="J55">
        <v>1.5</v>
      </c>
      <c r="K55">
        <v>21.133485714285701</v>
      </c>
    </row>
    <row r="56" spans="1:11">
      <c r="A56" t="str">
        <f t="shared" si="0"/>
        <v>H32017</v>
      </c>
      <c r="B56">
        <v>2017</v>
      </c>
      <c r="C56">
        <v>565</v>
      </c>
      <c r="D56" t="s">
        <v>34</v>
      </c>
      <c r="E56">
        <v>10100012345</v>
      </c>
      <c r="F56" t="s">
        <v>16</v>
      </c>
      <c r="G56">
        <v>8.1700952380952394</v>
      </c>
      <c r="H56">
        <v>6.4929523809523797</v>
      </c>
      <c r="I56">
        <v>1.8</v>
      </c>
      <c r="J56">
        <v>1.5</v>
      </c>
      <c r="K56">
        <v>17.9630476190476</v>
      </c>
    </row>
    <row r="57" spans="1:11">
      <c r="A57" t="str">
        <f t="shared" si="0"/>
        <v>H42017</v>
      </c>
      <c r="B57">
        <v>2017</v>
      </c>
      <c r="C57">
        <v>565</v>
      </c>
      <c r="D57" t="s">
        <v>34</v>
      </c>
      <c r="E57">
        <v>10100012345</v>
      </c>
      <c r="F57" t="s">
        <v>17</v>
      </c>
      <c r="G57">
        <v>9.9007619047619109</v>
      </c>
      <c r="H57">
        <v>7.7836190476190499</v>
      </c>
      <c r="I57">
        <v>1.8</v>
      </c>
      <c r="J57">
        <v>1.5</v>
      </c>
      <c r="K57">
        <v>20.984380952380999</v>
      </c>
    </row>
    <row r="58" spans="1:11">
      <c r="A58" t="str">
        <f t="shared" si="0"/>
        <v>H52017</v>
      </c>
      <c r="B58">
        <v>2017</v>
      </c>
      <c r="C58">
        <v>565</v>
      </c>
      <c r="D58" t="s">
        <v>34</v>
      </c>
      <c r="E58">
        <v>10100012345</v>
      </c>
      <c r="F58" t="s">
        <v>18</v>
      </c>
      <c r="G58">
        <v>8.3409142857142893</v>
      </c>
      <c r="H58">
        <v>6.6203428571428597</v>
      </c>
      <c r="I58">
        <v>1.8</v>
      </c>
      <c r="J58">
        <v>1.5</v>
      </c>
      <c r="K58">
        <v>18.261257142857101</v>
      </c>
    </row>
    <row r="59" spans="1:11">
      <c r="A59" t="str">
        <f t="shared" si="0"/>
        <v>H62017</v>
      </c>
      <c r="B59">
        <v>2017</v>
      </c>
      <c r="C59">
        <v>565</v>
      </c>
      <c r="D59" t="s">
        <v>34</v>
      </c>
      <c r="E59">
        <v>10100012345</v>
      </c>
      <c r="F59" t="s">
        <v>19</v>
      </c>
      <c r="G59">
        <v>6.6322742857142796</v>
      </c>
      <c r="H59">
        <v>5.3461028571428599</v>
      </c>
      <c r="I59">
        <v>1.8</v>
      </c>
      <c r="J59">
        <v>1.5</v>
      </c>
      <c r="K59">
        <v>15.278377142857099</v>
      </c>
    </row>
    <row r="60" spans="1:11">
      <c r="A60" t="str">
        <f t="shared" si="0"/>
        <v>H72017</v>
      </c>
      <c r="B60">
        <v>2017</v>
      </c>
      <c r="C60">
        <v>565</v>
      </c>
      <c r="D60" t="s">
        <v>34</v>
      </c>
      <c r="E60">
        <v>10100012345</v>
      </c>
      <c r="F60" t="s">
        <v>20</v>
      </c>
      <c r="G60">
        <v>8.7164395604395608</v>
      </c>
      <c r="H60">
        <v>6.9003956043955998</v>
      </c>
      <c r="I60">
        <v>1.8</v>
      </c>
      <c r="J60">
        <v>1.5</v>
      </c>
      <c r="K60">
        <v>18.916835164835199</v>
      </c>
    </row>
    <row r="61" spans="1:11">
      <c r="A61" t="str">
        <f t="shared" si="0"/>
        <v>H82017</v>
      </c>
      <c r="B61">
        <v>2017</v>
      </c>
      <c r="C61">
        <v>565</v>
      </c>
      <c r="D61" t="s">
        <v>34</v>
      </c>
      <c r="E61">
        <v>10100012345</v>
      </c>
      <c r="F61" t="s">
        <v>21</v>
      </c>
      <c r="G61">
        <v>9.9018857142857204</v>
      </c>
      <c r="H61">
        <v>7.7844571428571401</v>
      </c>
      <c r="I61">
        <v>1.8</v>
      </c>
      <c r="J61">
        <v>1.5</v>
      </c>
      <c r="K61">
        <v>20.986342857142901</v>
      </c>
    </row>
    <row r="62" spans="1:11">
      <c r="A62" t="str">
        <f t="shared" si="0"/>
        <v>C12017</v>
      </c>
      <c r="B62">
        <v>2017</v>
      </c>
      <c r="C62">
        <v>565</v>
      </c>
      <c r="D62" t="s">
        <v>34</v>
      </c>
      <c r="E62">
        <v>10100012345</v>
      </c>
      <c r="F62" t="s">
        <v>22</v>
      </c>
      <c r="G62">
        <v>11.084625000000001</v>
      </c>
      <c r="H62">
        <v>8.6664999999999992</v>
      </c>
      <c r="I62">
        <v>1.8</v>
      </c>
      <c r="J62">
        <v>1.5</v>
      </c>
      <c r="K62">
        <v>23.051124999999999</v>
      </c>
    </row>
    <row r="63" spans="1:11">
      <c r="A63" t="str">
        <f t="shared" si="0"/>
        <v>C22017</v>
      </c>
      <c r="B63">
        <v>2017</v>
      </c>
      <c r="C63">
        <v>565</v>
      </c>
      <c r="D63" t="s">
        <v>34</v>
      </c>
      <c r="E63">
        <v>10100012345</v>
      </c>
      <c r="F63" t="s">
        <v>23</v>
      </c>
      <c r="G63">
        <v>10.9917</v>
      </c>
      <c r="H63">
        <v>8.5972000000000008</v>
      </c>
      <c r="I63">
        <v>1.8</v>
      </c>
      <c r="J63">
        <v>1.5</v>
      </c>
      <c r="K63">
        <v>22.8889</v>
      </c>
    </row>
    <row r="64" spans="1:11">
      <c r="A64" t="str">
        <f t="shared" si="0"/>
        <v>C32017</v>
      </c>
      <c r="B64">
        <v>2017</v>
      </c>
      <c r="C64">
        <v>565</v>
      </c>
      <c r="D64" t="s">
        <v>34</v>
      </c>
      <c r="E64">
        <v>10100012345</v>
      </c>
      <c r="F64" t="s">
        <v>24</v>
      </c>
      <c r="G64">
        <v>11.533333333333299</v>
      </c>
      <c r="H64">
        <v>8.6866666666666692</v>
      </c>
      <c r="I64">
        <v>1.8</v>
      </c>
      <c r="J64">
        <v>1.5</v>
      </c>
      <c r="K64">
        <v>23.52</v>
      </c>
    </row>
    <row r="65" spans="1:11">
      <c r="A65" t="str">
        <f t="shared" si="0"/>
        <v>C42017</v>
      </c>
      <c r="B65">
        <v>2017</v>
      </c>
      <c r="C65">
        <v>565</v>
      </c>
      <c r="D65" t="s">
        <v>34</v>
      </c>
      <c r="E65">
        <v>10100012345</v>
      </c>
      <c r="F65" t="s">
        <v>25</v>
      </c>
      <c r="G65">
        <v>10.2082</v>
      </c>
      <c r="H65">
        <v>8.0516000000000005</v>
      </c>
      <c r="I65">
        <v>1.8</v>
      </c>
      <c r="J65">
        <v>1.5</v>
      </c>
      <c r="K65">
        <v>21.559799999999999</v>
      </c>
    </row>
    <row r="66" spans="1:11">
      <c r="A66" t="str">
        <f t="shared" si="0"/>
        <v>C62017</v>
      </c>
      <c r="B66">
        <v>2017</v>
      </c>
      <c r="C66">
        <v>565</v>
      </c>
      <c r="D66" t="s">
        <v>34</v>
      </c>
      <c r="E66">
        <v>10100012345</v>
      </c>
      <c r="F66" t="s">
        <v>26</v>
      </c>
      <c r="G66">
        <v>6.4526666666666701</v>
      </c>
      <c r="H66">
        <v>8.5781333333333407</v>
      </c>
      <c r="I66">
        <v>1.35</v>
      </c>
      <c r="J66">
        <v>1.5</v>
      </c>
      <c r="K66">
        <v>17.880800000000001</v>
      </c>
    </row>
    <row r="67" spans="1:11">
      <c r="A67" t="str">
        <f t="shared" si="0"/>
        <v>C72017</v>
      </c>
      <c r="B67">
        <v>2017</v>
      </c>
      <c r="C67">
        <v>565</v>
      </c>
      <c r="D67" t="s">
        <v>34</v>
      </c>
      <c r="E67">
        <v>10100012345</v>
      </c>
      <c r="F67" t="s">
        <v>27</v>
      </c>
      <c r="G67">
        <v>5.5547715368675297</v>
      </c>
      <c r="H67">
        <v>7.8090255784098002</v>
      </c>
      <c r="I67">
        <v>1.8</v>
      </c>
      <c r="J67">
        <v>1.5</v>
      </c>
      <c r="K67">
        <v>16.663797115277301</v>
      </c>
    </row>
    <row r="68" spans="1:11">
      <c r="A68" t="str">
        <f t="shared" ref="A68:A131" si="1">CONCATENATE(F68,B68)</f>
        <v/>
      </c>
    </row>
    <row r="69" spans="1:11">
      <c r="A69" t="str">
        <f t="shared" si="1"/>
        <v/>
      </c>
      <c r="C69" t="s">
        <v>35</v>
      </c>
      <c r="E69" t="s">
        <v>36</v>
      </c>
      <c r="G69" t="s">
        <v>2</v>
      </c>
    </row>
    <row r="70" spans="1:11">
      <c r="A70" t="str">
        <f t="shared" si="1"/>
        <v>Kategorie</v>
      </c>
      <c r="C70" t="s">
        <v>3</v>
      </c>
      <c r="D70" t="s">
        <v>4</v>
      </c>
      <c r="E70" t="s">
        <v>5</v>
      </c>
      <c r="F70" t="s">
        <v>6</v>
      </c>
      <c r="G70" t="s">
        <v>7</v>
      </c>
      <c r="H70" t="s">
        <v>8</v>
      </c>
      <c r="I70" t="s">
        <v>9</v>
      </c>
      <c r="J70" t="s">
        <v>10</v>
      </c>
      <c r="K70" t="s">
        <v>11</v>
      </c>
    </row>
    <row r="71" spans="1:11">
      <c r="A71" t="str">
        <f t="shared" si="1"/>
        <v>H12016</v>
      </c>
      <c r="B71">
        <v>2016</v>
      </c>
      <c r="C71">
        <v>565</v>
      </c>
      <c r="D71" t="s">
        <v>37</v>
      </c>
      <c r="E71">
        <v>10100012345</v>
      </c>
      <c r="F71" t="s">
        <v>14</v>
      </c>
      <c r="G71">
        <v>10.7171428571429</v>
      </c>
      <c r="H71">
        <v>8.0057142857142907</v>
      </c>
      <c r="I71">
        <v>1.47</v>
      </c>
      <c r="J71">
        <v>1.3</v>
      </c>
      <c r="K71">
        <v>21.492857142857101</v>
      </c>
    </row>
    <row r="72" spans="1:11">
      <c r="A72" t="str">
        <f t="shared" si="1"/>
        <v>H22016</v>
      </c>
      <c r="B72">
        <v>2016</v>
      </c>
      <c r="C72">
        <v>565</v>
      </c>
      <c r="D72" t="s">
        <v>37</v>
      </c>
      <c r="E72">
        <v>10100012345</v>
      </c>
      <c r="F72" t="s">
        <v>15</v>
      </c>
      <c r="G72">
        <v>10.493942857142899</v>
      </c>
      <c r="H72">
        <v>7.8473142857142903</v>
      </c>
      <c r="I72">
        <v>1.44</v>
      </c>
      <c r="J72">
        <v>1.3</v>
      </c>
      <c r="K72">
        <v>21.081257142857101</v>
      </c>
    </row>
    <row r="73" spans="1:11">
      <c r="A73" t="str">
        <f t="shared" si="1"/>
        <v>H32016</v>
      </c>
      <c r="B73">
        <v>2016</v>
      </c>
      <c r="C73">
        <v>565</v>
      </c>
      <c r="D73" t="s">
        <v>37</v>
      </c>
      <c r="E73">
        <v>10100012345</v>
      </c>
      <c r="F73" t="s">
        <v>16</v>
      </c>
      <c r="G73">
        <v>8.58552380952381</v>
      </c>
      <c r="H73">
        <v>6.4929523809523797</v>
      </c>
      <c r="I73">
        <v>1.18</v>
      </c>
      <c r="J73">
        <v>1.3</v>
      </c>
      <c r="K73">
        <v>17.558476190476199</v>
      </c>
    </row>
    <row r="74" spans="1:11">
      <c r="A74" t="str">
        <f t="shared" si="1"/>
        <v>H42016</v>
      </c>
      <c r="B74">
        <v>2016</v>
      </c>
      <c r="C74">
        <v>565</v>
      </c>
      <c r="D74" t="s">
        <v>37</v>
      </c>
      <c r="E74">
        <v>10100012345</v>
      </c>
      <c r="F74" t="s">
        <v>17</v>
      </c>
      <c r="G74">
        <v>10.4041904761905</v>
      </c>
      <c r="H74">
        <v>7.7836190476190499</v>
      </c>
      <c r="I74">
        <v>1.43</v>
      </c>
      <c r="J74">
        <v>1.3</v>
      </c>
      <c r="K74">
        <v>20.917809523809499</v>
      </c>
    </row>
    <row r="75" spans="1:11">
      <c r="A75" t="str">
        <f t="shared" si="1"/>
        <v>H52016</v>
      </c>
      <c r="B75">
        <v>2016</v>
      </c>
      <c r="C75">
        <v>565</v>
      </c>
      <c r="D75" t="s">
        <v>37</v>
      </c>
      <c r="E75">
        <v>10100012345</v>
      </c>
      <c r="F75" t="s">
        <v>18</v>
      </c>
      <c r="G75">
        <v>8.7721142857142897</v>
      </c>
      <c r="H75">
        <v>6.6253714285714302</v>
      </c>
      <c r="I75">
        <v>1.2</v>
      </c>
      <c r="J75">
        <v>1.3</v>
      </c>
      <c r="K75">
        <v>17.8974857142857</v>
      </c>
    </row>
    <row r="76" spans="1:11">
      <c r="A76" t="str">
        <f t="shared" si="1"/>
        <v>H62016</v>
      </c>
      <c r="B76">
        <v>2016</v>
      </c>
      <c r="C76">
        <v>565</v>
      </c>
      <c r="D76" t="s">
        <v>37</v>
      </c>
      <c r="E76">
        <v>10100012345</v>
      </c>
      <c r="F76" t="s">
        <v>19</v>
      </c>
      <c r="G76">
        <v>6.9716342857142903</v>
      </c>
      <c r="H76">
        <v>5.3476114285714296</v>
      </c>
      <c r="I76">
        <v>0.96</v>
      </c>
      <c r="J76">
        <v>1.3</v>
      </c>
      <c r="K76">
        <v>14.579245714285699</v>
      </c>
    </row>
    <row r="77" spans="1:11">
      <c r="A77" t="str">
        <f t="shared" si="1"/>
        <v>H72016</v>
      </c>
      <c r="B77">
        <v>2016</v>
      </c>
      <c r="C77">
        <v>565</v>
      </c>
      <c r="D77" t="s">
        <v>37</v>
      </c>
      <c r="E77">
        <v>10100012345</v>
      </c>
      <c r="F77" t="s">
        <v>20</v>
      </c>
      <c r="G77">
        <v>9.1596483516483502</v>
      </c>
      <c r="H77">
        <v>6.9003956043955998</v>
      </c>
      <c r="I77">
        <v>1.26</v>
      </c>
      <c r="J77">
        <v>1.3</v>
      </c>
      <c r="K77">
        <v>18.620043956044</v>
      </c>
    </row>
    <row r="78" spans="1:11">
      <c r="A78" t="str">
        <f t="shared" si="1"/>
        <v>H82016</v>
      </c>
      <c r="B78">
        <v>2016</v>
      </c>
      <c r="C78">
        <v>565</v>
      </c>
      <c r="D78" t="s">
        <v>37</v>
      </c>
      <c r="E78">
        <v>10100012345</v>
      </c>
      <c r="F78" t="s">
        <v>21</v>
      </c>
      <c r="G78">
        <v>10.405371428571399</v>
      </c>
      <c r="H78">
        <v>7.7844571428571401</v>
      </c>
      <c r="I78">
        <v>1.43</v>
      </c>
      <c r="J78">
        <v>1.3</v>
      </c>
      <c r="K78">
        <v>20.919828571428599</v>
      </c>
    </row>
    <row r="79" spans="1:11">
      <c r="A79" t="str">
        <f t="shared" si="1"/>
        <v>C12016</v>
      </c>
      <c r="B79">
        <v>2016</v>
      </c>
      <c r="C79">
        <v>565</v>
      </c>
      <c r="D79" t="s">
        <v>37</v>
      </c>
      <c r="E79">
        <v>10100012345</v>
      </c>
      <c r="F79" t="s">
        <v>22</v>
      </c>
      <c r="G79">
        <v>11.648250000000001</v>
      </c>
      <c r="H79">
        <v>8.6664999999999992</v>
      </c>
      <c r="I79">
        <v>1.6</v>
      </c>
      <c r="J79">
        <v>1.3</v>
      </c>
      <c r="K79">
        <v>23.214749999999999</v>
      </c>
    </row>
    <row r="80" spans="1:11">
      <c r="A80" t="str">
        <f t="shared" si="1"/>
        <v>C22016</v>
      </c>
      <c r="B80">
        <v>2016</v>
      </c>
      <c r="C80">
        <v>565</v>
      </c>
      <c r="D80" t="s">
        <v>37</v>
      </c>
      <c r="E80">
        <v>10100012345</v>
      </c>
      <c r="F80" t="s">
        <v>23</v>
      </c>
      <c r="G80">
        <v>11.550599999999999</v>
      </c>
      <c r="H80">
        <v>8.5972000000000008</v>
      </c>
      <c r="I80">
        <v>1.58</v>
      </c>
      <c r="J80">
        <v>1.3</v>
      </c>
      <c r="K80">
        <v>23.027799999999999</v>
      </c>
    </row>
    <row r="81" spans="1:11">
      <c r="A81" t="str">
        <f t="shared" si="1"/>
        <v>C32016</v>
      </c>
      <c r="B81">
        <v>2016</v>
      </c>
      <c r="C81">
        <v>565</v>
      </c>
      <c r="D81" t="s">
        <v>37</v>
      </c>
      <c r="E81">
        <v>10100012345</v>
      </c>
      <c r="F81" t="s">
        <v>24</v>
      </c>
      <c r="G81">
        <v>11.91</v>
      </c>
      <c r="H81">
        <v>8.6866666666666692</v>
      </c>
      <c r="I81">
        <v>1.6</v>
      </c>
      <c r="J81">
        <v>1.3</v>
      </c>
      <c r="K81">
        <v>23.496666666666702</v>
      </c>
    </row>
    <row r="82" spans="1:11">
      <c r="A82" t="str">
        <f t="shared" si="1"/>
        <v>C42016</v>
      </c>
      <c r="B82">
        <v>2016</v>
      </c>
      <c r="C82">
        <v>565</v>
      </c>
      <c r="D82" t="s">
        <v>37</v>
      </c>
      <c r="E82">
        <v>10100012345</v>
      </c>
      <c r="F82" t="s">
        <v>25</v>
      </c>
      <c r="G82">
        <v>10.555999999999999</v>
      </c>
      <c r="H82">
        <v>8.0516000000000005</v>
      </c>
      <c r="I82">
        <v>1.48</v>
      </c>
      <c r="J82">
        <v>1.3</v>
      </c>
      <c r="K82">
        <v>21.387599999999999</v>
      </c>
    </row>
    <row r="83" spans="1:11">
      <c r="A83" t="str">
        <f t="shared" si="1"/>
        <v>C72016</v>
      </c>
      <c r="B83">
        <v>2016</v>
      </c>
      <c r="C83">
        <v>565</v>
      </c>
      <c r="D83" t="s">
        <v>37</v>
      </c>
      <c r="E83">
        <v>10100012345</v>
      </c>
      <c r="F83" t="s">
        <v>27</v>
      </c>
      <c r="G83">
        <v>5.9757388992771796</v>
      </c>
      <c r="H83">
        <v>7.8090255784098002</v>
      </c>
      <c r="I83">
        <v>1.43</v>
      </c>
      <c r="J83">
        <v>1.3</v>
      </c>
      <c r="K83">
        <v>16.514764477686999</v>
      </c>
    </row>
    <row r="84" spans="1:11">
      <c r="A84" t="str">
        <f t="shared" si="1"/>
        <v/>
      </c>
    </row>
    <row r="85" spans="1:11">
      <c r="A85" t="str">
        <f t="shared" si="1"/>
        <v/>
      </c>
      <c r="C85" t="s">
        <v>38</v>
      </c>
      <c r="E85" t="s">
        <v>39</v>
      </c>
      <c r="G85" t="s">
        <v>2</v>
      </c>
    </row>
    <row r="86" spans="1:11">
      <c r="A86" t="str">
        <f t="shared" si="1"/>
        <v>Kategorie</v>
      </c>
      <c r="C86" t="s">
        <v>3</v>
      </c>
      <c r="D86" t="s">
        <v>4</v>
      </c>
      <c r="E86" t="s">
        <v>5</v>
      </c>
      <c r="F86" t="s">
        <v>6</v>
      </c>
      <c r="G86" t="s">
        <v>7</v>
      </c>
      <c r="H86" t="s">
        <v>8</v>
      </c>
      <c r="I86" t="s">
        <v>9</v>
      </c>
      <c r="J86" t="s">
        <v>10</v>
      </c>
      <c r="K86" t="s">
        <v>11</v>
      </c>
    </row>
    <row r="87" spans="1:11">
      <c r="A87" t="str">
        <f t="shared" si="1"/>
        <v>H12015</v>
      </c>
      <c r="B87">
        <v>2015</v>
      </c>
      <c r="C87">
        <v>565</v>
      </c>
      <c r="D87" t="s">
        <v>37</v>
      </c>
      <c r="E87" t="s">
        <v>13</v>
      </c>
      <c r="F87" t="s">
        <v>14</v>
      </c>
      <c r="G87">
        <v>9.5071428571428598</v>
      </c>
      <c r="H87">
        <v>8.0057142857142907</v>
      </c>
      <c r="I87">
        <v>1.47</v>
      </c>
      <c r="J87">
        <v>1.1000000000000001</v>
      </c>
      <c r="K87">
        <v>20.082857142857101</v>
      </c>
    </row>
    <row r="88" spans="1:11">
      <c r="A88" t="str">
        <f t="shared" si="1"/>
        <v>H22015</v>
      </c>
      <c r="B88">
        <v>2015</v>
      </c>
      <c r="C88">
        <v>565</v>
      </c>
      <c r="D88" t="s">
        <v>37</v>
      </c>
      <c r="E88" t="s">
        <v>13</v>
      </c>
      <c r="F88" t="s">
        <v>15</v>
      </c>
      <c r="G88">
        <v>9.3091428571428594</v>
      </c>
      <c r="H88">
        <v>7.8473142857142903</v>
      </c>
      <c r="I88">
        <v>1.44</v>
      </c>
      <c r="J88">
        <v>1.1000000000000001</v>
      </c>
      <c r="K88">
        <v>19.696457142857099</v>
      </c>
    </row>
    <row r="89" spans="1:11">
      <c r="A89" t="str">
        <f t="shared" si="1"/>
        <v>H32015</v>
      </c>
      <c r="B89">
        <v>2015</v>
      </c>
      <c r="C89">
        <v>565</v>
      </c>
      <c r="D89" t="s">
        <v>37</v>
      </c>
      <c r="E89" t="s">
        <v>13</v>
      </c>
      <c r="F89" t="s">
        <v>16</v>
      </c>
      <c r="G89">
        <v>7.6161904761904804</v>
      </c>
      <c r="H89">
        <v>6.4929523809523797</v>
      </c>
      <c r="I89">
        <v>1.18</v>
      </c>
      <c r="J89">
        <v>1.1000000000000001</v>
      </c>
      <c r="K89">
        <v>16.3891428571429</v>
      </c>
    </row>
    <row r="90" spans="1:11">
      <c r="A90" t="str">
        <f t="shared" si="1"/>
        <v>H42015</v>
      </c>
      <c r="B90">
        <v>2015</v>
      </c>
      <c r="C90">
        <v>565</v>
      </c>
      <c r="D90" t="s">
        <v>37</v>
      </c>
      <c r="E90" t="s">
        <v>13</v>
      </c>
      <c r="F90" t="s">
        <v>17</v>
      </c>
      <c r="G90">
        <v>9.2295238095238101</v>
      </c>
      <c r="H90">
        <v>7.7836190476190499</v>
      </c>
      <c r="I90">
        <v>1.43</v>
      </c>
      <c r="J90">
        <v>1.1000000000000001</v>
      </c>
      <c r="K90">
        <v>19.5431428571429</v>
      </c>
    </row>
    <row r="91" spans="1:11">
      <c r="A91" t="str">
        <f t="shared" si="1"/>
        <v>H52015</v>
      </c>
      <c r="B91">
        <v>2015</v>
      </c>
      <c r="C91">
        <v>565</v>
      </c>
      <c r="D91" t="s">
        <v>37</v>
      </c>
      <c r="E91" t="s">
        <v>13</v>
      </c>
      <c r="F91" t="s">
        <v>18</v>
      </c>
      <c r="G91">
        <v>7.77542857142857</v>
      </c>
      <c r="H91">
        <v>6.6253714285714302</v>
      </c>
      <c r="I91">
        <v>1.2</v>
      </c>
      <c r="J91">
        <v>1.1000000000000001</v>
      </c>
      <c r="K91">
        <v>16.700800000000001</v>
      </c>
    </row>
    <row r="92" spans="1:11">
      <c r="A92" t="str">
        <f t="shared" si="1"/>
        <v>H62015</v>
      </c>
      <c r="B92">
        <v>2015</v>
      </c>
      <c r="C92">
        <v>565</v>
      </c>
      <c r="D92" t="s">
        <v>37</v>
      </c>
      <c r="E92" t="s">
        <v>13</v>
      </c>
      <c r="F92" t="s">
        <v>19</v>
      </c>
      <c r="G92">
        <v>6.1826285714285696</v>
      </c>
      <c r="H92">
        <v>5.3476114285714296</v>
      </c>
      <c r="I92">
        <v>0.96</v>
      </c>
      <c r="J92">
        <v>1.1000000000000001</v>
      </c>
      <c r="K92">
        <v>13.59024</v>
      </c>
    </row>
    <row r="93" spans="1:11">
      <c r="A93" t="str">
        <f t="shared" si="1"/>
        <v>H72015</v>
      </c>
      <c r="B93">
        <v>2015</v>
      </c>
      <c r="C93">
        <v>565</v>
      </c>
      <c r="D93" t="s">
        <v>37</v>
      </c>
      <c r="E93" t="s">
        <v>13</v>
      </c>
      <c r="F93" t="s">
        <v>20</v>
      </c>
      <c r="G93">
        <v>8.12549450549451</v>
      </c>
      <c r="H93">
        <v>6.30481318681319</v>
      </c>
      <c r="I93">
        <v>1.26</v>
      </c>
      <c r="J93">
        <v>1.1000000000000001</v>
      </c>
      <c r="K93">
        <v>16.790307692307699</v>
      </c>
    </row>
    <row r="94" spans="1:11">
      <c r="A94" t="str">
        <f t="shared" si="1"/>
        <v>H82015</v>
      </c>
      <c r="B94">
        <v>2015</v>
      </c>
      <c r="C94">
        <v>565</v>
      </c>
      <c r="D94" t="s">
        <v>37</v>
      </c>
      <c r="E94" t="s">
        <v>13</v>
      </c>
      <c r="F94" t="s">
        <v>21</v>
      </c>
      <c r="G94">
        <v>9.2305714285714302</v>
      </c>
      <c r="H94">
        <v>7.7844571428571401</v>
      </c>
      <c r="I94">
        <v>1.43</v>
      </c>
      <c r="J94">
        <v>1.1000000000000001</v>
      </c>
      <c r="K94">
        <v>19.545028571428599</v>
      </c>
    </row>
    <row r="95" spans="1:11">
      <c r="A95" t="str">
        <f t="shared" si="1"/>
        <v>C12015</v>
      </c>
      <c r="B95">
        <v>2015</v>
      </c>
      <c r="C95">
        <v>565</v>
      </c>
      <c r="D95" t="s">
        <v>37</v>
      </c>
      <c r="E95" t="s">
        <v>13</v>
      </c>
      <c r="F95" t="s">
        <v>22</v>
      </c>
      <c r="G95">
        <v>10.333125000000001</v>
      </c>
      <c r="H95">
        <v>8.6664999999999992</v>
      </c>
      <c r="I95">
        <v>1.6</v>
      </c>
      <c r="J95">
        <v>1.1000000000000001</v>
      </c>
      <c r="K95">
        <v>21.699625000000001</v>
      </c>
    </row>
    <row r="96" spans="1:11">
      <c r="A96" t="str">
        <f t="shared" si="1"/>
        <v>C22015</v>
      </c>
      <c r="B96">
        <v>2015</v>
      </c>
      <c r="C96">
        <v>565</v>
      </c>
      <c r="D96" t="s">
        <v>37</v>
      </c>
      <c r="E96" t="s">
        <v>13</v>
      </c>
      <c r="F96" t="s">
        <v>23</v>
      </c>
      <c r="G96">
        <v>10.246499999999999</v>
      </c>
      <c r="H96">
        <v>8.5972000000000008</v>
      </c>
      <c r="I96">
        <v>1.58</v>
      </c>
      <c r="J96">
        <v>1.1000000000000001</v>
      </c>
      <c r="K96">
        <v>21.523700000000002</v>
      </c>
    </row>
    <row r="97" spans="1:11">
      <c r="A97" t="str">
        <f t="shared" si="1"/>
        <v>C32015</v>
      </c>
      <c r="B97">
        <v>2015</v>
      </c>
      <c r="C97">
        <v>565</v>
      </c>
      <c r="D97" t="s">
        <v>37</v>
      </c>
      <c r="E97" t="s">
        <v>13</v>
      </c>
      <c r="F97" t="s">
        <v>24</v>
      </c>
      <c r="G97">
        <v>10.591666666666701</v>
      </c>
      <c r="H97">
        <v>8.6866666666666692</v>
      </c>
      <c r="I97">
        <v>1.6</v>
      </c>
      <c r="J97">
        <v>1.1000000000000001</v>
      </c>
      <c r="K97">
        <v>21.9783333333333</v>
      </c>
    </row>
    <row r="98" spans="1:11">
      <c r="A98" t="str">
        <f t="shared" si="1"/>
        <v>C42015</v>
      </c>
      <c r="B98">
        <v>2015</v>
      </c>
      <c r="C98">
        <v>565</v>
      </c>
      <c r="D98" t="s">
        <v>37</v>
      </c>
      <c r="E98" t="s">
        <v>13</v>
      </c>
      <c r="F98" t="s">
        <v>25</v>
      </c>
      <c r="G98">
        <v>9.1647999999999996</v>
      </c>
      <c r="H98">
        <v>8.0516000000000005</v>
      </c>
      <c r="I98">
        <v>1.48</v>
      </c>
      <c r="J98">
        <v>1.1000000000000001</v>
      </c>
      <c r="K98">
        <v>19.796399999999998</v>
      </c>
    </row>
    <row r="99" spans="1:11">
      <c r="A99" t="str">
        <f t="shared" si="1"/>
        <v>C72015</v>
      </c>
      <c r="B99">
        <v>2015</v>
      </c>
      <c r="C99">
        <v>565</v>
      </c>
      <c r="D99" t="s">
        <v>37</v>
      </c>
      <c r="E99" t="s">
        <v>13</v>
      </c>
      <c r="F99" t="s">
        <v>27</v>
      </c>
      <c r="G99">
        <v>5.9757388992771796</v>
      </c>
      <c r="H99">
        <v>7.8090255784098002</v>
      </c>
      <c r="I99">
        <v>1.43</v>
      </c>
      <c r="J99">
        <v>1.1000000000000001</v>
      </c>
      <c r="K99">
        <v>16.314764477687</v>
      </c>
    </row>
    <row r="100" spans="1:11">
      <c r="A100" t="str">
        <f t="shared" si="1"/>
        <v/>
      </c>
    </row>
    <row r="101" spans="1:11">
      <c r="A101" t="str">
        <f t="shared" si="1"/>
        <v/>
      </c>
      <c r="C101" t="s">
        <v>40</v>
      </c>
      <c r="E101" t="s">
        <v>41</v>
      </c>
      <c r="G101" t="s">
        <v>2</v>
      </c>
    </row>
    <row r="102" spans="1:11">
      <c r="A102" t="str">
        <f t="shared" si="1"/>
        <v>Kategorie</v>
      </c>
      <c r="C102" t="s">
        <v>3</v>
      </c>
      <c r="D102" t="s">
        <v>4</v>
      </c>
      <c r="E102" t="s">
        <v>5</v>
      </c>
      <c r="F102" t="s">
        <v>6</v>
      </c>
      <c r="G102" t="s">
        <v>7</v>
      </c>
      <c r="H102" t="s">
        <v>8</v>
      </c>
      <c r="I102" t="s">
        <v>9</v>
      </c>
      <c r="J102" t="s">
        <v>10</v>
      </c>
      <c r="K102" t="s">
        <v>11</v>
      </c>
    </row>
    <row r="103" spans="1:11">
      <c r="A103" t="str">
        <f t="shared" si="1"/>
        <v>H12014</v>
      </c>
      <c r="B103">
        <v>2014</v>
      </c>
      <c r="C103">
        <v>565</v>
      </c>
      <c r="D103" t="s">
        <v>12</v>
      </c>
      <c r="E103" t="s">
        <v>13</v>
      </c>
      <c r="F103" t="s">
        <v>14</v>
      </c>
      <c r="G103">
        <v>7.7785714285714302</v>
      </c>
      <c r="H103">
        <v>6.9351428571428597</v>
      </c>
      <c r="I103">
        <v>1.32</v>
      </c>
      <c r="J103">
        <v>0.54</v>
      </c>
      <c r="K103">
        <v>16.573714285714299</v>
      </c>
    </row>
    <row r="104" spans="1:11">
      <c r="A104" t="str">
        <f t="shared" si="1"/>
        <v>H22014</v>
      </c>
      <c r="B104">
        <v>2014</v>
      </c>
      <c r="C104">
        <v>565</v>
      </c>
      <c r="D104" t="s">
        <v>12</v>
      </c>
      <c r="E104" t="s">
        <v>13</v>
      </c>
      <c r="F104" t="s">
        <v>15</v>
      </c>
      <c r="G104">
        <v>7.6165714285714303</v>
      </c>
      <c r="H104">
        <v>6.7925828571428504</v>
      </c>
      <c r="I104">
        <v>1.29</v>
      </c>
      <c r="J104">
        <v>0.54</v>
      </c>
      <c r="K104">
        <v>16.239154285714299</v>
      </c>
    </row>
    <row r="105" spans="1:11">
      <c r="A105" t="str">
        <f t="shared" si="1"/>
        <v>H32014</v>
      </c>
      <c r="B105">
        <v>2014</v>
      </c>
      <c r="C105">
        <v>565</v>
      </c>
      <c r="D105" t="s">
        <v>12</v>
      </c>
      <c r="E105" t="s">
        <v>13</v>
      </c>
      <c r="F105" t="s">
        <v>16</v>
      </c>
      <c r="G105">
        <v>6.2314285714285704</v>
      </c>
      <c r="H105">
        <v>5.5736571428571402</v>
      </c>
      <c r="I105">
        <v>1.06</v>
      </c>
      <c r="J105">
        <v>0.54</v>
      </c>
      <c r="K105">
        <v>13.405085714285701</v>
      </c>
    </row>
    <row r="106" spans="1:11">
      <c r="A106" t="str">
        <f t="shared" si="1"/>
        <v>H42014</v>
      </c>
      <c r="B106">
        <v>2014</v>
      </c>
      <c r="C106">
        <v>565</v>
      </c>
      <c r="D106" t="s">
        <v>12</v>
      </c>
      <c r="E106" t="s">
        <v>13</v>
      </c>
      <c r="F106" t="s">
        <v>17</v>
      </c>
      <c r="G106">
        <v>7.5514285714285698</v>
      </c>
      <c r="H106">
        <v>6.7352571428571402</v>
      </c>
      <c r="I106">
        <v>1.28</v>
      </c>
      <c r="J106">
        <v>0.54</v>
      </c>
      <c r="K106">
        <v>16.1066857142857</v>
      </c>
    </row>
    <row r="107" spans="1:11">
      <c r="A107" t="str">
        <f t="shared" si="1"/>
        <v>H52014</v>
      </c>
      <c r="B107">
        <v>2014</v>
      </c>
      <c r="C107">
        <v>565</v>
      </c>
      <c r="D107" t="s">
        <v>12</v>
      </c>
      <c r="E107" t="s">
        <v>13</v>
      </c>
      <c r="F107" t="s">
        <v>18</v>
      </c>
      <c r="G107">
        <v>6.3617142857142897</v>
      </c>
      <c r="H107">
        <v>5.6883085714285704</v>
      </c>
      <c r="I107">
        <v>1.08</v>
      </c>
      <c r="J107">
        <v>0.54</v>
      </c>
      <c r="K107">
        <v>13.6700228571429</v>
      </c>
    </row>
    <row r="108" spans="1:11">
      <c r="A108" t="str">
        <f t="shared" si="1"/>
        <v>H62014</v>
      </c>
      <c r="B108">
        <v>2014</v>
      </c>
      <c r="C108">
        <v>565</v>
      </c>
      <c r="D108" t="s">
        <v>12</v>
      </c>
      <c r="E108" t="s">
        <v>13</v>
      </c>
      <c r="F108" t="s">
        <v>19</v>
      </c>
      <c r="G108">
        <v>5.0585142857142804</v>
      </c>
      <c r="H108">
        <v>4.5414925714285701</v>
      </c>
      <c r="I108">
        <v>0.86</v>
      </c>
      <c r="J108">
        <v>0.54</v>
      </c>
      <c r="K108">
        <v>11.0000068571429</v>
      </c>
    </row>
    <row r="109" spans="1:11">
      <c r="A109" t="str">
        <f t="shared" si="1"/>
        <v>H72014</v>
      </c>
      <c r="B109">
        <v>2014</v>
      </c>
      <c r="C109">
        <v>565</v>
      </c>
      <c r="D109" t="s">
        <v>12</v>
      </c>
      <c r="E109" t="s">
        <v>13</v>
      </c>
      <c r="F109" t="s">
        <v>20</v>
      </c>
      <c r="G109">
        <v>6.6481318681318697</v>
      </c>
      <c r="H109">
        <v>5.7851010989010998</v>
      </c>
      <c r="I109">
        <v>1.1299999999999999</v>
      </c>
      <c r="J109">
        <v>0.54</v>
      </c>
      <c r="K109">
        <v>14.103232967033</v>
      </c>
    </row>
    <row r="110" spans="1:11">
      <c r="A110" t="str">
        <f t="shared" si="1"/>
        <v>H82014</v>
      </c>
      <c r="B110">
        <v>2014</v>
      </c>
      <c r="C110">
        <v>565</v>
      </c>
      <c r="D110" t="s">
        <v>12</v>
      </c>
      <c r="E110" t="s">
        <v>13</v>
      </c>
      <c r="F110" t="s">
        <v>21</v>
      </c>
      <c r="G110">
        <v>7.55228571428571</v>
      </c>
      <c r="H110">
        <v>6.7360114285714303</v>
      </c>
      <c r="I110">
        <v>1.28</v>
      </c>
      <c r="J110">
        <v>0.54</v>
      </c>
      <c r="K110">
        <v>16.108297142857101</v>
      </c>
    </row>
    <row r="111" spans="1:11">
      <c r="A111" t="str">
        <f t="shared" si="1"/>
        <v>C12014</v>
      </c>
      <c r="B111">
        <v>2014</v>
      </c>
      <c r="C111">
        <v>565</v>
      </c>
      <c r="D111" t="s">
        <v>12</v>
      </c>
      <c r="E111" t="s">
        <v>13</v>
      </c>
      <c r="F111" t="s">
        <v>22</v>
      </c>
      <c r="G111">
        <v>8.4543750000000006</v>
      </c>
      <c r="H111">
        <v>7.5298499999999997</v>
      </c>
      <c r="I111">
        <v>1.44</v>
      </c>
      <c r="J111">
        <v>0.54</v>
      </c>
      <c r="K111">
        <v>17.964224999999999</v>
      </c>
    </row>
    <row r="112" spans="1:11">
      <c r="A112" t="str">
        <f t="shared" si="1"/>
        <v>C22014</v>
      </c>
      <c r="B112">
        <v>2014</v>
      </c>
      <c r="C112">
        <v>565</v>
      </c>
      <c r="D112" t="s">
        <v>12</v>
      </c>
      <c r="E112" t="s">
        <v>13</v>
      </c>
      <c r="F112" t="s">
        <v>23</v>
      </c>
      <c r="G112">
        <v>8.3834999999999997</v>
      </c>
      <c r="H112">
        <v>7.4674800000000001</v>
      </c>
      <c r="I112">
        <v>1.43</v>
      </c>
      <c r="J112">
        <v>0.54</v>
      </c>
      <c r="K112">
        <v>17.820979999999999</v>
      </c>
    </row>
    <row r="113" spans="1:11">
      <c r="A113" t="str">
        <f t="shared" si="1"/>
        <v>C32014</v>
      </c>
      <c r="B113">
        <v>2014</v>
      </c>
      <c r="C113">
        <v>565</v>
      </c>
      <c r="D113" t="s">
        <v>12</v>
      </c>
      <c r="E113" t="s">
        <v>13</v>
      </c>
      <c r="F113" t="s">
        <v>24</v>
      </c>
      <c r="G113">
        <v>9.3629999999999995</v>
      </c>
      <c r="H113">
        <v>7.548</v>
      </c>
      <c r="I113">
        <v>1.44</v>
      </c>
      <c r="J113">
        <v>0.54</v>
      </c>
      <c r="K113">
        <v>18.890999999999998</v>
      </c>
    </row>
    <row r="114" spans="1:11">
      <c r="A114" t="str">
        <f t="shared" si="1"/>
        <v>C42014</v>
      </c>
      <c r="B114">
        <v>2014</v>
      </c>
      <c r="C114">
        <v>565</v>
      </c>
      <c r="D114" t="s">
        <v>12</v>
      </c>
      <c r="E114" t="s">
        <v>13</v>
      </c>
      <c r="F114" t="s">
        <v>25</v>
      </c>
      <c r="G114">
        <v>7.9352999999999998</v>
      </c>
      <c r="H114">
        <v>6.9764400000000002</v>
      </c>
      <c r="I114">
        <v>1.33</v>
      </c>
      <c r="J114">
        <v>0.54</v>
      </c>
      <c r="K114">
        <v>16.781739999999999</v>
      </c>
    </row>
    <row r="115" spans="1:11">
      <c r="A115" t="str">
        <f t="shared" si="1"/>
        <v>C72014</v>
      </c>
      <c r="B115">
        <v>2014</v>
      </c>
      <c r="C115">
        <v>565</v>
      </c>
      <c r="D115" t="s">
        <v>12</v>
      </c>
      <c r="E115" t="s">
        <v>13</v>
      </c>
      <c r="F115" t="s">
        <v>27</v>
      </c>
      <c r="G115">
        <v>5.37816500934946</v>
      </c>
      <c r="H115">
        <v>6.7581230205688199</v>
      </c>
      <c r="I115">
        <v>1.29</v>
      </c>
      <c r="J115">
        <v>0.54</v>
      </c>
      <c r="K115">
        <v>13.966288029918299</v>
      </c>
    </row>
    <row r="116" spans="1:11">
      <c r="A116" t="str">
        <f t="shared" si="1"/>
        <v/>
      </c>
    </row>
    <row r="117" spans="1:11">
      <c r="A117" t="str">
        <f t="shared" si="1"/>
        <v/>
      </c>
      <c r="C117" t="s">
        <v>42</v>
      </c>
      <c r="E117" t="s">
        <v>43</v>
      </c>
      <c r="G117" t="s">
        <v>44</v>
      </c>
    </row>
    <row r="118" spans="1:11">
      <c r="A118" t="str">
        <f t="shared" si="1"/>
        <v>Kategorie</v>
      </c>
      <c r="C118" t="s">
        <v>3</v>
      </c>
      <c r="D118" t="s">
        <v>4</v>
      </c>
      <c r="E118" t="s">
        <v>5</v>
      </c>
      <c r="F118" t="s">
        <v>6</v>
      </c>
      <c r="G118" t="s">
        <v>7</v>
      </c>
      <c r="H118" t="s">
        <v>8</v>
      </c>
      <c r="I118" t="s">
        <v>9</v>
      </c>
      <c r="J118" t="s">
        <v>10</v>
      </c>
      <c r="K118" t="s">
        <v>11</v>
      </c>
    </row>
    <row r="119" spans="1:11">
      <c r="A119" t="str">
        <f t="shared" si="1"/>
        <v>H12013</v>
      </c>
      <c r="B119">
        <v>2013</v>
      </c>
      <c r="C119">
        <v>565</v>
      </c>
      <c r="D119" t="s">
        <v>37</v>
      </c>
      <c r="E119" t="s">
        <v>13</v>
      </c>
      <c r="F119" t="s">
        <v>14</v>
      </c>
      <c r="G119">
        <v>7.7785714285714302</v>
      </c>
      <c r="H119">
        <v>6.9351428571428597</v>
      </c>
      <c r="I119">
        <v>1.3223571428571399</v>
      </c>
      <c r="J119">
        <v>0.40500000000000003</v>
      </c>
      <c r="K119">
        <v>16.441071428571401</v>
      </c>
    </row>
    <row r="120" spans="1:11">
      <c r="A120" t="str">
        <f t="shared" si="1"/>
        <v>H22013</v>
      </c>
      <c r="B120">
        <v>2013</v>
      </c>
      <c r="C120">
        <v>565</v>
      </c>
      <c r="D120" t="s">
        <v>37</v>
      </c>
      <c r="E120" t="s">
        <v>13</v>
      </c>
      <c r="F120" t="s">
        <v>15</v>
      </c>
      <c r="G120">
        <v>7.6165714285714303</v>
      </c>
      <c r="H120">
        <v>6.7925828571428504</v>
      </c>
      <c r="I120">
        <v>1.29481714285714</v>
      </c>
      <c r="J120">
        <v>0.40500000000000003</v>
      </c>
      <c r="K120">
        <v>16.108971428571401</v>
      </c>
    </row>
    <row r="121" spans="1:11">
      <c r="A121" t="str">
        <f t="shared" si="1"/>
        <v>H32013</v>
      </c>
      <c r="B121">
        <v>2013</v>
      </c>
      <c r="C121">
        <v>565</v>
      </c>
      <c r="D121" t="s">
        <v>37</v>
      </c>
      <c r="E121" t="s">
        <v>13</v>
      </c>
      <c r="F121" t="s">
        <v>16</v>
      </c>
      <c r="G121">
        <v>6.2314285714285704</v>
      </c>
      <c r="H121">
        <v>5.5736571428571402</v>
      </c>
      <c r="I121">
        <v>1.05934285714286</v>
      </c>
      <c r="J121">
        <v>0.40500000000000003</v>
      </c>
      <c r="K121">
        <v>13.2694285714286</v>
      </c>
    </row>
    <row r="122" spans="1:11">
      <c r="A122" t="str">
        <f t="shared" si="1"/>
        <v>H42013</v>
      </c>
      <c r="B122">
        <v>2013</v>
      </c>
      <c r="C122">
        <v>565</v>
      </c>
      <c r="D122" t="s">
        <v>37</v>
      </c>
      <c r="E122" t="s">
        <v>13</v>
      </c>
      <c r="F122" t="s">
        <v>17</v>
      </c>
      <c r="G122">
        <v>7.5514285714285698</v>
      </c>
      <c r="H122">
        <v>6.7352571428571402</v>
      </c>
      <c r="I122">
        <v>1.28374285714286</v>
      </c>
      <c r="J122">
        <v>0.40500000000000003</v>
      </c>
      <c r="K122">
        <v>15.9754285714286</v>
      </c>
    </row>
    <row r="123" spans="1:11">
      <c r="A123" t="str">
        <f t="shared" si="1"/>
        <v>H52013</v>
      </c>
      <c r="B123">
        <v>2013</v>
      </c>
      <c r="C123">
        <v>565</v>
      </c>
      <c r="D123" t="s">
        <v>37</v>
      </c>
      <c r="E123" t="s">
        <v>13</v>
      </c>
      <c r="F123" t="s">
        <v>18</v>
      </c>
      <c r="G123">
        <v>6.3617142857142897</v>
      </c>
      <c r="H123">
        <v>5.6883085714285704</v>
      </c>
      <c r="I123">
        <v>1.0814914285714301</v>
      </c>
      <c r="J123">
        <v>0.40500000000000003</v>
      </c>
      <c r="K123">
        <v>13.536514285714301</v>
      </c>
    </row>
    <row r="124" spans="1:11">
      <c r="A124" t="str">
        <f t="shared" si="1"/>
        <v>H62013</v>
      </c>
      <c r="B124">
        <v>2013</v>
      </c>
      <c r="C124">
        <v>565</v>
      </c>
      <c r="D124" t="s">
        <v>37</v>
      </c>
      <c r="E124" t="s">
        <v>13</v>
      </c>
      <c r="F124" t="s">
        <v>19</v>
      </c>
      <c r="G124">
        <v>5.0585142857142804</v>
      </c>
      <c r="H124">
        <v>4.5414925714285701</v>
      </c>
      <c r="I124">
        <v>0.85994742857142903</v>
      </c>
      <c r="J124">
        <v>0.40500000000000003</v>
      </c>
      <c r="K124">
        <v>10.864954285714299</v>
      </c>
    </row>
    <row r="125" spans="1:11">
      <c r="A125" t="str">
        <f t="shared" si="1"/>
        <v>H72013</v>
      </c>
      <c r="B125">
        <v>2013</v>
      </c>
      <c r="C125">
        <v>565</v>
      </c>
      <c r="D125" t="s">
        <v>37</v>
      </c>
      <c r="E125" t="s">
        <v>13</v>
      </c>
      <c r="F125" t="s">
        <v>20</v>
      </c>
      <c r="G125">
        <v>6.6481318681318697</v>
      </c>
      <c r="H125">
        <v>5.7851010989010998</v>
      </c>
      <c r="I125">
        <v>1.13018241758242</v>
      </c>
      <c r="J125">
        <v>0.40500000000000003</v>
      </c>
      <c r="K125">
        <v>13.968415384615399</v>
      </c>
    </row>
    <row r="126" spans="1:11">
      <c r="A126" t="str">
        <f t="shared" si="1"/>
        <v>H82013</v>
      </c>
      <c r="B126">
        <v>2013</v>
      </c>
      <c r="C126">
        <v>565</v>
      </c>
      <c r="D126" t="s">
        <v>37</v>
      </c>
      <c r="E126" t="s">
        <v>13</v>
      </c>
      <c r="F126" t="s">
        <v>21</v>
      </c>
      <c r="G126">
        <v>7.55228571428571</v>
      </c>
      <c r="H126">
        <v>6.7360114285714303</v>
      </c>
      <c r="I126">
        <v>1.2838885714285699</v>
      </c>
      <c r="J126">
        <v>0.40500000000000003</v>
      </c>
      <c r="K126">
        <v>15.977185714285699</v>
      </c>
    </row>
    <row r="127" spans="1:11">
      <c r="A127" t="str">
        <f t="shared" si="1"/>
        <v>C12013</v>
      </c>
      <c r="B127">
        <v>2013</v>
      </c>
      <c r="C127">
        <v>565</v>
      </c>
      <c r="D127" t="s">
        <v>37</v>
      </c>
      <c r="E127" t="s">
        <v>13</v>
      </c>
      <c r="F127" t="s">
        <v>22</v>
      </c>
      <c r="G127">
        <v>8.4543750000000006</v>
      </c>
      <c r="H127">
        <v>7.5298499999999997</v>
      </c>
      <c r="I127">
        <v>1.4372437499999999</v>
      </c>
      <c r="J127">
        <v>0.40500000000000003</v>
      </c>
      <c r="K127">
        <v>17.82646875</v>
      </c>
    </row>
    <row r="128" spans="1:11">
      <c r="A128" t="str">
        <f t="shared" si="1"/>
        <v>C22013</v>
      </c>
      <c r="B128">
        <v>2013</v>
      </c>
      <c r="C128">
        <v>565</v>
      </c>
      <c r="D128" t="s">
        <v>37</v>
      </c>
      <c r="E128" t="s">
        <v>13</v>
      </c>
      <c r="F128" t="s">
        <v>23</v>
      </c>
      <c r="G128">
        <v>8.3834999999999997</v>
      </c>
      <c r="H128">
        <v>7.4674800000000001</v>
      </c>
      <c r="I128">
        <v>1.425195</v>
      </c>
      <c r="J128">
        <v>0.40500000000000003</v>
      </c>
      <c r="K128">
        <v>17.681175</v>
      </c>
    </row>
    <row r="129" spans="1:11">
      <c r="A129" t="str">
        <f t="shared" si="1"/>
        <v>C32013</v>
      </c>
      <c r="B129">
        <v>2013</v>
      </c>
      <c r="C129">
        <v>565</v>
      </c>
      <c r="D129" t="s">
        <v>37</v>
      </c>
      <c r="E129" t="s">
        <v>13</v>
      </c>
      <c r="F129" t="s">
        <v>24</v>
      </c>
      <c r="G129">
        <v>7.9649999999999999</v>
      </c>
      <c r="H129">
        <v>7.548</v>
      </c>
      <c r="I129">
        <v>1.44075</v>
      </c>
      <c r="J129">
        <v>0.40500000000000003</v>
      </c>
      <c r="K129">
        <v>17.358750000000001</v>
      </c>
    </row>
    <row r="130" spans="1:11">
      <c r="A130" t="str">
        <f t="shared" si="1"/>
        <v>C42013</v>
      </c>
      <c r="B130">
        <v>2013</v>
      </c>
      <c r="C130">
        <v>565</v>
      </c>
      <c r="D130" t="s">
        <v>37</v>
      </c>
      <c r="E130" t="s">
        <v>13</v>
      </c>
      <c r="F130" t="s">
        <v>25</v>
      </c>
      <c r="G130">
        <v>6.5430000000000001</v>
      </c>
      <c r="H130">
        <v>6.9764400000000002</v>
      </c>
      <c r="I130">
        <v>1.330335</v>
      </c>
      <c r="J130">
        <v>0.40500000000000003</v>
      </c>
      <c r="K130">
        <v>15.254775</v>
      </c>
    </row>
    <row r="131" spans="1:11">
      <c r="A131" t="str">
        <f t="shared" si="1"/>
        <v>C72013</v>
      </c>
      <c r="B131">
        <v>2013</v>
      </c>
      <c r="C131">
        <v>565</v>
      </c>
      <c r="D131" t="s">
        <v>37</v>
      </c>
      <c r="E131" t="s">
        <v>13</v>
      </c>
      <c r="F131" t="s">
        <v>27</v>
      </c>
      <c r="G131">
        <v>4.1509837570121002</v>
      </c>
      <c r="H131">
        <v>6.7581230205688199</v>
      </c>
      <c r="I131">
        <v>1.2881601289735201</v>
      </c>
      <c r="J131">
        <v>0.40500000000000003</v>
      </c>
      <c r="K131">
        <v>12.6022669065544</v>
      </c>
    </row>
    <row r="132" spans="1:11">
      <c r="A132" t="str">
        <f t="shared" ref="A132:A195" si="2">CONCATENATE(F132,B132)</f>
        <v/>
      </c>
    </row>
    <row r="133" spans="1:11">
      <c r="A133" t="str">
        <f t="shared" si="2"/>
        <v/>
      </c>
      <c r="C133" t="s">
        <v>45</v>
      </c>
      <c r="E133" t="s">
        <v>46</v>
      </c>
      <c r="G133" t="s">
        <v>44</v>
      </c>
    </row>
    <row r="134" spans="1:11">
      <c r="A134" t="str">
        <f t="shared" si="2"/>
        <v>Kategorie</v>
      </c>
      <c r="C134" t="s">
        <v>3</v>
      </c>
      <c r="D134" t="s">
        <v>4</v>
      </c>
      <c r="E134" t="s">
        <v>5</v>
      </c>
      <c r="F134" t="s">
        <v>6</v>
      </c>
      <c r="G134" t="s">
        <v>7</v>
      </c>
      <c r="H134" t="s">
        <v>8</v>
      </c>
      <c r="I134" t="s">
        <v>9</v>
      </c>
      <c r="J134" t="s">
        <v>10</v>
      </c>
      <c r="K134" t="s">
        <v>11</v>
      </c>
    </row>
    <row r="135" spans="1:11">
      <c r="A135" t="str">
        <f t="shared" si="2"/>
        <v>H12012</v>
      </c>
      <c r="B135">
        <v>2012</v>
      </c>
      <c r="C135">
        <v>565</v>
      </c>
      <c r="D135" t="s">
        <v>37</v>
      </c>
      <c r="E135" t="s">
        <v>13</v>
      </c>
      <c r="F135" t="s">
        <v>14</v>
      </c>
      <c r="G135">
        <v>7.9946428571428596</v>
      </c>
      <c r="H135">
        <v>5.5962500000000004</v>
      </c>
      <c r="I135">
        <v>0.8</v>
      </c>
      <c r="J135">
        <v>0</v>
      </c>
      <c r="K135">
        <v>14.3908928571429</v>
      </c>
    </row>
    <row r="136" spans="1:11">
      <c r="A136" t="str">
        <f t="shared" si="2"/>
        <v>H22012</v>
      </c>
      <c r="B136">
        <v>2012</v>
      </c>
      <c r="C136">
        <v>565</v>
      </c>
      <c r="D136" t="s">
        <v>37</v>
      </c>
      <c r="E136" t="s">
        <v>13</v>
      </c>
      <c r="F136" t="s">
        <v>15</v>
      </c>
      <c r="G136">
        <v>7.8281428571428604</v>
      </c>
      <c r="H136">
        <v>5.4797000000000002</v>
      </c>
      <c r="I136">
        <v>0.78</v>
      </c>
      <c r="J136">
        <v>0</v>
      </c>
      <c r="K136">
        <v>14.087842857142901</v>
      </c>
    </row>
    <row r="137" spans="1:11">
      <c r="A137" t="str">
        <f t="shared" si="2"/>
        <v>H32012</v>
      </c>
      <c r="B137">
        <v>2012</v>
      </c>
      <c r="C137">
        <v>565</v>
      </c>
      <c r="D137" t="s">
        <v>37</v>
      </c>
      <c r="E137" t="s">
        <v>13</v>
      </c>
      <c r="F137" t="s">
        <v>16</v>
      </c>
      <c r="G137">
        <v>6.40452380952381</v>
      </c>
      <c r="H137">
        <v>4.4831666666666701</v>
      </c>
      <c r="I137">
        <v>0.64</v>
      </c>
      <c r="J137">
        <v>0</v>
      </c>
      <c r="K137">
        <v>11.5276904761905</v>
      </c>
    </row>
    <row r="138" spans="1:11">
      <c r="A138" t="str">
        <f t="shared" si="2"/>
        <v>H42012</v>
      </c>
      <c r="B138">
        <v>2012</v>
      </c>
      <c r="C138">
        <v>565</v>
      </c>
      <c r="D138" t="s">
        <v>37</v>
      </c>
      <c r="E138" t="s">
        <v>13</v>
      </c>
      <c r="F138" t="s">
        <v>17</v>
      </c>
      <c r="G138">
        <v>7.76119047619048</v>
      </c>
      <c r="H138">
        <v>5.4328333333333303</v>
      </c>
      <c r="I138">
        <v>0.78</v>
      </c>
      <c r="J138">
        <v>0</v>
      </c>
      <c r="K138">
        <v>13.9740238095238</v>
      </c>
    </row>
    <row r="139" spans="1:11">
      <c r="A139" t="str">
        <f t="shared" si="2"/>
        <v>H52012</v>
      </c>
      <c r="B139">
        <v>2012</v>
      </c>
      <c r="C139">
        <v>565</v>
      </c>
      <c r="D139" t="s">
        <v>37</v>
      </c>
      <c r="E139" t="s">
        <v>13</v>
      </c>
      <c r="F139" t="s">
        <v>18</v>
      </c>
      <c r="G139">
        <v>6.5384285714285699</v>
      </c>
      <c r="H139">
        <v>4.5769000000000002</v>
      </c>
      <c r="I139">
        <v>0.65</v>
      </c>
      <c r="J139">
        <v>0</v>
      </c>
      <c r="K139">
        <v>11.765328571428601</v>
      </c>
    </row>
    <row r="140" spans="1:11">
      <c r="A140" t="str">
        <f t="shared" si="2"/>
        <v>H62012</v>
      </c>
      <c r="B140">
        <v>2012</v>
      </c>
      <c r="C140">
        <v>565</v>
      </c>
      <c r="D140" t="s">
        <v>37</v>
      </c>
      <c r="E140" t="s">
        <v>13</v>
      </c>
      <c r="F140" t="s">
        <v>19</v>
      </c>
      <c r="G140">
        <v>5.1990285714285696</v>
      </c>
      <c r="H140">
        <v>3.6393200000000001</v>
      </c>
      <c r="I140">
        <v>0.52</v>
      </c>
      <c r="J140">
        <v>0</v>
      </c>
      <c r="K140">
        <v>9.3583485714285697</v>
      </c>
    </row>
    <row r="141" spans="1:11">
      <c r="A141" t="str">
        <f t="shared" si="2"/>
        <v>H72012</v>
      </c>
      <c r="B141">
        <v>2012</v>
      </c>
      <c r="C141">
        <v>565</v>
      </c>
      <c r="D141" t="s">
        <v>37</v>
      </c>
      <c r="E141" t="s">
        <v>13</v>
      </c>
      <c r="F141" t="s">
        <v>20</v>
      </c>
      <c r="G141">
        <v>6.8328021978022004</v>
      </c>
      <c r="H141">
        <v>3.8988851648351699</v>
      </c>
      <c r="I141">
        <v>0.68</v>
      </c>
      <c r="J141">
        <v>0</v>
      </c>
      <c r="K141">
        <v>11.4116873626374</v>
      </c>
    </row>
    <row r="142" spans="1:11">
      <c r="A142" t="str">
        <f t="shared" si="2"/>
        <v>H82012</v>
      </c>
      <c r="B142">
        <v>2012</v>
      </c>
      <c r="C142">
        <v>565</v>
      </c>
      <c r="D142" t="s">
        <v>37</v>
      </c>
      <c r="E142" t="s">
        <v>13</v>
      </c>
      <c r="F142" t="s">
        <v>21</v>
      </c>
      <c r="G142">
        <v>7.7620714285714296</v>
      </c>
      <c r="H142">
        <v>5.4334499999999997</v>
      </c>
      <c r="I142">
        <v>0.78</v>
      </c>
      <c r="J142">
        <v>0</v>
      </c>
      <c r="K142">
        <v>13.975521428571399</v>
      </c>
    </row>
    <row r="143" spans="1:11">
      <c r="A143" t="str">
        <f t="shared" si="2"/>
        <v>C12012</v>
      </c>
      <c r="B143">
        <v>2012</v>
      </c>
      <c r="C143">
        <v>565</v>
      </c>
      <c r="D143" t="s">
        <v>37</v>
      </c>
      <c r="E143" t="s">
        <v>13</v>
      </c>
      <c r="F143" t="s">
        <v>22</v>
      </c>
      <c r="G143">
        <v>8.6892187500000002</v>
      </c>
      <c r="H143">
        <v>6.0824531249999998</v>
      </c>
      <c r="I143">
        <v>0.87</v>
      </c>
      <c r="J143">
        <v>0</v>
      </c>
      <c r="K143">
        <v>15.641671875</v>
      </c>
    </row>
    <row r="144" spans="1:11">
      <c r="A144" t="str">
        <f t="shared" si="2"/>
        <v>C22012</v>
      </c>
      <c r="B144">
        <v>2012</v>
      </c>
      <c r="C144">
        <v>565</v>
      </c>
      <c r="D144" t="s">
        <v>37</v>
      </c>
      <c r="E144" t="s">
        <v>13</v>
      </c>
      <c r="F144" t="s">
        <v>23</v>
      </c>
      <c r="G144">
        <v>8.6163749999999997</v>
      </c>
      <c r="H144">
        <v>6.0314624999999999</v>
      </c>
      <c r="I144">
        <v>0.86</v>
      </c>
      <c r="J144">
        <v>0</v>
      </c>
      <c r="K144">
        <v>15.507837500000001</v>
      </c>
    </row>
    <row r="145" spans="1:11">
      <c r="A145" t="str">
        <f t="shared" si="2"/>
        <v>C32012</v>
      </c>
      <c r="B145">
        <v>2012</v>
      </c>
      <c r="C145">
        <v>565</v>
      </c>
      <c r="D145" t="s">
        <v>37</v>
      </c>
      <c r="E145" t="s">
        <v>13</v>
      </c>
      <c r="F145" t="s">
        <v>24</v>
      </c>
      <c r="G145">
        <v>9.2962500000000006</v>
      </c>
      <c r="H145">
        <v>6.0972916666666697</v>
      </c>
      <c r="I145">
        <v>0.87</v>
      </c>
      <c r="J145">
        <v>0</v>
      </c>
      <c r="K145">
        <v>16.263541666666701</v>
      </c>
    </row>
    <row r="146" spans="1:11">
      <c r="A146" t="str">
        <f t="shared" si="2"/>
        <v>C42012</v>
      </c>
      <c r="B146">
        <v>2012</v>
      </c>
      <c r="C146">
        <v>565</v>
      </c>
      <c r="D146" t="s">
        <v>37</v>
      </c>
      <c r="E146" t="s">
        <v>13</v>
      </c>
      <c r="F146" t="s">
        <v>25</v>
      </c>
      <c r="G146">
        <v>8.4887250000000005</v>
      </c>
      <c r="H146">
        <v>5.6300125000000003</v>
      </c>
      <c r="I146">
        <v>0.8</v>
      </c>
      <c r="J146">
        <v>0</v>
      </c>
      <c r="K146">
        <v>14.918737500000001</v>
      </c>
    </row>
    <row r="147" spans="1:11">
      <c r="A147" t="str">
        <f t="shared" si="2"/>
        <v>C72012</v>
      </c>
      <c r="B147">
        <v>2012</v>
      </c>
      <c r="C147">
        <v>565</v>
      </c>
      <c r="D147" t="s">
        <v>37</v>
      </c>
      <c r="E147" t="s">
        <v>13</v>
      </c>
      <c r="F147" t="s">
        <v>27</v>
      </c>
      <c r="G147">
        <v>4.2662888613735497</v>
      </c>
      <c r="H147">
        <v>5.4515273432049396</v>
      </c>
      <c r="I147">
        <v>0.78</v>
      </c>
      <c r="J147">
        <v>0</v>
      </c>
      <c r="K147">
        <v>10.4978162045785</v>
      </c>
    </row>
    <row r="148" spans="1:11">
      <c r="A148" t="str">
        <f t="shared" si="2"/>
        <v/>
      </c>
    </row>
    <row r="149" spans="1:11">
      <c r="A149" t="str">
        <f t="shared" si="2"/>
        <v/>
      </c>
      <c r="C149" t="s">
        <v>47</v>
      </c>
      <c r="E149" t="s">
        <v>48</v>
      </c>
      <c r="G149" t="s">
        <v>44</v>
      </c>
    </row>
    <row r="150" spans="1:11">
      <c r="A150" t="str">
        <f t="shared" si="2"/>
        <v>Kategorie</v>
      </c>
      <c r="C150" t="s">
        <v>3</v>
      </c>
      <c r="D150" t="s">
        <v>4</v>
      </c>
      <c r="E150" t="s">
        <v>5</v>
      </c>
      <c r="F150" t="s">
        <v>6</v>
      </c>
      <c r="G150" t="s">
        <v>7</v>
      </c>
      <c r="H150" t="s">
        <v>8</v>
      </c>
      <c r="I150" t="s">
        <v>9</v>
      </c>
      <c r="J150" t="s">
        <v>10</v>
      </c>
      <c r="K150" t="s">
        <v>11</v>
      </c>
    </row>
    <row r="151" spans="1:11">
      <c r="A151" t="str">
        <f t="shared" si="2"/>
        <v>H12011</v>
      </c>
      <c r="B151">
        <v>2011</v>
      </c>
      <c r="C151">
        <v>565</v>
      </c>
      <c r="D151" t="s">
        <v>37</v>
      </c>
      <c r="E151">
        <v>10100012345</v>
      </c>
      <c r="F151" t="s">
        <v>14</v>
      </c>
      <c r="G151">
        <v>7.3464285714285698</v>
      </c>
      <c r="H151">
        <v>5.1425000000000001</v>
      </c>
      <c r="I151">
        <v>0.73464285714285704</v>
      </c>
      <c r="J151">
        <v>0</v>
      </c>
      <c r="K151">
        <v>13.2235714285714</v>
      </c>
    </row>
    <row r="152" spans="1:11">
      <c r="A152" t="str">
        <f t="shared" si="2"/>
        <v>H22011</v>
      </c>
      <c r="B152">
        <v>2011</v>
      </c>
      <c r="C152">
        <v>565</v>
      </c>
      <c r="D152" t="s">
        <v>37</v>
      </c>
      <c r="E152">
        <v>10100012345</v>
      </c>
      <c r="F152" t="s">
        <v>15</v>
      </c>
      <c r="G152">
        <v>7.1934285714285702</v>
      </c>
      <c r="H152">
        <v>5.0354000000000001</v>
      </c>
      <c r="I152">
        <v>0.71934285714285695</v>
      </c>
      <c r="J152">
        <v>0</v>
      </c>
      <c r="K152">
        <v>12.948171428571399</v>
      </c>
    </row>
    <row r="153" spans="1:11">
      <c r="A153" t="str">
        <f t="shared" si="2"/>
        <v>H32011</v>
      </c>
      <c r="B153">
        <v>2011</v>
      </c>
      <c r="C153">
        <v>565</v>
      </c>
      <c r="D153" t="s">
        <v>37</v>
      </c>
      <c r="E153">
        <v>10100012345</v>
      </c>
      <c r="F153" t="s">
        <v>16</v>
      </c>
      <c r="G153">
        <v>5.8852380952381003</v>
      </c>
      <c r="H153">
        <v>4.1196666666666699</v>
      </c>
      <c r="I153">
        <v>0.58852380952380901</v>
      </c>
      <c r="J153">
        <v>0</v>
      </c>
      <c r="K153">
        <v>10.5934285714286</v>
      </c>
    </row>
    <row r="154" spans="1:11">
      <c r="A154" t="str">
        <f t="shared" si="2"/>
        <v>H42011</v>
      </c>
      <c r="B154">
        <v>2011</v>
      </c>
      <c r="C154">
        <v>565</v>
      </c>
      <c r="D154" t="s">
        <v>37</v>
      </c>
      <c r="E154">
        <v>10100012345</v>
      </c>
      <c r="F154" t="s">
        <v>17</v>
      </c>
      <c r="G154">
        <v>7.1319047619047602</v>
      </c>
      <c r="H154">
        <v>4.9923333333333302</v>
      </c>
      <c r="I154">
        <v>0.71319047619047604</v>
      </c>
      <c r="J154">
        <v>0</v>
      </c>
      <c r="K154">
        <v>12.8374285714286</v>
      </c>
    </row>
    <row r="155" spans="1:11">
      <c r="A155" t="str">
        <f t="shared" si="2"/>
        <v>H52011</v>
      </c>
      <c r="B155">
        <v>2011</v>
      </c>
      <c r="C155">
        <v>565</v>
      </c>
      <c r="D155" t="s">
        <v>37</v>
      </c>
      <c r="E155">
        <v>10100012345</v>
      </c>
      <c r="F155" t="s">
        <v>18</v>
      </c>
      <c r="G155">
        <v>6.0082857142857096</v>
      </c>
      <c r="H155">
        <v>4.2058</v>
      </c>
      <c r="I155">
        <v>0.60082857142857105</v>
      </c>
      <c r="J155">
        <v>0</v>
      </c>
      <c r="K155">
        <v>10.8149142857143</v>
      </c>
    </row>
    <row r="156" spans="1:11">
      <c r="A156" t="str">
        <f t="shared" si="2"/>
        <v>H62011</v>
      </c>
      <c r="B156">
        <v>2011</v>
      </c>
      <c r="C156">
        <v>565</v>
      </c>
      <c r="D156" t="s">
        <v>37</v>
      </c>
      <c r="E156">
        <v>10100012345</v>
      </c>
      <c r="F156" t="s">
        <v>19</v>
      </c>
      <c r="G156">
        <v>4.7774857142857101</v>
      </c>
      <c r="H156">
        <v>3.3442400000000001</v>
      </c>
      <c r="I156">
        <v>0.47774857142857102</v>
      </c>
      <c r="J156">
        <v>0</v>
      </c>
      <c r="K156">
        <v>8.5994742857142903</v>
      </c>
    </row>
    <row r="157" spans="1:11">
      <c r="A157" t="str">
        <f t="shared" si="2"/>
        <v>H72011</v>
      </c>
      <c r="B157">
        <v>2011</v>
      </c>
      <c r="C157">
        <v>565</v>
      </c>
      <c r="D157" t="s">
        <v>37</v>
      </c>
      <c r="E157">
        <v>10100012345</v>
      </c>
      <c r="F157" t="s">
        <v>20</v>
      </c>
      <c r="G157">
        <v>6.2787912087912101</v>
      </c>
      <c r="H157">
        <v>3.5827593406593401</v>
      </c>
      <c r="I157">
        <v>0.62787912087912101</v>
      </c>
      <c r="J157">
        <v>0</v>
      </c>
      <c r="K157">
        <v>10.489429670329701</v>
      </c>
    </row>
    <row r="158" spans="1:11">
      <c r="A158" t="str">
        <f t="shared" si="2"/>
        <v>H82011</v>
      </c>
      <c r="B158">
        <v>2011</v>
      </c>
      <c r="C158">
        <v>565</v>
      </c>
      <c r="D158" t="s">
        <v>37</v>
      </c>
      <c r="E158">
        <v>10100012345</v>
      </c>
      <c r="F158" t="s">
        <v>21</v>
      </c>
      <c r="G158">
        <v>7.1327142857142896</v>
      </c>
      <c r="H158">
        <v>4.9928999999999997</v>
      </c>
      <c r="I158">
        <v>0.713271428571429</v>
      </c>
      <c r="J158">
        <v>0</v>
      </c>
      <c r="K158">
        <v>12.8388857142857</v>
      </c>
    </row>
    <row r="159" spans="1:11">
      <c r="A159" t="str">
        <f t="shared" si="2"/>
        <v>C12011</v>
      </c>
      <c r="B159">
        <v>2011</v>
      </c>
      <c r="C159">
        <v>565</v>
      </c>
      <c r="D159" t="s">
        <v>37</v>
      </c>
      <c r="E159">
        <v>10100012345</v>
      </c>
      <c r="F159" t="s">
        <v>22</v>
      </c>
      <c r="G159">
        <v>7.9846874999999997</v>
      </c>
      <c r="H159">
        <v>5.58928125</v>
      </c>
      <c r="I159">
        <v>0.79846874999999995</v>
      </c>
      <c r="J159">
        <v>0</v>
      </c>
      <c r="K159">
        <v>14.3724375</v>
      </c>
    </row>
    <row r="160" spans="1:11">
      <c r="A160" t="str">
        <f t="shared" si="2"/>
        <v>C22011</v>
      </c>
      <c r="B160">
        <v>2011</v>
      </c>
      <c r="C160">
        <v>565</v>
      </c>
      <c r="D160" t="s">
        <v>37</v>
      </c>
      <c r="E160">
        <v>10100012345</v>
      </c>
      <c r="F160" t="s">
        <v>23</v>
      </c>
      <c r="G160">
        <v>7.9177499999999998</v>
      </c>
      <c r="H160">
        <v>5.5424249999999997</v>
      </c>
      <c r="I160">
        <v>0.79177500000000001</v>
      </c>
      <c r="J160">
        <v>0</v>
      </c>
      <c r="K160">
        <v>14.251950000000001</v>
      </c>
    </row>
    <row r="161" spans="1:11">
      <c r="A161" t="str">
        <f t="shared" si="2"/>
        <v>C32011</v>
      </c>
      <c r="B161">
        <v>2011</v>
      </c>
      <c r="C161">
        <v>565</v>
      </c>
      <c r="D161" t="s">
        <v>37</v>
      </c>
      <c r="E161">
        <v>10100012345</v>
      </c>
      <c r="F161" t="s">
        <v>24</v>
      </c>
      <c r="G161">
        <v>8.5425000000000004</v>
      </c>
      <c r="H161">
        <v>5.6029166666666699</v>
      </c>
      <c r="I161">
        <v>0.800416666666667</v>
      </c>
      <c r="J161">
        <v>0</v>
      </c>
      <c r="K161">
        <v>14.945833333333301</v>
      </c>
    </row>
    <row r="162" spans="1:11">
      <c r="A162" t="str">
        <f t="shared" si="2"/>
        <v>C42011</v>
      </c>
      <c r="B162">
        <v>2011</v>
      </c>
      <c r="C162">
        <v>565</v>
      </c>
      <c r="D162" t="s">
        <v>37</v>
      </c>
      <c r="E162">
        <v>10100012345</v>
      </c>
      <c r="F162" t="s">
        <v>25</v>
      </c>
      <c r="G162">
        <v>7.8004499999999997</v>
      </c>
      <c r="H162">
        <v>5.1735249999999997</v>
      </c>
      <c r="I162">
        <v>0.73907500000000004</v>
      </c>
      <c r="J162">
        <v>0</v>
      </c>
      <c r="K162">
        <v>13.713050000000001</v>
      </c>
    </row>
    <row r="163" spans="1:11">
      <c r="A163" t="str">
        <f t="shared" si="2"/>
        <v>C72011</v>
      </c>
      <c r="B163">
        <v>2011</v>
      </c>
      <c r="C163">
        <v>565</v>
      </c>
      <c r="D163" t="s">
        <v>37</v>
      </c>
      <c r="E163">
        <v>10100012345</v>
      </c>
      <c r="F163" t="s">
        <v>27</v>
      </c>
      <c r="G163">
        <v>3.9203735482891999</v>
      </c>
      <c r="H163">
        <v>5.0095116126748103</v>
      </c>
      <c r="I163">
        <v>0.71564451609640101</v>
      </c>
      <c r="J163">
        <v>0</v>
      </c>
      <c r="K163">
        <v>9.6455296770604093</v>
      </c>
    </row>
    <row r="164" spans="1:11">
      <c r="A164" t="str">
        <f t="shared" si="2"/>
        <v/>
      </c>
    </row>
    <row r="165" spans="1:11">
      <c r="A165" t="str">
        <f t="shared" si="2"/>
        <v/>
      </c>
      <c r="C165" t="s">
        <v>49</v>
      </c>
      <c r="E165" t="s">
        <v>48</v>
      </c>
      <c r="G165" t="s">
        <v>44</v>
      </c>
    </row>
    <row r="166" spans="1:11">
      <c r="A166" t="str">
        <f t="shared" si="2"/>
        <v>Kategorie</v>
      </c>
      <c r="C166" t="s">
        <v>3</v>
      </c>
      <c r="D166" t="s">
        <v>4</v>
      </c>
      <c r="E166" t="s">
        <v>5</v>
      </c>
      <c r="F166" t="s">
        <v>6</v>
      </c>
      <c r="G166" t="s">
        <v>7</v>
      </c>
      <c r="H166" t="s">
        <v>8</v>
      </c>
      <c r="I166" t="s">
        <v>9</v>
      </c>
      <c r="J166" t="s">
        <v>10</v>
      </c>
      <c r="K166" t="s">
        <v>11</v>
      </c>
    </row>
    <row r="167" spans="1:11">
      <c r="A167" t="str">
        <f t="shared" si="2"/>
        <v>H12010</v>
      </c>
      <c r="B167">
        <v>2010</v>
      </c>
      <c r="C167">
        <v>565</v>
      </c>
      <c r="D167" t="s">
        <v>37</v>
      </c>
      <c r="E167" t="s">
        <v>13</v>
      </c>
      <c r="F167" t="s">
        <v>14</v>
      </c>
      <c r="G167">
        <v>7.3464285714285698</v>
      </c>
      <c r="H167">
        <v>5.1425000000000001</v>
      </c>
      <c r="I167">
        <v>0.73464285714285704</v>
      </c>
      <c r="J167">
        <v>0</v>
      </c>
      <c r="K167">
        <v>13.2235714285714</v>
      </c>
    </row>
    <row r="168" spans="1:11">
      <c r="A168" t="str">
        <f t="shared" si="2"/>
        <v>H22010</v>
      </c>
      <c r="B168">
        <v>2010</v>
      </c>
      <c r="C168">
        <v>565</v>
      </c>
      <c r="D168" t="s">
        <v>37</v>
      </c>
      <c r="E168" t="s">
        <v>13</v>
      </c>
      <c r="F168" t="s">
        <v>15</v>
      </c>
      <c r="G168">
        <v>7.1934285714285702</v>
      </c>
      <c r="H168">
        <v>5.0354000000000001</v>
      </c>
      <c r="I168">
        <v>0.71934285714285695</v>
      </c>
      <c r="J168">
        <v>0</v>
      </c>
      <c r="K168">
        <v>12.948171428571399</v>
      </c>
    </row>
    <row r="169" spans="1:11">
      <c r="A169" t="str">
        <f t="shared" si="2"/>
        <v>H32010</v>
      </c>
      <c r="B169">
        <v>2010</v>
      </c>
      <c r="C169">
        <v>565</v>
      </c>
      <c r="D169" t="s">
        <v>37</v>
      </c>
      <c r="E169" t="s">
        <v>13</v>
      </c>
      <c r="F169" t="s">
        <v>16</v>
      </c>
      <c r="G169">
        <v>5.8852380952381003</v>
      </c>
      <c r="H169">
        <v>4.1196666666666699</v>
      </c>
      <c r="I169">
        <v>0.58852380952380901</v>
      </c>
      <c r="J169">
        <v>0</v>
      </c>
      <c r="K169">
        <v>10.5934285714286</v>
      </c>
    </row>
    <row r="170" spans="1:11">
      <c r="A170" t="str">
        <f t="shared" si="2"/>
        <v>H42010</v>
      </c>
      <c r="B170">
        <v>2010</v>
      </c>
      <c r="C170">
        <v>565</v>
      </c>
      <c r="D170" t="s">
        <v>37</v>
      </c>
      <c r="E170" t="s">
        <v>13</v>
      </c>
      <c r="F170" t="s">
        <v>17</v>
      </c>
      <c r="G170">
        <v>7.1319047619047602</v>
      </c>
      <c r="H170">
        <v>4.9923333333333302</v>
      </c>
      <c r="I170">
        <v>0.71319047619047604</v>
      </c>
      <c r="J170">
        <v>0</v>
      </c>
      <c r="K170">
        <v>12.8374285714286</v>
      </c>
    </row>
    <row r="171" spans="1:11">
      <c r="A171" t="str">
        <f t="shared" si="2"/>
        <v>H52010</v>
      </c>
      <c r="B171">
        <v>2010</v>
      </c>
      <c r="C171">
        <v>565</v>
      </c>
      <c r="D171" t="s">
        <v>37</v>
      </c>
      <c r="E171" t="s">
        <v>13</v>
      </c>
      <c r="F171" t="s">
        <v>18</v>
      </c>
      <c r="G171">
        <v>6.0082857142857096</v>
      </c>
      <c r="H171">
        <v>4.2058</v>
      </c>
      <c r="I171">
        <v>0.60082857142857105</v>
      </c>
      <c r="J171">
        <v>0</v>
      </c>
      <c r="K171">
        <v>10.8149142857143</v>
      </c>
    </row>
    <row r="172" spans="1:11">
      <c r="A172" t="str">
        <f t="shared" si="2"/>
        <v>H62010</v>
      </c>
      <c r="B172">
        <v>2010</v>
      </c>
      <c r="C172">
        <v>565</v>
      </c>
      <c r="D172" t="s">
        <v>37</v>
      </c>
      <c r="E172" t="s">
        <v>13</v>
      </c>
      <c r="F172" t="s">
        <v>19</v>
      </c>
      <c r="G172">
        <v>4.7774857142857101</v>
      </c>
      <c r="H172">
        <v>3.3442400000000001</v>
      </c>
      <c r="I172">
        <v>0.47774857142857102</v>
      </c>
      <c r="J172">
        <v>0</v>
      </c>
      <c r="K172">
        <v>8.5994742857142903</v>
      </c>
    </row>
    <row r="173" spans="1:11">
      <c r="A173" t="str">
        <f t="shared" si="2"/>
        <v>H72010</v>
      </c>
      <c r="B173">
        <v>2010</v>
      </c>
      <c r="C173">
        <v>565</v>
      </c>
      <c r="D173" t="s">
        <v>37</v>
      </c>
      <c r="E173" t="s">
        <v>13</v>
      </c>
      <c r="F173" t="s">
        <v>20</v>
      </c>
      <c r="G173">
        <v>6.2787912087912101</v>
      </c>
      <c r="H173">
        <v>3.5827593406593401</v>
      </c>
      <c r="I173">
        <v>0.62787912087912101</v>
      </c>
      <c r="J173">
        <v>0</v>
      </c>
      <c r="K173">
        <v>10.489429670329701</v>
      </c>
    </row>
    <row r="174" spans="1:11">
      <c r="A174" t="str">
        <f t="shared" si="2"/>
        <v>H82010</v>
      </c>
      <c r="B174">
        <v>2010</v>
      </c>
      <c r="C174">
        <v>565</v>
      </c>
      <c r="D174" t="s">
        <v>37</v>
      </c>
      <c r="E174" t="s">
        <v>13</v>
      </c>
      <c r="F174" t="s">
        <v>21</v>
      </c>
      <c r="G174">
        <v>7.1327142857142896</v>
      </c>
      <c r="H174">
        <v>4.9928999999999997</v>
      </c>
      <c r="I174">
        <v>0.713271428571429</v>
      </c>
      <c r="J174">
        <v>0</v>
      </c>
      <c r="K174">
        <v>12.8388857142857</v>
      </c>
    </row>
    <row r="175" spans="1:11">
      <c r="A175" t="str">
        <f t="shared" si="2"/>
        <v>C12010</v>
      </c>
      <c r="B175">
        <v>2010</v>
      </c>
      <c r="C175">
        <v>565</v>
      </c>
      <c r="D175" t="s">
        <v>37</v>
      </c>
      <c r="E175" t="s">
        <v>13</v>
      </c>
      <c r="F175" t="s">
        <v>22</v>
      </c>
      <c r="G175">
        <v>7.9846874999999997</v>
      </c>
      <c r="H175">
        <v>5.58928125</v>
      </c>
      <c r="I175">
        <v>0.79846874999999995</v>
      </c>
      <c r="J175">
        <v>0</v>
      </c>
      <c r="K175">
        <v>14.3724375</v>
      </c>
    </row>
    <row r="176" spans="1:11">
      <c r="A176" t="str">
        <f t="shared" si="2"/>
        <v>C22010</v>
      </c>
      <c r="B176">
        <v>2010</v>
      </c>
      <c r="C176">
        <v>565</v>
      </c>
      <c r="D176" t="s">
        <v>37</v>
      </c>
      <c r="E176" t="s">
        <v>13</v>
      </c>
      <c r="F176" t="s">
        <v>23</v>
      </c>
      <c r="G176">
        <v>7.9177499999999998</v>
      </c>
      <c r="H176">
        <v>5.5424249999999997</v>
      </c>
      <c r="I176">
        <v>0.79177500000000001</v>
      </c>
      <c r="J176">
        <v>0</v>
      </c>
      <c r="K176">
        <v>14.251950000000001</v>
      </c>
    </row>
    <row r="177" spans="1:11">
      <c r="A177" t="str">
        <f t="shared" si="2"/>
        <v>C32010</v>
      </c>
      <c r="B177">
        <v>2010</v>
      </c>
      <c r="C177">
        <v>565</v>
      </c>
      <c r="D177" t="s">
        <v>37</v>
      </c>
      <c r="E177" t="s">
        <v>13</v>
      </c>
      <c r="F177" t="s">
        <v>24</v>
      </c>
      <c r="G177">
        <v>8.5425000000000004</v>
      </c>
      <c r="H177">
        <v>5.6029166666666699</v>
      </c>
      <c r="I177">
        <v>0.800416666666667</v>
      </c>
      <c r="J177">
        <v>0</v>
      </c>
      <c r="K177">
        <v>14.945833333333301</v>
      </c>
    </row>
    <row r="178" spans="1:11">
      <c r="A178" t="str">
        <f t="shared" si="2"/>
        <v>C42010</v>
      </c>
      <c r="B178">
        <v>2010</v>
      </c>
      <c r="C178">
        <v>565</v>
      </c>
      <c r="D178" t="s">
        <v>37</v>
      </c>
      <c r="E178" t="s">
        <v>13</v>
      </c>
      <c r="F178" t="s">
        <v>25</v>
      </c>
      <c r="G178">
        <v>7.8004499999999997</v>
      </c>
      <c r="H178">
        <v>5.1735249999999997</v>
      </c>
      <c r="I178">
        <v>0.73907500000000004</v>
      </c>
      <c r="J178">
        <v>0</v>
      </c>
      <c r="K178">
        <v>13.713050000000001</v>
      </c>
    </row>
    <row r="179" spans="1:11">
      <c r="A179" t="str">
        <f t="shared" si="2"/>
        <v>C72010</v>
      </c>
      <c r="B179">
        <v>2010</v>
      </c>
      <c r="C179">
        <v>565</v>
      </c>
      <c r="D179" t="s">
        <v>37</v>
      </c>
      <c r="E179" t="s">
        <v>13</v>
      </c>
      <c r="F179" t="s">
        <v>27</v>
      </c>
      <c r="G179">
        <v>3.9203735482891999</v>
      </c>
      <c r="H179">
        <v>5.0095116126748103</v>
      </c>
      <c r="I179">
        <v>0.71564451609640101</v>
      </c>
      <c r="J179">
        <v>0</v>
      </c>
      <c r="K179">
        <v>9.6455296770604093</v>
      </c>
    </row>
    <row r="180" spans="1:11">
      <c r="A180" t="str">
        <f t="shared" si="2"/>
        <v/>
      </c>
    </row>
    <row r="181" spans="1:11">
      <c r="A181" t="str">
        <f t="shared" si="2"/>
        <v/>
      </c>
      <c r="C181" t="s">
        <v>50</v>
      </c>
      <c r="E181" t="s">
        <v>51</v>
      </c>
      <c r="G181" t="s">
        <v>44</v>
      </c>
    </row>
    <row r="182" spans="1:11">
      <c r="A182" t="str">
        <f t="shared" si="2"/>
        <v>Kategorie</v>
      </c>
      <c r="C182" t="s">
        <v>3</v>
      </c>
      <c r="D182" t="s">
        <v>4</v>
      </c>
      <c r="E182" t="s">
        <v>5</v>
      </c>
      <c r="F182" t="s">
        <v>6</v>
      </c>
      <c r="G182" t="s">
        <v>7</v>
      </c>
      <c r="H182" t="s">
        <v>8</v>
      </c>
      <c r="I182" t="s">
        <v>9</v>
      </c>
      <c r="J182" t="s">
        <v>10</v>
      </c>
      <c r="K182" t="s">
        <v>11</v>
      </c>
    </row>
    <row r="183" spans="1:11">
      <c r="A183" t="str">
        <f t="shared" si="2"/>
        <v>H12009</v>
      </c>
      <c r="B183">
        <v>2009</v>
      </c>
      <c r="C183">
        <v>565</v>
      </c>
      <c r="D183" t="s">
        <v>37</v>
      </c>
      <c r="E183" t="s">
        <v>13</v>
      </c>
      <c r="F183" t="s">
        <v>14</v>
      </c>
      <c r="G183">
        <v>7.3464285714285698</v>
      </c>
      <c r="H183">
        <v>5.1425000000000001</v>
      </c>
      <c r="I183">
        <v>0.73464285714285704</v>
      </c>
      <c r="J183">
        <v>0</v>
      </c>
      <c r="K183">
        <v>13.2235714285714</v>
      </c>
    </row>
    <row r="184" spans="1:11">
      <c r="A184" t="str">
        <f t="shared" si="2"/>
        <v>H22009</v>
      </c>
      <c r="B184">
        <v>2009</v>
      </c>
      <c r="C184">
        <v>565</v>
      </c>
      <c r="D184" t="s">
        <v>37</v>
      </c>
      <c r="E184" t="s">
        <v>13</v>
      </c>
      <c r="F184" t="s">
        <v>15</v>
      </c>
      <c r="G184">
        <v>7.1934285714285702</v>
      </c>
      <c r="H184">
        <v>5.0354000000000001</v>
      </c>
      <c r="I184">
        <v>0.71934285714285695</v>
      </c>
      <c r="J184">
        <v>0</v>
      </c>
      <c r="K184">
        <v>12.948171428571399</v>
      </c>
    </row>
    <row r="185" spans="1:11">
      <c r="A185" t="str">
        <f t="shared" si="2"/>
        <v>H32009</v>
      </c>
      <c r="B185">
        <v>2009</v>
      </c>
      <c r="C185">
        <v>565</v>
      </c>
      <c r="D185" t="s">
        <v>37</v>
      </c>
      <c r="E185" t="s">
        <v>13</v>
      </c>
      <c r="F185" t="s">
        <v>16</v>
      </c>
      <c r="G185">
        <v>5.8852380952381003</v>
      </c>
      <c r="H185">
        <v>4.1196666666666699</v>
      </c>
      <c r="I185">
        <v>0.58852380952380901</v>
      </c>
      <c r="J185">
        <v>0</v>
      </c>
      <c r="K185">
        <v>10.5934285714286</v>
      </c>
    </row>
    <row r="186" spans="1:11">
      <c r="A186" t="str">
        <f t="shared" si="2"/>
        <v>H42009</v>
      </c>
      <c r="B186">
        <v>2009</v>
      </c>
      <c r="C186">
        <v>565</v>
      </c>
      <c r="D186" t="s">
        <v>37</v>
      </c>
      <c r="E186" t="s">
        <v>13</v>
      </c>
      <c r="F186" t="s">
        <v>17</v>
      </c>
      <c r="G186">
        <v>7.1319047619047602</v>
      </c>
      <c r="H186">
        <v>4.9923333333333302</v>
      </c>
      <c r="I186">
        <v>0.71319047619047604</v>
      </c>
      <c r="J186">
        <v>0</v>
      </c>
      <c r="K186">
        <v>12.8374285714286</v>
      </c>
    </row>
    <row r="187" spans="1:11">
      <c r="A187" t="str">
        <f t="shared" si="2"/>
        <v>H52009</v>
      </c>
      <c r="B187">
        <v>2009</v>
      </c>
      <c r="C187">
        <v>565</v>
      </c>
      <c r="D187" t="s">
        <v>37</v>
      </c>
      <c r="E187" t="s">
        <v>13</v>
      </c>
      <c r="F187" t="s">
        <v>18</v>
      </c>
      <c r="G187">
        <v>6.0082857142857096</v>
      </c>
      <c r="H187">
        <v>4.2058</v>
      </c>
      <c r="I187">
        <v>0.60082857142857105</v>
      </c>
      <c r="J187">
        <v>0</v>
      </c>
      <c r="K187">
        <v>10.8149142857143</v>
      </c>
    </row>
    <row r="188" spans="1:11">
      <c r="A188" t="str">
        <f t="shared" si="2"/>
        <v>H62009</v>
      </c>
      <c r="B188">
        <v>2009</v>
      </c>
      <c r="C188">
        <v>565</v>
      </c>
      <c r="D188" t="s">
        <v>37</v>
      </c>
      <c r="E188" t="s">
        <v>13</v>
      </c>
      <c r="F188" t="s">
        <v>19</v>
      </c>
      <c r="G188">
        <v>4.7774857142857101</v>
      </c>
      <c r="H188">
        <v>3.3442400000000001</v>
      </c>
      <c r="I188">
        <v>0.47774857142857102</v>
      </c>
      <c r="J188">
        <v>0</v>
      </c>
      <c r="K188">
        <v>8.5994742857142903</v>
      </c>
    </row>
    <row r="189" spans="1:11">
      <c r="A189" t="str">
        <f t="shared" si="2"/>
        <v>H72009</v>
      </c>
      <c r="B189">
        <v>2009</v>
      </c>
      <c r="C189">
        <v>565</v>
      </c>
      <c r="D189" t="s">
        <v>37</v>
      </c>
      <c r="E189" t="s">
        <v>13</v>
      </c>
      <c r="F189" t="s">
        <v>20</v>
      </c>
      <c r="G189">
        <v>6.2787912087912101</v>
      </c>
      <c r="H189">
        <v>3.5827593406593401</v>
      </c>
      <c r="I189">
        <v>0.62787912087912101</v>
      </c>
      <c r="J189">
        <v>0</v>
      </c>
      <c r="K189">
        <v>10.489429670329701</v>
      </c>
    </row>
    <row r="190" spans="1:11">
      <c r="A190" t="str">
        <f t="shared" si="2"/>
        <v>H82009</v>
      </c>
      <c r="B190">
        <v>2009</v>
      </c>
      <c r="C190">
        <v>565</v>
      </c>
      <c r="D190" t="s">
        <v>37</v>
      </c>
      <c r="E190" t="s">
        <v>13</v>
      </c>
      <c r="F190" t="s">
        <v>21</v>
      </c>
      <c r="G190">
        <v>7.1327142857142896</v>
      </c>
      <c r="H190">
        <v>4.9928999999999997</v>
      </c>
      <c r="I190">
        <v>0.713271428571429</v>
      </c>
      <c r="J190">
        <v>0</v>
      </c>
      <c r="K190">
        <v>12.8388857142857</v>
      </c>
    </row>
    <row r="191" spans="1:11">
      <c r="A191" t="str">
        <f t="shared" si="2"/>
        <v>C12009</v>
      </c>
      <c r="B191">
        <v>2009</v>
      </c>
      <c r="C191">
        <v>565</v>
      </c>
      <c r="D191" t="s">
        <v>37</v>
      </c>
      <c r="E191" t="s">
        <v>13</v>
      </c>
      <c r="F191" t="s">
        <v>22</v>
      </c>
      <c r="G191">
        <v>7.9846874999999997</v>
      </c>
      <c r="H191">
        <v>5.58928125</v>
      </c>
      <c r="I191">
        <v>0.79846874999999995</v>
      </c>
      <c r="J191">
        <v>0</v>
      </c>
      <c r="K191">
        <v>14.3724375</v>
      </c>
    </row>
    <row r="192" spans="1:11">
      <c r="A192" t="str">
        <f t="shared" si="2"/>
        <v>C22009</v>
      </c>
      <c r="B192">
        <v>2009</v>
      </c>
      <c r="C192">
        <v>565</v>
      </c>
      <c r="D192" t="s">
        <v>37</v>
      </c>
      <c r="E192" t="s">
        <v>13</v>
      </c>
      <c r="F192" t="s">
        <v>23</v>
      </c>
      <c r="G192">
        <v>7.9177499999999998</v>
      </c>
      <c r="H192">
        <v>5.5424249999999997</v>
      </c>
      <c r="I192">
        <v>0.79177500000000001</v>
      </c>
      <c r="J192">
        <v>0</v>
      </c>
      <c r="K192">
        <v>14.251950000000001</v>
      </c>
    </row>
    <row r="193" spans="1:11">
      <c r="A193" t="str">
        <f t="shared" si="2"/>
        <v>C32009</v>
      </c>
      <c r="B193">
        <v>2009</v>
      </c>
      <c r="C193">
        <v>565</v>
      </c>
      <c r="D193" t="s">
        <v>37</v>
      </c>
      <c r="E193" t="s">
        <v>13</v>
      </c>
      <c r="F193" t="s">
        <v>24</v>
      </c>
      <c r="G193">
        <v>8.5425000000000004</v>
      </c>
      <c r="H193">
        <v>5.6029166666666699</v>
      </c>
      <c r="I193">
        <v>0.800416666666667</v>
      </c>
      <c r="J193">
        <v>0</v>
      </c>
      <c r="K193">
        <v>14.945833333333301</v>
      </c>
    </row>
    <row r="194" spans="1:11">
      <c r="A194" t="str">
        <f t="shared" si="2"/>
        <v>C42009</v>
      </c>
      <c r="B194">
        <v>2009</v>
      </c>
      <c r="C194">
        <v>565</v>
      </c>
      <c r="D194" t="s">
        <v>37</v>
      </c>
      <c r="E194" t="s">
        <v>13</v>
      </c>
      <c r="F194" t="s">
        <v>25</v>
      </c>
      <c r="G194">
        <v>7.8004499999999997</v>
      </c>
      <c r="H194">
        <v>5.1735249999999997</v>
      </c>
      <c r="I194">
        <v>0.73907500000000004</v>
      </c>
      <c r="J194">
        <v>0</v>
      </c>
      <c r="K194">
        <v>13.713050000000001</v>
      </c>
    </row>
    <row r="195" spans="1:11">
      <c r="A195" t="str">
        <f t="shared" si="2"/>
        <v>C72009</v>
      </c>
      <c r="B195">
        <v>2009</v>
      </c>
      <c r="C195">
        <v>565</v>
      </c>
      <c r="D195" t="s">
        <v>37</v>
      </c>
      <c r="E195" t="s">
        <v>13</v>
      </c>
      <c r="F195" t="s">
        <v>27</v>
      </c>
      <c r="G195">
        <v>3.9203735482891999</v>
      </c>
      <c r="H195">
        <v>5.0095116126748103</v>
      </c>
      <c r="I195">
        <v>0.71564451609640101</v>
      </c>
      <c r="J195">
        <v>0</v>
      </c>
      <c r="K195">
        <v>9.6455296770604093</v>
      </c>
    </row>
    <row r="197" spans="1:11">
      <c r="C197" s="2" t="s">
        <v>70</v>
      </c>
    </row>
    <row r="198" spans="1:11" ht="28">
      <c r="K198" s="5" t="s">
        <v>119</v>
      </c>
    </row>
    <row r="199" spans="1:11">
      <c r="K199" s="3"/>
    </row>
    <row r="200" spans="1:11" ht="17.5">
      <c r="K200" s="9" t="s">
        <v>72</v>
      </c>
    </row>
    <row r="201" spans="1:11">
      <c r="K201" s="3"/>
    </row>
    <row r="202" spans="1:11" ht="42">
      <c r="C202" s="4" t="s">
        <v>71</v>
      </c>
      <c r="K202" s="5" t="s">
        <v>120</v>
      </c>
    </row>
    <row r="203" spans="1:11">
      <c r="C203" s="5"/>
      <c r="K203" s="3"/>
    </row>
    <row r="204" spans="1:11" ht="28">
      <c r="C204" s="25"/>
      <c r="D204" s="6" t="s">
        <v>72</v>
      </c>
      <c r="E204" s="6" t="s">
        <v>74</v>
      </c>
      <c r="F204" s="6" t="s">
        <v>75</v>
      </c>
      <c r="G204" s="6" t="s">
        <v>74</v>
      </c>
      <c r="K204" s="9" t="s">
        <v>74</v>
      </c>
    </row>
    <row r="205" spans="1:11" ht="28">
      <c r="C205" s="25"/>
      <c r="D205" s="6" t="s">
        <v>73</v>
      </c>
      <c r="E205" s="6" t="s">
        <v>73</v>
      </c>
      <c r="F205" s="6" t="s">
        <v>76</v>
      </c>
      <c r="G205" s="6" t="s">
        <v>76</v>
      </c>
      <c r="K205" s="3"/>
    </row>
    <row r="206" spans="1:11" ht="42">
      <c r="C206" s="6" t="s">
        <v>77</v>
      </c>
      <c r="D206" s="7" t="s">
        <v>78</v>
      </c>
      <c r="E206" s="7" t="s">
        <v>79</v>
      </c>
      <c r="F206" s="7" t="s">
        <v>80</v>
      </c>
      <c r="G206" s="7" t="s">
        <v>81</v>
      </c>
      <c r="K206" s="5" t="s">
        <v>121</v>
      </c>
    </row>
    <row r="207" spans="1:11" ht="42">
      <c r="C207" s="6" t="s">
        <v>82</v>
      </c>
      <c r="D207" s="7" t="s">
        <v>83</v>
      </c>
      <c r="E207" s="7" t="s">
        <v>84</v>
      </c>
      <c r="F207" s="7" t="s">
        <v>85</v>
      </c>
      <c r="G207" s="7" t="s">
        <v>86</v>
      </c>
    </row>
    <row r="208" spans="1:11" ht="42">
      <c r="C208" s="6" t="s">
        <v>87</v>
      </c>
      <c r="D208" s="7" t="s">
        <v>88</v>
      </c>
      <c r="E208" s="7" t="s">
        <v>88</v>
      </c>
      <c r="F208" s="7" t="s">
        <v>89</v>
      </c>
      <c r="G208" s="7" t="s">
        <v>89</v>
      </c>
    </row>
    <row r="209" spans="3:7" ht="42">
      <c r="C209" s="6" t="s">
        <v>90</v>
      </c>
      <c r="D209" s="7" t="s">
        <v>91</v>
      </c>
      <c r="E209" s="7" t="s">
        <v>91</v>
      </c>
      <c r="F209" s="7" t="s">
        <v>92</v>
      </c>
      <c r="G209" s="7" t="s">
        <v>92</v>
      </c>
    </row>
    <row r="210" spans="3:7" ht="42">
      <c r="C210" s="8" t="s">
        <v>93</v>
      </c>
      <c r="D210" s="7" t="s">
        <v>94</v>
      </c>
      <c r="E210" s="7" t="s">
        <v>94</v>
      </c>
      <c r="F210" s="7" t="s">
        <v>95</v>
      </c>
      <c r="G210" s="7" t="s">
        <v>95</v>
      </c>
    </row>
    <row r="211" spans="3:7" ht="42">
      <c r="C211" s="6" t="s">
        <v>96</v>
      </c>
      <c r="D211" s="7" t="s">
        <v>97</v>
      </c>
      <c r="E211" s="7" t="s">
        <v>98</v>
      </c>
      <c r="F211" s="7" t="s">
        <v>99</v>
      </c>
      <c r="G211" s="7" t="s">
        <v>100</v>
      </c>
    </row>
    <row r="212" spans="3:7" ht="15.5">
      <c r="C212" s="4" t="s">
        <v>101</v>
      </c>
    </row>
    <row r="213" spans="3:7">
      <c r="C213" s="5"/>
    </row>
    <row r="214" spans="3:7" ht="28">
      <c r="C214" s="25"/>
      <c r="D214" s="6" t="s">
        <v>72</v>
      </c>
      <c r="E214" s="6" t="s">
        <v>74</v>
      </c>
      <c r="F214" s="6" t="s">
        <v>72</v>
      </c>
      <c r="G214" s="6" t="s">
        <v>74</v>
      </c>
    </row>
    <row r="215" spans="3:7" ht="28">
      <c r="C215" s="25"/>
      <c r="D215" s="6" t="s">
        <v>73</v>
      </c>
      <c r="E215" s="6" t="s">
        <v>73</v>
      </c>
      <c r="F215" s="6" t="s">
        <v>76</v>
      </c>
      <c r="G215" s="6" t="s">
        <v>76</v>
      </c>
    </row>
    <row r="216" spans="3:7" ht="42">
      <c r="C216" s="6" t="s">
        <v>77</v>
      </c>
      <c r="D216" s="7" t="s">
        <v>102</v>
      </c>
      <c r="E216" s="7" t="s">
        <v>103</v>
      </c>
      <c r="F216" s="7" t="s">
        <v>104</v>
      </c>
      <c r="G216" s="7" t="s">
        <v>105</v>
      </c>
    </row>
    <row r="217" spans="3:7" ht="42">
      <c r="C217" s="6" t="s">
        <v>82</v>
      </c>
      <c r="D217" s="7" t="s">
        <v>83</v>
      </c>
      <c r="E217" s="7" t="s">
        <v>84</v>
      </c>
      <c r="F217" s="7" t="s">
        <v>85</v>
      </c>
      <c r="G217" s="7" t="s">
        <v>86</v>
      </c>
    </row>
    <row r="218" spans="3:7" ht="42">
      <c r="C218" s="6" t="s">
        <v>87</v>
      </c>
      <c r="D218" s="7" t="s">
        <v>88</v>
      </c>
      <c r="E218" s="7" t="s">
        <v>88</v>
      </c>
      <c r="F218" s="7" t="s">
        <v>89</v>
      </c>
      <c r="G218" s="7" t="s">
        <v>89</v>
      </c>
    </row>
    <row r="219" spans="3:7" ht="42">
      <c r="C219" s="6" t="s">
        <v>90</v>
      </c>
      <c r="D219" s="7" t="s">
        <v>91</v>
      </c>
      <c r="E219" s="7" t="s">
        <v>91</v>
      </c>
      <c r="F219" s="7" t="s">
        <v>92</v>
      </c>
      <c r="G219" s="7" t="s">
        <v>92</v>
      </c>
    </row>
    <row r="220" spans="3:7" ht="42">
      <c r="C220" s="6" t="s">
        <v>96</v>
      </c>
      <c r="D220" s="7" t="s">
        <v>106</v>
      </c>
      <c r="E220" s="7" t="s">
        <v>107</v>
      </c>
      <c r="F220" s="7" t="s">
        <v>108</v>
      </c>
      <c r="G220" s="7" t="s">
        <v>109</v>
      </c>
    </row>
    <row r="221" spans="3:7" ht="15.5">
      <c r="C221" s="4" t="s">
        <v>110</v>
      </c>
    </row>
    <row r="222" spans="3:7">
      <c r="C222" s="5"/>
    </row>
    <row r="223" spans="3:7" ht="28">
      <c r="C223" s="25"/>
      <c r="D223" s="6" t="s">
        <v>72</v>
      </c>
      <c r="E223" s="6" t="s">
        <v>74</v>
      </c>
      <c r="F223" s="6" t="s">
        <v>72</v>
      </c>
      <c r="G223" s="6" t="s">
        <v>74</v>
      </c>
    </row>
    <row r="224" spans="3:7" ht="28">
      <c r="C224" s="25"/>
      <c r="D224" s="6" t="s">
        <v>73</v>
      </c>
      <c r="E224" s="6" t="s">
        <v>73</v>
      </c>
      <c r="F224" s="6" t="s">
        <v>76</v>
      </c>
      <c r="G224" s="6" t="s">
        <v>76</v>
      </c>
    </row>
    <row r="225" spans="3:7" ht="42">
      <c r="C225" s="8" t="s">
        <v>77</v>
      </c>
      <c r="D225" s="7" t="s">
        <v>111</v>
      </c>
      <c r="E225" s="7" t="s">
        <v>112</v>
      </c>
      <c r="F225" s="7" t="s">
        <v>113</v>
      </c>
      <c r="G225" s="7" t="s">
        <v>114</v>
      </c>
    </row>
    <row r="226" spans="3:7" ht="42">
      <c r="C226" s="8" t="s">
        <v>82</v>
      </c>
      <c r="D226" s="7" t="s">
        <v>83</v>
      </c>
      <c r="E226" s="7" t="s">
        <v>84</v>
      </c>
      <c r="F226" s="7" t="s">
        <v>85</v>
      </c>
      <c r="G226" s="7" t="s">
        <v>86</v>
      </c>
    </row>
    <row r="227" spans="3:7" ht="42">
      <c r="C227" s="8" t="s">
        <v>87</v>
      </c>
      <c r="D227" s="7" t="s">
        <v>88</v>
      </c>
      <c r="E227" s="7" t="s">
        <v>88</v>
      </c>
      <c r="F227" s="7" t="s">
        <v>89</v>
      </c>
      <c r="G227" s="7" t="s">
        <v>89</v>
      </c>
    </row>
    <row r="228" spans="3:7" ht="42">
      <c r="C228" s="8" t="s">
        <v>90</v>
      </c>
      <c r="D228" s="7" t="s">
        <v>91</v>
      </c>
      <c r="E228" s="7" t="s">
        <v>91</v>
      </c>
      <c r="F228" s="7" t="s">
        <v>92</v>
      </c>
      <c r="G228" s="7" t="s">
        <v>92</v>
      </c>
    </row>
    <row r="229" spans="3:7" ht="42">
      <c r="C229" s="8" t="s">
        <v>96</v>
      </c>
      <c r="D229" s="7" t="s">
        <v>115</v>
      </c>
      <c r="E229" s="7" t="s">
        <v>116</v>
      </c>
      <c r="F229" s="7" t="s">
        <v>117</v>
      </c>
      <c r="G229" s="7" t="s">
        <v>118</v>
      </c>
    </row>
  </sheetData>
  <mergeCells count="3">
    <mergeCell ref="C204:C205"/>
    <mergeCell ref="C214:C215"/>
    <mergeCell ref="C223:C224"/>
  </mergeCells>
  <hyperlinks>
    <hyperlink ref="H1" r:id="rId1"/>
    <hyperlink ref="C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H34" sqref="H34"/>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f>VLOOKUP(CONCATENATE(B$5,$A6),raw!$A$3:$K$195,MATCH("Total exkl. MWST",raw!$A$2:$K$2,0),0)</f>
        <v>13.2235714285714</v>
      </c>
      <c r="C6">
        <f>VLOOKUP(CONCATENATE(C$5,$A6),raw!$A$3:$K$195,MATCH("Total exkl. MWST",raw!$A$2:$K$2,0),0)</f>
        <v>12.948171428571399</v>
      </c>
      <c r="D6">
        <f>VLOOKUP(CONCATENATE(D$5,$A6),raw!$A$3:$K$195,MATCH("Total exkl. MWST",raw!$A$2:$K$2,0),0)</f>
        <v>10.5934285714286</v>
      </c>
      <c r="E6">
        <f>VLOOKUP(CONCATENATE(E$5,$A6),raw!$A$3:$K$195,MATCH("Total exkl. MWST",raw!$A$2:$K$2,0),0)</f>
        <v>12.8374285714286</v>
      </c>
      <c r="F6">
        <f>VLOOKUP(CONCATENATE(F$5,$A6),raw!$A$3:$K$195,MATCH("Total exkl. MWST",raw!$A$2:$K$2,0),0)</f>
        <v>10.8149142857143</v>
      </c>
      <c r="G6">
        <f>VLOOKUP(CONCATENATE(G$5,$A6),raw!$A$3:$K$195,MATCH("Total exkl. MWST",raw!$A$2:$K$2,0),0)</f>
        <v>8.5994742857142903</v>
      </c>
      <c r="H6">
        <f>VLOOKUP(CONCATENATE(H$5,$A6),raw!$A$3:$K$195,MATCH("Total exkl. MWST",raw!$A$2:$K$2,0),0)</f>
        <v>10.489429670329701</v>
      </c>
      <c r="I6">
        <f>VLOOKUP(CONCATENATE(I$5,$A6),raw!$A$3:$K$195,MATCH("Total exkl. MWST",raw!$A$2:$K$2,0),0)</f>
        <v>12.8388857142857</v>
      </c>
      <c r="J6">
        <f>VLOOKUP(CONCATENATE(J$5,$A6),raw!$A$3:$K$195,MATCH("Total exkl. MWST",raw!$A$2:$K$2,0),0)</f>
        <v>14.3724375</v>
      </c>
      <c r="K6">
        <f>VLOOKUP(CONCATENATE(K$5,$A6),raw!$A$3:$K$195,MATCH("Total exkl. MWST",raw!$A$2:$K$2,0),0)</f>
        <v>14.251950000000001</v>
      </c>
      <c r="L6">
        <f>VLOOKUP(CONCATENATE(L$5,$A6),raw!$A$3:$K$195,MATCH("Total exkl. MWST",raw!$A$2:$K$2,0),0)</f>
        <v>14.945833333333301</v>
      </c>
      <c r="M6">
        <f>VLOOKUP(CONCATENATE(M$5,$A6),raw!$A$3:$K$195,MATCH("Total exkl. MWST",raw!$A$2:$K$2,0),0)</f>
        <v>13.713050000000001</v>
      </c>
      <c r="N6" t="e">
        <f>VLOOKUP(CONCATENATE(N$5,$A6),raw!$A$3:$K$195,MATCH("Total exkl. MWST",raw!$A$2:$K$2,0),0)</f>
        <v>#N/A</v>
      </c>
      <c r="O6">
        <f>VLOOKUP(CONCATENATE(O$5,$A6),raw!$A$3:$K$195,MATCH("Total exkl. MWST",raw!$A$2:$K$2,0),0)</f>
        <v>9.6455296770604093</v>
      </c>
    </row>
    <row r="7" spans="1:15">
      <c r="A7">
        <v>2010</v>
      </c>
      <c r="B7">
        <f>VLOOKUP(CONCATENATE(B$5,$A7),raw!$A$3:$K$195,MATCH("Total exkl. MWST",raw!$A$2:$K$2,0),0)</f>
        <v>13.2235714285714</v>
      </c>
      <c r="C7">
        <f>VLOOKUP(CONCATENATE(C$5,$A7),raw!$A$3:$K$195,MATCH("Total exkl. MWST",raw!$A$2:$K$2,0),0)</f>
        <v>12.948171428571399</v>
      </c>
      <c r="D7">
        <f>VLOOKUP(CONCATENATE(D$5,$A7),raw!$A$3:$K$195,MATCH("Total exkl. MWST",raw!$A$2:$K$2,0),0)</f>
        <v>10.5934285714286</v>
      </c>
      <c r="E7">
        <f>VLOOKUP(CONCATENATE(E$5,$A7),raw!$A$3:$K$195,MATCH("Total exkl. MWST",raw!$A$2:$K$2,0),0)</f>
        <v>12.8374285714286</v>
      </c>
      <c r="F7">
        <f>VLOOKUP(CONCATENATE(F$5,$A7),raw!$A$3:$K$195,MATCH("Total exkl. MWST",raw!$A$2:$K$2,0),0)</f>
        <v>10.8149142857143</v>
      </c>
      <c r="G7">
        <f>VLOOKUP(CONCATENATE(G$5,$A7),raw!$A$3:$K$195,MATCH("Total exkl. MWST",raw!$A$2:$K$2,0),0)</f>
        <v>8.5994742857142903</v>
      </c>
      <c r="H7">
        <f>VLOOKUP(CONCATENATE(H$5,$A7),raw!$A$3:$K$195,MATCH("Total exkl. MWST",raw!$A$2:$K$2,0),0)</f>
        <v>10.489429670329701</v>
      </c>
      <c r="I7">
        <f>VLOOKUP(CONCATENATE(I$5,$A7),raw!$A$3:$K$195,MATCH("Total exkl. MWST",raw!$A$2:$K$2,0),0)</f>
        <v>12.8388857142857</v>
      </c>
      <c r="J7">
        <f>VLOOKUP(CONCATENATE(J$5,$A7),raw!$A$3:$K$195,MATCH("Total exkl. MWST",raw!$A$2:$K$2,0),0)</f>
        <v>14.3724375</v>
      </c>
      <c r="K7">
        <f>VLOOKUP(CONCATENATE(K$5,$A7),raw!$A$3:$K$195,MATCH("Total exkl. MWST",raw!$A$2:$K$2,0),0)</f>
        <v>14.251950000000001</v>
      </c>
      <c r="L7">
        <f>VLOOKUP(CONCATENATE(L$5,$A7),raw!$A$3:$K$195,MATCH("Total exkl. MWST",raw!$A$2:$K$2,0),0)</f>
        <v>14.945833333333301</v>
      </c>
      <c r="M7">
        <f>VLOOKUP(CONCATENATE(M$5,$A7),raw!$A$3:$K$195,MATCH("Total exkl. MWST",raw!$A$2:$K$2,0),0)</f>
        <v>13.713050000000001</v>
      </c>
      <c r="N7" t="e">
        <f>VLOOKUP(CONCATENATE(N$5,$A7),raw!$A$3:$K$195,MATCH("Total exkl. MWST",raw!$A$2:$K$2,0),0)</f>
        <v>#N/A</v>
      </c>
      <c r="O7">
        <f>VLOOKUP(CONCATENATE(O$5,$A7),raw!$A$3:$K$195,MATCH("Total exkl. MWST",raw!$A$2:$K$2,0),0)</f>
        <v>9.6455296770604093</v>
      </c>
    </row>
    <row r="8" spans="1:15">
      <c r="A8">
        <v>2011</v>
      </c>
      <c r="B8">
        <f>VLOOKUP(CONCATENATE(B$5,$A8),raw!$A$3:$K$195,MATCH("Total exkl. MWST",raw!$A$2:$K$2,0),0)</f>
        <v>13.2235714285714</v>
      </c>
      <c r="C8">
        <f>VLOOKUP(CONCATENATE(C$5,$A8),raw!$A$3:$K$195,MATCH("Total exkl. MWST",raw!$A$2:$K$2,0),0)</f>
        <v>12.948171428571399</v>
      </c>
      <c r="D8">
        <f>VLOOKUP(CONCATENATE(D$5,$A8),raw!$A$3:$K$195,MATCH("Total exkl. MWST",raw!$A$2:$K$2,0),0)</f>
        <v>10.5934285714286</v>
      </c>
      <c r="E8">
        <f>VLOOKUP(CONCATENATE(E$5,$A8),raw!$A$3:$K$195,MATCH("Total exkl. MWST",raw!$A$2:$K$2,0),0)</f>
        <v>12.8374285714286</v>
      </c>
      <c r="F8">
        <f>VLOOKUP(CONCATENATE(F$5,$A8),raw!$A$3:$K$195,MATCH("Total exkl. MWST",raw!$A$2:$K$2,0),0)</f>
        <v>10.8149142857143</v>
      </c>
      <c r="G8">
        <f>VLOOKUP(CONCATENATE(G$5,$A8),raw!$A$3:$K$195,MATCH("Total exkl. MWST",raw!$A$2:$K$2,0),0)</f>
        <v>8.5994742857142903</v>
      </c>
      <c r="H8">
        <f>VLOOKUP(CONCATENATE(H$5,$A8),raw!$A$3:$K$195,MATCH("Total exkl. MWST",raw!$A$2:$K$2,0),0)</f>
        <v>10.489429670329701</v>
      </c>
      <c r="I8">
        <f>VLOOKUP(CONCATENATE(I$5,$A8),raw!$A$3:$K$195,MATCH("Total exkl. MWST",raw!$A$2:$K$2,0),0)</f>
        <v>12.8388857142857</v>
      </c>
      <c r="J8">
        <f>VLOOKUP(CONCATENATE(J$5,$A8),raw!$A$3:$K$195,MATCH("Total exkl. MWST",raw!$A$2:$K$2,0),0)</f>
        <v>14.3724375</v>
      </c>
      <c r="K8">
        <f>VLOOKUP(CONCATENATE(K$5,$A8),raw!$A$3:$K$195,MATCH("Total exkl. MWST",raw!$A$2:$K$2,0),0)</f>
        <v>14.251950000000001</v>
      </c>
      <c r="L8">
        <f>VLOOKUP(CONCATENATE(L$5,$A8),raw!$A$3:$K$195,MATCH("Total exkl. MWST",raw!$A$2:$K$2,0),0)</f>
        <v>14.945833333333301</v>
      </c>
      <c r="M8">
        <f>VLOOKUP(CONCATENATE(M$5,$A8),raw!$A$3:$K$195,MATCH("Total exkl. MWST",raw!$A$2:$K$2,0),0)</f>
        <v>13.713050000000001</v>
      </c>
      <c r="N8" t="e">
        <f>VLOOKUP(CONCATENATE(N$5,$A8),raw!$A$3:$K$195,MATCH("Total exkl. MWST",raw!$A$2:$K$2,0),0)</f>
        <v>#N/A</v>
      </c>
      <c r="O8">
        <f>VLOOKUP(CONCATENATE(O$5,$A8),raw!$A$3:$K$195,MATCH("Total exkl. MWST",raw!$A$2:$K$2,0),0)</f>
        <v>9.6455296770604093</v>
      </c>
    </row>
    <row r="9" spans="1:15">
      <c r="A9">
        <v>2012</v>
      </c>
      <c r="B9">
        <f>VLOOKUP(CONCATENATE(B$5,$A9),raw!$A$3:$K$195,MATCH("Total exkl. MWST",raw!$A$2:$K$2,0),0)</f>
        <v>14.3908928571429</v>
      </c>
      <c r="C9">
        <f>VLOOKUP(CONCATENATE(C$5,$A9),raw!$A$3:$K$195,MATCH("Total exkl. MWST",raw!$A$2:$K$2,0),0)</f>
        <v>14.087842857142901</v>
      </c>
      <c r="D9">
        <f>VLOOKUP(CONCATENATE(D$5,$A9),raw!$A$3:$K$195,MATCH("Total exkl. MWST",raw!$A$2:$K$2,0),0)</f>
        <v>11.5276904761905</v>
      </c>
      <c r="E9">
        <f>VLOOKUP(CONCATENATE(E$5,$A9),raw!$A$3:$K$195,MATCH("Total exkl. MWST",raw!$A$2:$K$2,0),0)</f>
        <v>13.9740238095238</v>
      </c>
      <c r="F9">
        <f>VLOOKUP(CONCATENATE(F$5,$A9),raw!$A$3:$K$195,MATCH("Total exkl. MWST",raw!$A$2:$K$2,0),0)</f>
        <v>11.765328571428601</v>
      </c>
      <c r="G9">
        <f>VLOOKUP(CONCATENATE(G$5,$A9),raw!$A$3:$K$195,MATCH("Total exkl. MWST",raw!$A$2:$K$2,0),0)</f>
        <v>9.3583485714285697</v>
      </c>
      <c r="H9">
        <f>VLOOKUP(CONCATENATE(H$5,$A9),raw!$A$3:$K$195,MATCH("Total exkl. MWST",raw!$A$2:$K$2,0),0)</f>
        <v>11.4116873626374</v>
      </c>
      <c r="I9">
        <f>VLOOKUP(CONCATENATE(I$5,$A9),raw!$A$3:$K$195,MATCH("Total exkl. MWST",raw!$A$2:$K$2,0),0)</f>
        <v>13.975521428571399</v>
      </c>
      <c r="J9">
        <f>VLOOKUP(CONCATENATE(J$5,$A9),raw!$A$3:$K$195,MATCH("Total exkl. MWST",raw!$A$2:$K$2,0),0)</f>
        <v>15.641671875</v>
      </c>
      <c r="K9">
        <f>VLOOKUP(CONCATENATE(K$5,$A9),raw!$A$3:$K$195,MATCH("Total exkl. MWST",raw!$A$2:$K$2,0),0)</f>
        <v>15.507837500000001</v>
      </c>
      <c r="L9">
        <f>VLOOKUP(CONCATENATE(L$5,$A9),raw!$A$3:$K$195,MATCH("Total exkl. MWST",raw!$A$2:$K$2,0),0)</f>
        <v>16.263541666666701</v>
      </c>
      <c r="M9">
        <f>VLOOKUP(CONCATENATE(M$5,$A9),raw!$A$3:$K$195,MATCH("Total exkl. MWST",raw!$A$2:$K$2,0),0)</f>
        <v>14.918737500000001</v>
      </c>
      <c r="N9" t="e">
        <f>VLOOKUP(CONCATENATE(N$5,$A9),raw!$A$3:$K$195,MATCH("Total exkl. MWST",raw!$A$2:$K$2,0),0)</f>
        <v>#N/A</v>
      </c>
      <c r="O9">
        <f>VLOOKUP(CONCATENATE(O$5,$A9),raw!$A$3:$K$195,MATCH("Total exkl. MWST",raw!$A$2:$K$2,0),0)</f>
        <v>10.4978162045785</v>
      </c>
    </row>
    <row r="10" spans="1:15">
      <c r="A10">
        <v>2013</v>
      </c>
      <c r="B10">
        <f>VLOOKUP(CONCATENATE(B$5,$A10),raw!$A$3:$K$195,MATCH("Total exkl. MWST",raw!$A$2:$K$2,0),0)</f>
        <v>16.441071428571401</v>
      </c>
      <c r="C10">
        <f>VLOOKUP(CONCATENATE(C$5,$A10),raw!$A$3:$K$195,MATCH("Total exkl. MWST",raw!$A$2:$K$2,0),0)</f>
        <v>16.108971428571401</v>
      </c>
      <c r="D10">
        <f>VLOOKUP(CONCATENATE(D$5,$A10),raw!$A$3:$K$195,MATCH("Total exkl. MWST",raw!$A$2:$K$2,0),0)</f>
        <v>13.2694285714286</v>
      </c>
      <c r="E10">
        <f>VLOOKUP(CONCATENATE(E$5,$A10),raw!$A$3:$K$195,MATCH("Total exkl. MWST",raw!$A$2:$K$2,0),0)</f>
        <v>15.9754285714286</v>
      </c>
      <c r="F10">
        <f>VLOOKUP(CONCATENATE(F$5,$A10),raw!$A$3:$K$195,MATCH("Total exkl. MWST",raw!$A$2:$K$2,0),0)</f>
        <v>13.536514285714301</v>
      </c>
      <c r="G10">
        <f>VLOOKUP(CONCATENATE(G$5,$A10),raw!$A$3:$K$195,MATCH("Total exkl. MWST",raw!$A$2:$K$2,0),0)</f>
        <v>10.864954285714299</v>
      </c>
      <c r="H10">
        <f>VLOOKUP(CONCATENATE(H$5,$A10),raw!$A$3:$K$195,MATCH("Total exkl. MWST",raw!$A$2:$K$2,0),0)</f>
        <v>13.968415384615399</v>
      </c>
      <c r="I10">
        <f>VLOOKUP(CONCATENATE(I$5,$A10),raw!$A$3:$K$195,MATCH("Total exkl. MWST",raw!$A$2:$K$2,0),0)</f>
        <v>15.977185714285699</v>
      </c>
      <c r="J10">
        <f>VLOOKUP(CONCATENATE(J$5,$A10),raw!$A$3:$K$195,MATCH("Total exkl. MWST",raw!$A$2:$K$2,0),0)</f>
        <v>17.82646875</v>
      </c>
      <c r="K10">
        <f>VLOOKUP(CONCATENATE(K$5,$A10),raw!$A$3:$K$195,MATCH("Total exkl. MWST",raw!$A$2:$K$2,0),0)</f>
        <v>17.681175</v>
      </c>
      <c r="L10">
        <f>VLOOKUP(CONCATENATE(L$5,$A10),raw!$A$3:$K$195,MATCH("Total exkl. MWST",raw!$A$2:$K$2,0),0)</f>
        <v>17.358750000000001</v>
      </c>
      <c r="M10">
        <f>VLOOKUP(CONCATENATE(M$5,$A10),raw!$A$3:$K$195,MATCH("Total exkl. MWST",raw!$A$2:$K$2,0),0)</f>
        <v>15.254775</v>
      </c>
      <c r="N10" t="e">
        <f>VLOOKUP(CONCATENATE(N$5,$A10),raw!$A$3:$K$195,MATCH("Total exkl. MWST",raw!$A$2:$K$2,0),0)</f>
        <v>#N/A</v>
      </c>
      <c r="O10">
        <f>VLOOKUP(CONCATENATE(O$5,$A10),raw!$A$3:$K$195,MATCH("Total exkl. MWST",raw!$A$2:$K$2,0),0)</f>
        <v>12.6022669065544</v>
      </c>
    </row>
    <row r="11" spans="1:15">
      <c r="A11">
        <v>2014</v>
      </c>
      <c r="B11">
        <f>VLOOKUP(CONCATENATE(B$5,$A11),raw!$A$3:$K$195,MATCH("Total exkl. MWST",raw!$A$2:$K$2,0),0)</f>
        <v>16.573714285714299</v>
      </c>
      <c r="C11">
        <f>VLOOKUP(CONCATENATE(C$5,$A11),raw!$A$3:$K$195,MATCH("Total exkl. MWST",raw!$A$2:$K$2,0),0)</f>
        <v>16.239154285714299</v>
      </c>
      <c r="D11">
        <f>VLOOKUP(CONCATENATE(D$5,$A11),raw!$A$3:$K$195,MATCH("Total exkl. MWST",raw!$A$2:$K$2,0),0)</f>
        <v>13.405085714285701</v>
      </c>
      <c r="E11">
        <f>VLOOKUP(CONCATENATE(E$5,$A11),raw!$A$3:$K$195,MATCH("Total exkl. MWST",raw!$A$2:$K$2,0),0)</f>
        <v>16.1066857142857</v>
      </c>
      <c r="F11">
        <f>VLOOKUP(CONCATENATE(F$5,$A11),raw!$A$3:$K$195,MATCH("Total exkl. MWST",raw!$A$2:$K$2,0),0)</f>
        <v>13.6700228571429</v>
      </c>
      <c r="G11">
        <f>VLOOKUP(CONCATENATE(G$5,$A11),raw!$A$3:$K$195,MATCH("Total exkl. MWST",raw!$A$2:$K$2,0),0)</f>
        <v>11.0000068571429</v>
      </c>
      <c r="H11">
        <f>VLOOKUP(CONCATENATE(H$5,$A11),raw!$A$3:$K$195,MATCH("Total exkl. MWST",raw!$A$2:$K$2,0),0)</f>
        <v>14.103232967033</v>
      </c>
      <c r="I11">
        <f>VLOOKUP(CONCATENATE(I$5,$A11),raw!$A$3:$K$195,MATCH("Total exkl. MWST",raw!$A$2:$K$2,0),0)</f>
        <v>16.108297142857101</v>
      </c>
      <c r="J11">
        <f>VLOOKUP(CONCATENATE(J$5,$A11),raw!$A$3:$K$195,MATCH("Total exkl. MWST",raw!$A$2:$K$2,0),0)</f>
        <v>17.964224999999999</v>
      </c>
      <c r="K11">
        <f>VLOOKUP(CONCATENATE(K$5,$A11),raw!$A$3:$K$195,MATCH("Total exkl. MWST",raw!$A$2:$K$2,0),0)</f>
        <v>17.820979999999999</v>
      </c>
      <c r="L11">
        <f>VLOOKUP(CONCATENATE(L$5,$A11),raw!$A$3:$K$195,MATCH("Total exkl. MWST",raw!$A$2:$K$2,0),0)</f>
        <v>18.890999999999998</v>
      </c>
      <c r="M11">
        <f>VLOOKUP(CONCATENATE(M$5,$A11),raw!$A$3:$K$195,MATCH("Total exkl. MWST",raw!$A$2:$K$2,0),0)</f>
        <v>16.781739999999999</v>
      </c>
      <c r="N11" t="e">
        <f>VLOOKUP(CONCATENATE(N$5,$A11),raw!$A$3:$K$195,MATCH("Total exkl. MWST",raw!$A$2:$K$2,0),0)</f>
        <v>#N/A</v>
      </c>
      <c r="O11">
        <f>VLOOKUP(CONCATENATE(O$5,$A11),raw!$A$3:$K$195,MATCH("Total exkl. MWST",raw!$A$2:$K$2,0),0)</f>
        <v>13.966288029918299</v>
      </c>
    </row>
    <row r="12" spans="1:15">
      <c r="A12">
        <v>2015</v>
      </c>
      <c r="B12">
        <f>VLOOKUP(CONCATENATE(B$5,$A12),raw!$A$3:$K$195,MATCH("Total exkl. MWST",raw!$A$2:$K$2,0),0)</f>
        <v>20.082857142857101</v>
      </c>
      <c r="C12">
        <f>VLOOKUP(CONCATENATE(C$5,$A12),raw!$A$3:$K$195,MATCH("Total exkl. MWST",raw!$A$2:$K$2,0),0)</f>
        <v>19.696457142857099</v>
      </c>
      <c r="D12">
        <f>VLOOKUP(CONCATENATE(D$5,$A12),raw!$A$3:$K$195,MATCH("Total exkl. MWST",raw!$A$2:$K$2,0),0)</f>
        <v>16.3891428571429</v>
      </c>
      <c r="E12">
        <f>VLOOKUP(CONCATENATE(E$5,$A12),raw!$A$3:$K$195,MATCH("Total exkl. MWST",raw!$A$2:$K$2,0),0)</f>
        <v>19.5431428571429</v>
      </c>
      <c r="F12">
        <f>VLOOKUP(CONCATENATE(F$5,$A12),raw!$A$3:$K$195,MATCH("Total exkl. MWST",raw!$A$2:$K$2,0),0)</f>
        <v>16.700800000000001</v>
      </c>
      <c r="G12">
        <f>VLOOKUP(CONCATENATE(G$5,$A12),raw!$A$3:$K$195,MATCH("Total exkl. MWST",raw!$A$2:$K$2,0),0)</f>
        <v>13.59024</v>
      </c>
      <c r="H12">
        <f>VLOOKUP(CONCATENATE(H$5,$A12),raw!$A$3:$K$195,MATCH("Total exkl. MWST",raw!$A$2:$K$2,0),0)</f>
        <v>16.790307692307699</v>
      </c>
      <c r="I12">
        <f>VLOOKUP(CONCATENATE(I$5,$A12),raw!$A$3:$K$195,MATCH("Total exkl. MWST",raw!$A$2:$K$2,0),0)</f>
        <v>19.545028571428599</v>
      </c>
      <c r="J12">
        <f>VLOOKUP(CONCATENATE(J$5,$A12),raw!$A$3:$K$195,MATCH("Total exkl. MWST",raw!$A$2:$K$2,0),0)</f>
        <v>21.699625000000001</v>
      </c>
      <c r="K12">
        <f>VLOOKUP(CONCATENATE(K$5,$A12),raw!$A$3:$K$195,MATCH("Total exkl. MWST",raw!$A$2:$K$2,0),0)</f>
        <v>21.523700000000002</v>
      </c>
      <c r="L12">
        <f>VLOOKUP(CONCATENATE(L$5,$A12),raw!$A$3:$K$195,MATCH("Total exkl. MWST",raw!$A$2:$K$2,0),0)</f>
        <v>21.9783333333333</v>
      </c>
      <c r="M12">
        <f>VLOOKUP(CONCATENATE(M$5,$A12),raw!$A$3:$K$195,MATCH("Total exkl. MWST",raw!$A$2:$K$2,0),0)</f>
        <v>19.796399999999998</v>
      </c>
      <c r="N12" t="e">
        <f>VLOOKUP(CONCATENATE(N$5,$A12),raw!$A$3:$K$195,MATCH("Total exkl. MWST",raw!$A$2:$K$2,0),0)</f>
        <v>#N/A</v>
      </c>
      <c r="O12">
        <f>VLOOKUP(CONCATENATE(O$5,$A12),raw!$A$3:$K$195,MATCH("Total exkl. MWST",raw!$A$2:$K$2,0),0)</f>
        <v>16.314764477687</v>
      </c>
    </row>
    <row r="13" spans="1:15">
      <c r="A13">
        <v>2016</v>
      </c>
      <c r="B13">
        <f>VLOOKUP(CONCATENATE(B$5,$A13),raw!$A$3:$K$195,MATCH("Total exkl. MWST",raw!$A$2:$K$2,0),0)</f>
        <v>21.492857142857101</v>
      </c>
      <c r="C13">
        <f>VLOOKUP(CONCATENATE(C$5,$A13),raw!$A$3:$K$195,MATCH("Total exkl. MWST",raw!$A$2:$K$2,0),0)</f>
        <v>21.081257142857101</v>
      </c>
      <c r="D13">
        <f>VLOOKUP(CONCATENATE(D$5,$A13),raw!$A$3:$K$195,MATCH("Total exkl. MWST",raw!$A$2:$K$2,0),0)</f>
        <v>17.558476190476199</v>
      </c>
      <c r="E13">
        <f>VLOOKUP(CONCATENATE(E$5,$A13),raw!$A$3:$K$195,MATCH("Total exkl. MWST",raw!$A$2:$K$2,0),0)</f>
        <v>20.917809523809499</v>
      </c>
      <c r="F13">
        <f>VLOOKUP(CONCATENATE(F$5,$A13),raw!$A$3:$K$195,MATCH("Total exkl. MWST",raw!$A$2:$K$2,0),0)</f>
        <v>17.8974857142857</v>
      </c>
      <c r="G13">
        <f>VLOOKUP(CONCATENATE(G$5,$A13),raw!$A$3:$K$195,MATCH("Total exkl. MWST",raw!$A$2:$K$2,0),0)</f>
        <v>14.579245714285699</v>
      </c>
      <c r="H13">
        <f>VLOOKUP(CONCATENATE(H$5,$A13),raw!$A$3:$K$195,MATCH("Total exkl. MWST",raw!$A$2:$K$2,0),0)</f>
        <v>18.620043956044</v>
      </c>
      <c r="I13">
        <f>VLOOKUP(CONCATENATE(I$5,$A13),raw!$A$3:$K$195,MATCH("Total exkl. MWST",raw!$A$2:$K$2,0),0)</f>
        <v>20.919828571428599</v>
      </c>
      <c r="J13">
        <f>VLOOKUP(CONCATENATE(J$5,$A13),raw!$A$3:$K$195,MATCH("Total exkl. MWST",raw!$A$2:$K$2,0),0)</f>
        <v>23.214749999999999</v>
      </c>
      <c r="K13">
        <f>VLOOKUP(CONCATENATE(K$5,$A13),raw!$A$3:$K$195,MATCH("Total exkl. MWST",raw!$A$2:$K$2,0),0)</f>
        <v>23.027799999999999</v>
      </c>
      <c r="L13">
        <f>VLOOKUP(CONCATENATE(L$5,$A13),raw!$A$3:$K$195,MATCH("Total exkl. MWST",raw!$A$2:$K$2,0),0)</f>
        <v>23.496666666666702</v>
      </c>
      <c r="M13">
        <f>VLOOKUP(CONCATENATE(M$5,$A13),raw!$A$3:$K$195,MATCH("Total exkl. MWST",raw!$A$2:$K$2,0),0)</f>
        <v>21.387599999999999</v>
      </c>
      <c r="N13" t="e">
        <f>VLOOKUP(CONCATENATE(N$5,$A13),raw!$A$3:$K$195,MATCH("Total exkl. MWST",raw!$A$2:$K$2,0),0)</f>
        <v>#N/A</v>
      </c>
      <c r="O13">
        <f>VLOOKUP(CONCATENATE(O$5,$A13),raw!$A$3:$K$195,MATCH("Total exkl. MWST",raw!$A$2:$K$2,0),0)</f>
        <v>16.514764477686999</v>
      </c>
    </row>
    <row r="14" spans="1:15">
      <c r="A14">
        <v>2017</v>
      </c>
      <c r="B14">
        <f>VLOOKUP(CONCATENATE(B$5,$A14),raw!$A$3:$K$195,MATCH("Total exkl. MWST",raw!$A$2:$K$2,0),0)</f>
        <v>21.5042857142857</v>
      </c>
      <c r="C14">
        <f>VLOOKUP(CONCATENATE(C$5,$A14),raw!$A$3:$K$195,MATCH("Total exkl. MWST",raw!$A$2:$K$2,0),0)</f>
        <v>21.133485714285701</v>
      </c>
      <c r="D14">
        <f>VLOOKUP(CONCATENATE(D$5,$A14),raw!$A$3:$K$195,MATCH("Total exkl. MWST",raw!$A$2:$K$2,0),0)</f>
        <v>17.9630476190476</v>
      </c>
      <c r="E14">
        <f>VLOOKUP(CONCATENATE(E$5,$A14),raw!$A$3:$K$195,MATCH("Total exkl. MWST",raw!$A$2:$K$2,0),0)</f>
        <v>20.984380952380999</v>
      </c>
      <c r="F14">
        <f>VLOOKUP(CONCATENATE(F$5,$A14),raw!$A$3:$K$195,MATCH("Total exkl. MWST",raw!$A$2:$K$2,0),0)</f>
        <v>18.261257142857101</v>
      </c>
      <c r="G14">
        <f>VLOOKUP(CONCATENATE(G$5,$A14),raw!$A$3:$K$195,MATCH("Total exkl. MWST",raw!$A$2:$K$2,0),0)</f>
        <v>15.278377142857099</v>
      </c>
      <c r="H14">
        <f>VLOOKUP(CONCATENATE(H$5,$A14),raw!$A$3:$K$195,MATCH("Total exkl. MWST",raw!$A$2:$K$2,0),0)</f>
        <v>18.916835164835199</v>
      </c>
      <c r="I14">
        <f>VLOOKUP(CONCATENATE(I$5,$A14),raw!$A$3:$K$195,MATCH("Total exkl. MWST",raw!$A$2:$K$2,0),0)</f>
        <v>20.986342857142901</v>
      </c>
      <c r="J14">
        <f>VLOOKUP(CONCATENATE(J$5,$A14),raw!$A$3:$K$195,MATCH("Total exkl. MWST",raw!$A$2:$K$2,0),0)</f>
        <v>23.051124999999999</v>
      </c>
      <c r="K14">
        <f>VLOOKUP(CONCATENATE(K$5,$A14),raw!$A$3:$K$195,MATCH("Total exkl. MWST",raw!$A$2:$K$2,0),0)</f>
        <v>22.8889</v>
      </c>
      <c r="L14">
        <f>VLOOKUP(CONCATENATE(L$5,$A14),raw!$A$3:$K$195,MATCH("Total exkl. MWST",raw!$A$2:$K$2,0),0)</f>
        <v>23.52</v>
      </c>
      <c r="M14">
        <f>VLOOKUP(CONCATENATE(M$5,$A14),raw!$A$3:$K$195,MATCH("Total exkl. MWST",raw!$A$2:$K$2,0),0)</f>
        <v>21.559799999999999</v>
      </c>
      <c r="N14">
        <f>VLOOKUP(CONCATENATE(N$5,$A14),raw!$A$3:$K$195,MATCH("Total exkl. MWST",raw!$A$2:$K$2,0),0)</f>
        <v>17.880800000000001</v>
      </c>
      <c r="O14">
        <f>VLOOKUP(CONCATENATE(O$5,$A14),raw!$A$3:$K$195,MATCH("Total exkl. MWST",raw!$A$2:$K$2,0),0)</f>
        <v>16.663797115277301</v>
      </c>
    </row>
    <row r="15" spans="1:15">
      <c r="A15">
        <v>2018</v>
      </c>
      <c r="B15">
        <f>VLOOKUP(CONCATENATE(B$5,$A15),raw!$A$3:$K$195,MATCH("Total exkl. MWST",raw!$A$2:$K$2,0),0)</f>
        <v>21.785714285714299</v>
      </c>
      <c r="C15">
        <f>VLOOKUP(CONCATENATE(C$5,$A15),raw!$A$3:$K$195,MATCH("Total exkl. MWST",raw!$A$2:$K$2,0),0)</f>
        <v>21.425714285714299</v>
      </c>
      <c r="D15">
        <f>VLOOKUP(CONCATENATE(D$5,$A15),raw!$A$3:$K$195,MATCH("Total exkl. MWST",raw!$A$2:$K$2,0),0)</f>
        <v>18.347619047619101</v>
      </c>
      <c r="E15">
        <f>VLOOKUP(CONCATENATE(E$5,$A15),raw!$A$3:$K$195,MATCH("Total exkl. MWST",raw!$A$2:$K$2,0),0)</f>
        <v>21.280952380952399</v>
      </c>
      <c r="F15">
        <f>VLOOKUP(CONCATENATE(F$5,$A15),raw!$A$3:$K$195,MATCH("Total exkl. MWST",raw!$A$2:$K$2,0),0)</f>
        <v>18.637142857142901</v>
      </c>
      <c r="G15">
        <f>VLOOKUP(CONCATENATE(G$5,$A15),raw!$A$3:$K$195,MATCH("Total exkl. MWST",raw!$A$2:$K$2,0),0)</f>
        <v>15.741142857142901</v>
      </c>
      <c r="H15">
        <f>VLOOKUP(CONCATENATE(H$5,$A15),raw!$A$3:$K$195,MATCH("Total exkl. MWST",raw!$A$2:$K$2,0),0)</f>
        <v>19.273626373626399</v>
      </c>
      <c r="I15">
        <f>VLOOKUP(CONCATENATE(I$5,$A15),raw!$A$3:$K$195,MATCH("Total exkl. MWST",raw!$A$2:$K$2,0),0)</f>
        <v>21.2828571428571</v>
      </c>
      <c r="J15">
        <f>VLOOKUP(CONCATENATE(J$5,$A15),raw!$A$3:$K$195,MATCH("Total exkl. MWST",raw!$A$2:$K$2,0),0)</f>
        <v>23.287500000000001</v>
      </c>
      <c r="K15">
        <f>VLOOKUP(CONCATENATE(K$5,$A15),raw!$A$3:$K$195,MATCH("Total exkl. MWST",raw!$A$2:$K$2,0),0)</f>
        <v>23.13</v>
      </c>
      <c r="L15">
        <f>VLOOKUP(CONCATENATE(L$5,$A15),raw!$A$3:$K$195,MATCH("Total exkl. MWST",raw!$A$2:$K$2,0),0)</f>
        <v>23.566666666666698</v>
      </c>
      <c r="M15">
        <f>VLOOKUP(CONCATENATE(M$5,$A15),raw!$A$3:$K$195,MATCH("Total exkl. MWST",raw!$A$2:$K$2,0),0)</f>
        <v>21.664200000000001</v>
      </c>
      <c r="N15">
        <f>VLOOKUP(CONCATENATE(N$5,$A15),raw!$A$3:$K$195,MATCH("Total exkl. MWST",raw!$A$2:$K$2,0),0)</f>
        <v>18.402000000000001</v>
      </c>
      <c r="O15">
        <f>VLOOKUP(CONCATENATE(O$5,$A15),raw!$A$3:$K$195,MATCH("Total exkl. MWST",raw!$A$2:$K$2,0),0)</f>
        <v>17.2112166978315</v>
      </c>
    </row>
    <row r="16" spans="1:15">
      <c r="A16">
        <v>2019</v>
      </c>
      <c r="B16">
        <f>VLOOKUP(CONCATENATE(B$5,$A16),raw!$A$3:$K$195,MATCH("Total exkl. MWST",raw!$A$2:$K$2,0),0)</f>
        <v>21.612857142857099</v>
      </c>
      <c r="C16">
        <f>VLOOKUP(CONCATENATE(C$5,$A16),raw!$A$3:$K$195,MATCH("Total exkl. MWST",raw!$A$2:$K$2,0),0)</f>
        <v>21.256457142857101</v>
      </c>
      <c r="D16">
        <f>VLOOKUP(CONCATENATE(D$5,$A16),raw!$A$3:$K$195,MATCH("Total exkl. MWST",raw!$A$2:$K$2,0),0)</f>
        <v>18.209142857142901</v>
      </c>
      <c r="E16">
        <f>VLOOKUP(CONCATENATE(E$5,$A16),raw!$A$3:$K$195,MATCH("Total exkl. MWST",raw!$A$2:$K$2,0),0)</f>
        <v>21.113142857142901</v>
      </c>
      <c r="F16">
        <f>VLOOKUP(CONCATENATE(F$5,$A16),raw!$A$3:$K$195,MATCH("Total exkl. MWST",raw!$A$2:$K$2,0),0)</f>
        <v>18.495771428571398</v>
      </c>
      <c r="G16">
        <f>VLOOKUP(CONCATENATE(G$5,$A16),raw!$A$3:$K$195,MATCH("Total exkl. MWST",raw!$A$2:$K$2,0),0)</f>
        <v>15.628731428571401</v>
      </c>
      <c r="H16">
        <f>VLOOKUP(CONCATENATE(H$5,$A16),raw!$A$3:$K$195,MATCH("Total exkl. MWST",raw!$A$2:$K$2,0),0)</f>
        <v>19.125890109890101</v>
      </c>
      <c r="I16">
        <f>VLOOKUP(CONCATENATE(I$5,$A16),raw!$A$3:$K$195,MATCH("Total exkl. MWST",raw!$A$2:$K$2,0),0)</f>
        <v>21.115028571428599</v>
      </c>
      <c r="J16">
        <f>VLOOKUP(CONCATENATE(J$5,$A16),raw!$A$3:$K$195,MATCH("Total exkl. MWST",raw!$A$2:$K$2,0),0)</f>
        <v>23.099625</v>
      </c>
      <c r="K16">
        <f>VLOOKUP(CONCATENATE(K$5,$A16),raw!$A$3:$K$195,MATCH("Total exkl. MWST",raw!$A$2:$K$2,0),0)</f>
        <v>22.9437</v>
      </c>
      <c r="L16">
        <f>VLOOKUP(CONCATENATE(L$5,$A16),raw!$A$3:$K$195,MATCH("Total exkl. MWST",raw!$A$2:$K$2,0),0)</f>
        <v>23.19</v>
      </c>
      <c r="M16">
        <f>VLOOKUP(CONCATENATE(M$5,$A16),raw!$A$3:$K$195,MATCH("Total exkl. MWST",raw!$A$2:$K$2,0),0)</f>
        <v>21.490300000000001</v>
      </c>
      <c r="N16">
        <f>VLOOKUP(CONCATENATE(N$5,$A16),raw!$A$3:$K$195,MATCH("Total exkl. MWST",raw!$A$2:$K$2,0),0)</f>
        <v>18.2161333333333</v>
      </c>
      <c r="O16">
        <f>VLOOKUP(CONCATENATE(O$5,$A16),raw!$A$3:$K$195,MATCH("Total exkl. MWST",raw!$A$2:$K$2,0),0)</f>
        <v>17.0428297528677</v>
      </c>
    </row>
    <row r="17" spans="1:15">
      <c r="A17">
        <v>2020</v>
      </c>
      <c r="B17">
        <f>VLOOKUP(CONCATENATE(B$5,$A17),raw!$A$3:$K$195,MATCH("Total exkl. MWST",raw!$A$2:$K$2,0),0)</f>
        <v>21.2128571428571</v>
      </c>
      <c r="C17">
        <f>VLOOKUP(CONCATENATE(C$5,$A17),raw!$A$3:$K$195,MATCH("Total exkl. MWST",raw!$A$2:$K$2,0),0)</f>
        <v>20.856457142857099</v>
      </c>
      <c r="D17">
        <f>VLOOKUP(CONCATENATE(D$5,$A17),raw!$A$3:$K$195,MATCH("Total exkl. MWST",raw!$A$2:$K$2,0),0)</f>
        <v>17.809142857142898</v>
      </c>
      <c r="E17">
        <f>VLOOKUP(CONCATENATE(E$5,$A17),raw!$A$3:$K$195,MATCH("Total exkl. MWST",raw!$A$2:$K$2,0),0)</f>
        <v>20.713142857142898</v>
      </c>
      <c r="F17">
        <f>VLOOKUP(CONCATENATE(F$5,$A17),raw!$A$3:$K$195,MATCH("Total exkl. MWST",raw!$A$2:$K$2,0),0)</f>
        <v>18.0957714285714</v>
      </c>
      <c r="G17">
        <f>VLOOKUP(CONCATENATE(G$5,$A17),raw!$A$3:$K$195,MATCH("Total exkl. MWST",raw!$A$2:$K$2,0),0)</f>
        <v>15.2287314285714</v>
      </c>
      <c r="H17">
        <f>VLOOKUP(CONCATENATE(H$5,$A17),raw!$A$3:$K$195,MATCH("Total exkl. MWST",raw!$A$2:$K$2,0),0)</f>
        <v>18.725890109890099</v>
      </c>
      <c r="I17">
        <f>VLOOKUP(CONCATENATE(I$5,$A17),raw!$A$3:$K$195,MATCH("Total exkl. MWST",raw!$A$2:$K$2,0),0)</f>
        <v>20.715028571428601</v>
      </c>
      <c r="J17">
        <f>VLOOKUP(CONCATENATE(J$5,$A17),raw!$A$3:$K$195,MATCH("Total exkl. MWST",raw!$A$2:$K$2,0),0)</f>
        <v>22.699625000000001</v>
      </c>
      <c r="K17">
        <f>VLOOKUP(CONCATENATE(K$5,$A17),raw!$A$3:$K$195,MATCH("Total exkl. MWST",raw!$A$2:$K$2,0),0)</f>
        <v>22.543700000000001</v>
      </c>
      <c r="L17">
        <f>VLOOKUP(CONCATENATE(L$5,$A17),raw!$A$3:$K$195,MATCH("Total exkl. MWST",raw!$A$2:$K$2,0),0)</f>
        <v>22.601666666666699</v>
      </c>
      <c r="M17">
        <f>VLOOKUP(CONCATENATE(M$5,$A17),raw!$A$3:$K$195,MATCH("Total exkl. MWST",raw!$A$2:$K$2,0),0)</f>
        <v>21.090299999999999</v>
      </c>
      <c r="N17">
        <f>VLOOKUP(CONCATENATE(N$5,$A17),raw!$A$3:$K$195,MATCH("Total exkl. MWST",raw!$A$2:$K$2,0),0)</f>
        <v>17.816133333333301</v>
      </c>
      <c r="O17">
        <f>VLOOKUP(CONCATENATE(O$5,$A17),raw!$A$3:$K$195,MATCH("Total exkl. MWST",raw!$A$2:$K$2,0),0)</f>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6"/>
  <sheetViews>
    <sheetView topLeftCell="Q1" workbookViewId="0">
      <selection activeCell="Y1" sqref="Y1:AS1048576"/>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s>
  <sheetData>
    <row r="2" spans="1:22">
      <c r="A2" t="s">
        <v>122</v>
      </c>
      <c r="Q2" t="s">
        <v>282</v>
      </c>
      <c r="U2" s="12" t="s">
        <v>286</v>
      </c>
      <c r="V2" s="1" t="s">
        <v>281</v>
      </c>
    </row>
    <row r="3" spans="1:22">
      <c r="A3" t="s">
        <v>123</v>
      </c>
      <c r="F3" t="s">
        <v>1</v>
      </c>
      <c r="O3" s="1" t="s">
        <v>317</v>
      </c>
      <c r="P3" s="1" t="s">
        <v>281</v>
      </c>
      <c r="Q3" s="1" t="s">
        <v>283</v>
      </c>
      <c r="R3" s="1" t="s">
        <v>299</v>
      </c>
      <c r="S3" s="1" t="s">
        <v>302</v>
      </c>
      <c r="U3" t="s">
        <v>298</v>
      </c>
      <c r="V3" t="s">
        <v>285</v>
      </c>
    </row>
    <row r="4" spans="1:22">
      <c r="O4" t="s">
        <v>14</v>
      </c>
      <c r="P4" t="s">
        <v>284</v>
      </c>
      <c r="Q4">
        <v>1.6</v>
      </c>
      <c r="R4" t="s">
        <v>301</v>
      </c>
      <c r="U4" t="s">
        <v>290</v>
      </c>
      <c r="V4" t="s">
        <v>285</v>
      </c>
    </row>
    <row r="5" spans="1:22">
      <c r="A5" t="s">
        <v>124</v>
      </c>
      <c r="O5" t="s">
        <v>15</v>
      </c>
      <c r="P5" t="s">
        <v>284</v>
      </c>
      <c r="Q5">
        <v>2.5</v>
      </c>
      <c r="R5" t="s">
        <v>301</v>
      </c>
      <c r="U5" t="s">
        <v>295</v>
      </c>
      <c r="V5" t="s">
        <v>285</v>
      </c>
    </row>
    <row r="6" spans="1:22">
      <c r="O6" t="s">
        <v>16</v>
      </c>
      <c r="P6" t="s">
        <v>284</v>
      </c>
      <c r="Q6">
        <v>4.5</v>
      </c>
      <c r="R6" t="s">
        <v>301</v>
      </c>
      <c r="S6" t="s">
        <v>303</v>
      </c>
      <c r="U6" t="s">
        <v>294</v>
      </c>
      <c r="V6" t="s">
        <v>285</v>
      </c>
    </row>
    <row r="7" spans="1:22">
      <c r="A7" t="s">
        <v>125</v>
      </c>
      <c r="O7" t="s">
        <v>17</v>
      </c>
      <c r="P7" t="s">
        <v>284</v>
      </c>
      <c r="Q7">
        <v>4.5</v>
      </c>
      <c r="R7" t="s">
        <v>301</v>
      </c>
      <c r="U7" t="s">
        <v>293</v>
      </c>
      <c r="V7" t="s">
        <v>285</v>
      </c>
    </row>
    <row r="8" spans="1:22">
      <c r="O8" t="s">
        <v>18</v>
      </c>
      <c r="P8" t="s">
        <v>284</v>
      </c>
      <c r="Q8">
        <v>7.5</v>
      </c>
      <c r="R8" t="s">
        <v>301</v>
      </c>
      <c r="S8" t="s">
        <v>303</v>
      </c>
      <c r="U8" t="s">
        <v>288</v>
      </c>
      <c r="V8" t="s">
        <v>284</v>
      </c>
    </row>
    <row r="9" spans="1:22">
      <c r="A9" t="s">
        <v>126</v>
      </c>
      <c r="F9" t="s">
        <v>127</v>
      </c>
      <c r="O9" t="s">
        <v>19</v>
      </c>
      <c r="P9" t="s">
        <v>284</v>
      </c>
      <c r="Q9">
        <v>25</v>
      </c>
      <c r="R9" t="s">
        <v>301</v>
      </c>
      <c r="U9" t="s">
        <v>291</v>
      </c>
      <c r="V9" t="s">
        <v>285</v>
      </c>
    </row>
    <row r="10" spans="1:22">
      <c r="O10" t="s">
        <v>20</v>
      </c>
      <c r="P10" t="s">
        <v>284</v>
      </c>
      <c r="Q10">
        <v>13</v>
      </c>
      <c r="R10" t="s">
        <v>301</v>
      </c>
      <c r="U10" t="s">
        <v>296</v>
      </c>
      <c r="V10" t="s">
        <v>285</v>
      </c>
    </row>
    <row r="11" spans="1:22">
      <c r="A11" t="s">
        <v>128</v>
      </c>
      <c r="O11" t="s">
        <v>21</v>
      </c>
      <c r="P11" t="s">
        <v>284</v>
      </c>
      <c r="Q11">
        <v>7.5</v>
      </c>
      <c r="R11" t="s">
        <v>301</v>
      </c>
      <c r="U11" t="s">
        <v>297</v>
      </c>
      <c r="V11" t="s">
        <v>285</v>
      </c>
    </row>
    <row r="12" spans="1:22">
      <c r="O12" t="s">
        <v>22</v>
      </c>
      <c r="P12" t="s">
        <v>285</v>
      </c>
      <c r="Q12">
        <v>8</v>
      </c>
      <c r="R12" t="s">
        <v>301</v>
      </c>
      <c r="U12" t="s">
        <v>289</v>
      </c>
      <c r="V12" t="s">
        <v>285</v>
      </c>
    </row>
    <row r="13" spans="1:22">
      <c r="A13" t="s">
        <v>14</v>
      </c>
      <c r="B13" t="s">
        <v>129</v>
      </c>
      <c r="O13" t="s">
        <v>23</v>
      </c>
      <c r="P13" t="s">
        <v>285</v>
      </c>
      <c r="Q13">
        <v>30</v>
      </c>
      <c r="R13" t="s">
        <v>301</v>
      </c>
      <c r="U13" t="s">
        <v>292</v>
      </c>
      <c r="V13" t="s">
        <v>285</v>
      </c>
    </row>
    <row r="14" spans="1:22">
      <c r="B14" t="s">
        <v>130</v>
      </c>
      <c r="O14" t="s">
        <v>24</v>
      </c>
      <c r="P14" t="s">
        <v>285</v>
      </c>
      <c r="Q14">
        <v>150</v>
      </c>
      <c r="R14" t="s">
        <v>301</v>
      </c>
      <c r="U14" t="s">
        <v>287</v>
      </c>
      <c r="V14" t="s">
        <v>284</v>
      </c>
    </row>
    <row r="15" spans="1:22">
      <c r="B15" t="s">
        <v>131</v>
      </c>
      <c r="C15" t="s">
        <v>132</v>
      </c>
      <c r="D15" t="s">
        <v>133</v>
      </c>
      <c r="O15" t="s">
        <v>25</v>
      </c>
      <c r="P15" t="s">
        <v>285</v>
      </c>
      <c r="Q15">
        <v>500</v>
      </c>
      <c r="R15" t="s">
        <v>301</v>
      </c>
    </row>
    <row r="16" spans="1:22" ht="43.5">
      <c r="C16" t="s">
        <v>134</v>
      </c>
      <c r="D16" t="s">
        <v>135</v>
      </c>
      <c r="O16" t="s">
        <v>249</v>
      </c>
      <c r="P16" t="s">
        <v>285</v>
      </c>
      <c r="Q16">
        <v>500</v>
      </c>
      <c r="R16" t="s">
        <v>301</v>
      </c>
      <c r="S16" s="11" t="s">
        <v>304</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3"/>
  <sheetViews>
    <sheetView tabSelected="1" topLeftCell="G58" workbookViewId="0">
      <selection activeCell="Q84" sqref="Q84"/>
    </sheetView>
  </sheetViews>
  <sheetFormatPr defaultRowHeight="14.5"/>
  <cols>
    <col min="1" max="1" width="15.08984375" bestFit="1" customWidth="1"/>
    <col min="2" max="2" width="15.7265625" bestFit="1" customWidth="1"/>
    <col min="3" max="3" width="99.54296875" bestFit="1" customWidth="1"/>
    <col min="4" max="4" width="12.26953125" bestFit="1" customWidth="1"/>
    <col min="5" max="5" width="12.26953125" style="16" customWidth="1"/>
    <col min="15" max="16" width="7.36328125" bestFit="1" customWidth="1"/>
    <col min="17" max="17" width="8.26953125" customWidth="1"/>
    <col min="18" max="31" width="6.36328125" bestFit="1" customWidth="1"/>
  </cols>
  <sheetData>
    <row r="1" spans="1:47">
      <c r="A1" s="16"/>
      <c r="B1" s="16"/>
      <c r="C1" s="16"/>
      <c r="D1" s="16" t="s">
        <v>282</v>
      </c>
      <c r="E1" s="16" t="s">
        <v>73</v>
      </c>
      <c r="F1">
        <v>7.6999999999999999E-2</v>
      </c>
      <c r="G1" s="2" t="s">
        <v>70</v>
      </c>
      <c r="AL1" t="s">
        <v>337</v>
      </c>
      <c r="AQ1" s="1" t="s">
        <v>330</v>
      </c>
    </row>
    <row r="2" spans="1:47">
      <c r="A2" s="17" t="s">
        <v>317</v>
      </c>
      <c r="B2" s="17" t="s">
        <v>305</v>
      </c>
      <c r="C2" s="17" t="s">
        <v>319</v>
      </c>
      <c r="D2" s="17" t="s">
        <v>318</v>
      </c>
      <c r="E2" s="17" t="s">
        <v>54</v>
      </c>
      <c r="F2" s="1">
        <v>2010</v>
      </c>
      <c r="G2" s="1">
        <v>2011</v>
      </c>
      <c r="H2" s="1">
        <v>2012</v>
      </c>
      <c r="I2" s="1">
        <v>2013</v>
      </c>
      <c r="J2" s="1">
        <v>2014</v>
      </c>
      <c r="K2" s="1">
        <v>2015</v>
      </c>
      <c r="L2" s="1">
        <v>2016</v>
      </c>
      <c r="M2" s="1">
        <v>2017</v>
      </c>
      <c r="N2" s="1">
        <v>2018</v>
      </c>
      <c r="O2" s="1">
        <v>2019</v>
      </c>
      <c r="P2" s="1">
        <v>2020</v>
      </c>
      <c r="Q2" s="1">
        <v>2021</v>
      </c>
      <c r="R2" s="1">
        <v>2022</v>
      </c>
      <c r="S2" s="1">
        <v>2023</v>
      </c>
      <c r="T2" s="1">
        <v>2024</v>
      </c>
      <c r="U2" s="1">
        <v>2025</v>
      </c>
      <c r="V2" s="1">
        <v>2026</v>
      </c>
      <c r="W2" s="1">
        <v>2027</v>
      </c>
      <c r="X2" s="1">
        <v>2028</v>
      </c>
      <c r="Y2" s="1">
        <v>2029</v>
      </c>
      <c r="Z2" s="1">
        <v>2030</v>
      </c>
      <c r="AA2" s="1">
        <v>2031</v>
      </c>
      <c r="AB2" s="1">
        <v>2032</v>
      </c>
      <c r="AC2" s="1">
        <v>2033</v>
      </c>
      <c r="AD2" s="1">
        <v>2034</v>
      </c>
      <c r="AE2" s="1">
        <v>2035</v>
      </c>
      <c r="AL2" s="1" t="s">
        <v>331</v>
      </c>
      <c r="AM2" s="1" t="s">
        <v>332</v>
      </c>
      <c r="AO2" s="1" t="s">
        <v>323</v>
      </c>
      <c r="AP2" s="15">
        <v>8.5000000000000006E-2</v>
      </c>
      <c r="AQ2">
        <f>AP2/AP3</f>
        <v>1.910112359550562</v>
      </c>
      <c r="AS2" t="s">
        <v>336</v>
      </c>
    </row>
    <row r="3" spans="1:47">
      <c r="A3" s="13" t="s">
        <v>14</v>
      </c>
      <c r="B3" s="13" t="s">
        <v>306</v>
      </c>
      <c r="C3" s="14" t="s">
        <v>321</v>
      </c>
      <c r="D3" s="13">
        <f>VLOOKUP(A3,categories!$O$4:$Q$18,3,0)</f>
        <v>1.6</v>
      </c>
      <c r="E3" s="17" t="s">
        <v>335</v>
      </c>
      <c r="F3" s="19">
        <f>(1+$F$1)*VLOOKUP(F$2,year_data!$A$5:$O$17,MATCH(to_model!$A3,year_data!$A$5:$O$5,0),0)/100</f>
        <v>0.14241786428571399</v>
      </c>
      <c r="G3" s="19">
        <f>(1+$F$1)*VLOOKUP(G$2,year_data!$A$5:$O$17,MATCH(to_model!$A3,year_data!$A$5:$O$5,0),0)/100</f>
        <v>0.14241786428571399</v>
      </c>
      <c r="H3" s="19">
        <f>(1+$F$1)*VLOOKUP(H$2,year_data!$A$5:$O$17,MATCH(to_model!$A3,year_data!$A$5:$O$5,0),0)/100</f>
        <v>0.15498991607142903</v>
      </c>
      <c r="I3" s="19">
        <f>(1+$F$1)*VLOOKUP(I$2,year_data!$A$5:$O$17,MATCH(to_model!$A3,year_data!$A$5:$O$5,0),0)/100</f>
        <v>0.17707033928571397</v>
      </c>
      <c r="J3" s="19">
        <f>(1+$F$1)*VLOOKUP(J$2,year_data!$A$5:$O$17,MATCH(to_model!$A3,year_data!$A$5:$O$5,0),0)/100</f>
        <v>0.17849890285714298</v>
      </c>
      <c r="K3" s="19">
        <f>(1+$F$1)*VLOOKUP(K$2,year_data!$A$5:$O$17,MATCH(to_model!$A3,year_data!$A$5:$O$5,0),0)/100</f>
        <v>0.21629237142857097</v>
      </c>
      <c r="L3" s="19">
        <f>(1+$F$1)*VLOOKUP(L$2,year_data!$A$5:$O$17,MATCH(to_model!$A3,year_data!$A$5:$O$5,0),0)/100</f>
        <v>0.23147807142857096</v>
      </c>
      <c r="M3" s="19">
        <f>(1+$F$1)*VLOOKUP(M$2,year_data!$A$5:$O$17,MATCH(to_model!$A3,year_data!$A$5:$O$5,0),0)/100</f>
        <v>0.23160115714285698</v>
      </c>
      <c r="N3" s="19">
        <f>(1+$F$1)*VLOOKUP(N$2,year_data!$A$5:$O$17,MATCH(to_model!$A3,year_data!$A$5:$O$5,0),0)/100</f>
        <v>0.23463214285714298</v>
      </c>
      <c r="O3" s="19"/>
      <c r="AL3" s="15">
        <f t="shared" ref="AL3:AL13" si="0">AM3*$AQ$6</f>
        <v>0.27458498452012398</v>
      </c>
      <c r="AM3" s="15">
        <f t="shared" ref="AM3:AM13" si="1">N3/($AT$5+$AT$6*$AQ$6)</f>
        <v>0.16271702786377717</v>
      </c>
      <c r="AO3" s="1" t="s">
        <v>324</v>
      </c>
      <c r="AP3" s="15">
        <v>4.4499999999999998E-2</v>
      </c>
    </row>
    <row r="4" spans="1:47">
      <c r="A4" s="13" t="s">
        <v>15</v>
      </c>
      <c r="B4" s="13" t="s">
        <v>307</v>
      </c>
      <c r="C4" s="14" t="s">
        <v>321</v>
      </c>
      <c r="D4" s="13">
        <f>VLOOKUP(A4,categories!$O$4:$Q$18,3,0)</f>
        <v>2.5</v>
      </c>
      <c r="E4" s="17" t="s">
        <v>335</v>
      </c>
      <c r="F4" s="19">
        <f>(1+$F$1)*VLOOKUP(F$2,year_data!$A$5:$O$17,MATCH(to_model!$A4,year_data!$A$5:$O$5,0),0)/100</f>
        <v>0.13945180628571396</v>
      </c>
      <c r="G4" s="19">
        <f>(1+$F$1)*VLOOKUP(G$2,year_data!$A$5:$O$17,MATCH(to_model!$A4,year_data!$A$5:$O$5,0),0)/100</f>
        <v>0.13945180628571396</v>
      </c>
      <c r="H4" s="19">
        <f>(1+$F$1)*VLOOKUP(H$2,year_data!$A$5:$O$17,MATCH(to_model!$A4,year_data!$A$5:$O$5,0),0)/100</f>
        <v>0.15172606757142904</v>
      </c>
      <c r="I4" s="19">
        <f>(1+$F$1)*VLOOKUP(I$2,year_data!$A$5:$O$17,MATCH(to_model!$A4,year_data!$A$5:$O$5,0),0)/100</f>
        <v>0.17349362228571397</v>
      </c>
      <c r="J4" s="19">
        <f>(1+$F$1)*VLOOKUP(J$2,year_data!$A$5:$O$17,MATCH(to_model!$A4,year_data!$A$5:$O$5,0),0)/100</f>
        <v>0.174895691657143</v>
      </c>
      <c r="K4" s="19">
        <f>(1+$F$1)*VLOOKUP(K$2,year_data!$A$5:$O$17,MATCH(to_model!$A4,year_data!$A$5:$O$5,0),0)/100</f>
        <v>0.21213084342857094</v>
      </c>
      <c r="L4" s="19">
        <f>(1+$F$1)*VLOOKUP(L$2,year_data!$A$5:$O$17,MATCH(to_model!$A4,year_data!$A$5:$O$5,0),0)/100</f>
        <v>0.22704513942857096</v>
      </c>
      <c r="M4" s="19">
        <f>(1+$F$1)*VLOOKUP(M$2,year_data!$A$5:$O$17,MATCH(to_model!$A4,year_data!$A$5:$O$5,0),0)/100</f>
        <v>0.227607641142857</v>
      </c>
      <c r="N4" s="19">
        <f>(1+$F$1)*VLOOKUP(N$2,year_data!$A$5:$O$17,MATCH(to_model!$A4,year_data!$A$5:$O$5,0),0)/100</f>
        <v>0.23075494285714299</v>
      </c>
      <c r="O4" s="19"/>
      <c r="AL4" s="15">
        <f t="shared" si="0"/>
        <v>0.27004758018575864</v>
      </c>
      <c r="AM4" s="15">
        <f t="shared" si="1"/>
        <v>0.16002819566563475</v>
      </c>
      <c r="AO4" s="1" t="s">
        <v>325</v>
      </c>
      <c r="AP4" s="15">
        <v>0.06</v>
      </c>
      <c r="AQ4">
        <f>AP4/AP5</f>
        <v>1.2</v>
      </c>
      <c r="AT4" t="s">
        <v>338</v>
      </c>
    </row>
    <row r="5" spans="1:47" ht="15" thickBot="1">
      <c r="A5" s="13" t="s">
        <v>17</v>
      </c>
      <c r="B5" s="13" t="s">
        <v>308</v>
      </c>
      <c r="C5" s="14" t="s">
        <v>321</v>
      </c>
      <c r="D5" s="13">
        <f>VLOOKUP(A5,categories!$O$4:$Q$18,3,0)</f>
        <v>4.5</v>
      </c>
      <c r="E5" s="17" t="s">
        <v>335</v>
      </c>
      <c r="F5" s="19">
        <f>(1+$F$1)*VLOOKUP(F$2,year_data!$A$5:$O$17,MATCH(to_model!$A5,year_data!$A$5:$O$5,0),0)/100</f>
        <v>0.13825910571428601</v>
      </c>
      <c r="G5" s="19">
        <f>(1+$F$1)*VLOOKUP(G$2,year_data!$A$5:$O$17,MATCH(to_model!$A5,year_data!$A$5:$O$5,0),0)/100</f>
        <v>0.13825910571428601</v>
      </c>
      <c r="H5" s="19">
        <f>(1+$F$1)*VLOOKUP(H$2,year_data!$A$5:$O$17,MATCH(to_model!$A5,year_data!$A$5:$O$5,0),0)/100</f>
        <v>0.15050023642857133</v>
      </c>
      <c r="I5" s="19">
        <f>(1+$F$1)*VLOOKUP(I$2,year_data!$A$5:$O$17,MATCH(to_model!$A5,year_data!$A$5:$O$5,0),0)/100</f>
        <v>0.17205536571428603</v>
      </c>
      <c r="J5" s="19">
        <f>(1+$F$1)*VLOOKUP(J$2,year_data!$A$5:$O$17,MATCH(to_model!$A5,year_data!$A$5:$O$5,0),0)/100</f>
        <v>0.17346900514285696</v>
      </c>
      <c r="K5" s="19">
        <f>(1+$F$1)*VLOOKUP(K$2,year_data!$A$5:$O$17,MATCH(to_model!$A5,year_data!$A$5:$O$5,0),0)/100</f>
        <v>0.21047964857142901</v>
      </c>
      <c r="L5" s="19">
        <f>(1+$F$1)*VLOOKUP(L$2,year_data!$A$5:$O$17,MATCH(to_model!$A5,year_data!$A$5:$O$5,0),0)/100</f>
        <v>0.22528480857142827</v>
      </c>
      <c r="M5" s="19">
        <f>(1+$F$1)*VLOOKUP(M$2,year_data!$A$5:$O$17,MATCH(to_model!$A5,year_data!$A$5:$O$5,0),0)/100</f>
        <v>0.22600178285714334</v>
      </c>
      <c r="N5" s="19">
        <f>(1+$F$1)*VLOOKUP(N$2,year_data!$A$5:$O$17,MATCH(to_model!$A5,year_data!$A$5:$O$5,0),0)/100</f>
        <v>0.22919585714285734</v>
      </c>
      <c r="O5" s="19"/>
      <c r="AL5" s="15">
        <f t="shared" si="0"/>
        <v>0.26822301547987637</v>
      </c>
      <c r="AM5" s="15">
        <f t="shared" si="1"/>
        <v>0.15894697213622302</v>
      </c>
      <c r="AO5" s="1" t="s">
        <v>326</v>
      </c>
      <c r="AP5" s="15">
        <v>0.05</v>
      </c>
      <c r="AS5">
        <f>36+24</f>
        <v>60</v>
      </c>
      <c r="AT5" s="13">
        <f>AS5/168</f>
        <v>0.35714285714285715</v>
      </c>
      <c r="AU5" t="s">
        <v>339</v>
      </c>
    </row>
    <row r="6" spans="1:47" ht="15" thickBot="1">
      <c r="A6" s="13" t="s">
        <v>21</v>
      </c>
      <c r="B6" s="13" t="s">
        <v>309</v>
      </c>
      <c r="C6" s="14" t="s">
        <v>321</v>
      </c>
      <c r="D6" s="13">
        <f>VLOOKUP(A6,categories!$O$4:$Q$18,3,0)</f>
        <v>7.5</v>
      </c>
      <c r="E6" s="17" t="s">
        <v>335</v>
      </c>
      <c r="F6" s="19">
        <f>(1+$F$1)*VLOOKUP(F$2,year_data!$A$5:$O$17,MATCH(to_model!$A6,year_data!$A$5:$O$5,0),0)/100</f>
        <v>0.13827479914285698</v>
      </c>
      <c r="G6" s="19">
        <f>(1+$F$1)*VLOOKUP(G$2,year_data!$A$5:$O$17,MATCH(to_model!$A6,year_data!$A$5:$O$5,0),0)/100</f>
        <v>0.13827479914285698</v>
      </c>
      <c r="H6" s="19">
        <f>(1+$F$1)*VLOOKUP(H$2,year_data!$A$5:$O$17,MATCH(to_model!$A6,year_data!$A$5:$O$5,0),0)/100</f>
        <v>0.15051636578571398</v>
      </c>
      <c r="I6" s="19">
        <f>(1+$F$1)*VLOOKUP(I$2,year_data!$A$5:$O$17,MATCH(to_model!$A6,year_data!$A$5:$O$5,0),0)/100</f>
        <v>0.17207429014285697</v>
      </c>
      <c r="J6" s="19">
        <f>(1+$F$1)*VLOOKUP(J$2,year_data!$A$5:$O$17,MATCH(to_model!$A6,year_data!$A$5:$O$5,0),0)/100</f>
        <v>0.17348636022857097</v>
      </c>
      <c r="K6" s="19">
        <f>(1+$F$1)*VLOOKUP(K$2,year_data!$A$5:$O$17,MATCH(to_model!$A6,year_data!$A$5:$O$5,0),0)/100</f>
        <v>0.21049995771428601</v>
      </c>
      <c r="L6" s="19">
        <f>(1+$F$1)*VLOOKUP(L$2,year_data!$A$5:$O$17,MATCH(to_model!$A6,year_data!$A$5:$O$5,0),0)/100</f>
        <v>0.22530655371428601</v>
      </c>
      <c r="M6" s="19">
        <f>(1+$F$1)*VLOOKUP(M$2,year_data!$A$5:$O$17,MATCH(to_model!$A6,year_data!$A$5:$O$5,0),0)/100</f>
        <v>0.22602291257142906</v>
      </c>
      <c r="N6" s="19">
        <f>(1+$F$1)*VLOOKUP(N$2,year_data!$A$5:$O$17,MATCH(to_model!$A6,year_data!$A$5:$O$5,0),0)/100</f>
        <v>0.22921637142857099</v>
      </c>
      <c r="O6" s="19"/>
      <c r="AL6" s="15">
        <f t="shared" si="0"/>
        <v>0.26824702291021618</v>
      </c>
      <c r="AM6" s="15">
        <f t="shared" si="1"/>
        <v>0.15896119876160958</v>
      </c>
      <c r="AO6" s="1" t="s">
        <v>327</v>
      </c>
      <c r="AP6" s="15">
        <v>0.24299999999999999</v>
      </c>
      <c r="AQ6" s="18">
        <f>AP6/AP7</f>
        <v>1.6875</v>
      </c>
      <c r="AR6">
        <f>0.25*AP7+0.75*AP6</f>
        <v>0.21825</v>
      </c>
      <c r="AS6">
        <f>7*24-AS5</f>
        <v>108</v>
      </c>
      <c r="AT6" s="13">
        <f>AS6/168</f>
        <v>0.6428571428571429</v>
      </c>
      <c r="AU6" t="s">
        <v>340</v>
      </c>
    </row>
    <row r="7" spans="1:47">
      <c r="A7" s="13" t="s">
        <v>20</v>
      </c>
      <c r="B7" s="13" t="s">
        <v>310</v>
      </c>
      <c r="C7" s="14" t="s">
        <v>321</v>
      </c>
      <c r="D7" s="13">
        <f>VLOOKUP(A7,categories!$O$4:$Q$18,3,0)</f>
        <v>13</v>
      </c>
      <c r="E7" s="17" t="s">
        <v>335</v>
      </c>
      <c r="F7" s="19">
        <f>(1+$F$1)*VLOOKUP(F$2,year_data!$A$5:$O$17,MATCH(to_model!$A7,year_data!$A$5:$O$5,0),0)/100</f>
        <v>0.11297115754945088</v>
      </c>
      <c r="G7" s="19">
        <f>(1+$F$1)*VLOOKUP(G$2,year_data!$A$5:$O$17,MATCH(to_model!$A7,year_data!$A$5:$O$5,0),0)/100</f>
        <v>0.11297115754945088</v>
      </c>
      <c r="H7" s="19">
        <f>(1+$F$1)*VLOOKUP(H$2,year_data!$A$5:$O$17,MATCH(to_model!$A7,year_data!$A$5:$O$5,0),0)/100</f>
        <v>0.1229038728956048</v>
      </c>
      <c r="I7" s="19">
        <f>(1+$F$1)*VLOOKUP(I$2,year_data!$A$5:$O$17,MATCH(to_model!$A7,year_data!$A$5:$O$5,0),0)/100</f>
        <v>0.15043983369230784</v>
      </c>
      <c r="J7" s="19">
        <f>(1+$F$1)*VLOOKUP(J$2,year_data!$A$5:$O$17,MATCH(to_model!$A7,year_data!$A$5:$O$5,0),0)/100</f>
        <v>0.15189181905494539</v>
      </c>
      <c r="K7" s="19">
        <f>(1+$F$1)*VLOOKUP(K$2,year_data!$A$5:$O$17,MATCH(to_model!$A7,year_data!$A$5:$O$5,0),0)/100</f>
        <v>0.1808316138461539</v>
      </c>
      <c r="L7" s="19">
        <f>(1+$F$1)*VLOOKUP(L$2,year_data!$A$5:$O$17,MATCH(to_model!$A7,year_data!$A$5:$O$5,0),0)/100</f>
        <v>0.20053787340659388</v>
      </c>
      <c r="M7" s="19">
        <f>(1+$F$1)*VLOOKUP(M$2,year_data!$A$5:$O$17,MATCH(to_model!$A7,year_data!$A$5:$O$5,0),0)/100</f>
        <v>0.20373431472527506</v>
      </c>
      <c r="N7" s="19">
        <f>(1+$F$1)*VLOOKUP(N$2,year_data!$A$5:$O$17,MATCH(to_model!$A7,year_data!$A$5:$O$5,0),0)/100</f>
        <v>0.20757695604395632</v>
      </c>
      <c r="O7" s="19"/>
      <c r="AL7" s="15">
        <f t="shared" si="0"/>
        <v>0.24292287735175072</v>
      </c>
      <c r="AM7" s="15">
        <f t="shared" si="1"/>
        <v>0.14395429768992635</v>
      </c>
      <c r="AO7" s="1" t="s">
        <v>328</v>
      </c>
      <c r="AP7" s="15">
        <v>0.14399999999999999</v>
      </c>
    </row>
    <row r="8" spans="1:47">
      <c r="A8" s="13" t="s">
        <v>19</v>
      </c>
      <c r="B8" s="13" t="s">
        <v>311</v>
      </c>
      <c r="C8" s="14" t="s">
        <v>321</v>
      </c>
      <c r="D8" s="13">
        <f>VLOOKUP(A8,categories!$O$4:$Q$18,3,0)</f>
        <v>25</v>
      </c>
      <c r="E8" s="17" t="s">
        <v>335</v>
      </c>
      <c r="F8" s="19">
        <f>(1+$F$1)*VLOOKUP(F$2,year_data!$A$5:$O$17,MATCH(to_model!$A8,year_data!$A$5:$O$5,0),0)/100</f>
        <v>9.2616338057142894E-2</v>
      </c>
      <c r="G8" s="19">
        <f>(1+$F$1)*VLOOKUP(G$2,year_data!$A$5:$O$17,MATCH(to_model!$A8,year_data!$A$5:$O$5,0),0)/100</f>
        <v>9.2616338057142894E-2</v>
      </c>
      <c r="H8" s="19">
        <f>(1+$F$1)*VLOOKUP(H$2,year_data!$A$5:$O$17,MATCH(to_model!$A8,year_data!$A$5:$O$5,0),0)/100</f>
        <v>0.1007894141142857</v>
      </c>
      <c r="I8" s="19">
        <f>(1+$F$1)*VLOOKUP(I$2,year_data!$A$5:$O$17,MATCH(to_model!$A8,year_data!$A$5:$O$5,0),0)/100</f>
        <v>0.117015557657143</v>
      </c>
      <c r="J8" s="19">
        <f>(1+$F$1)*VLOOKUP(J$2,year_data!$A$5:$O$17,MATCH(to_model!$A8,year_data!$A$5:$O$5,0),0)/100</f>
        <v>0.11847007385142902</v>
      </c>
      <c r="K8" s="19">
        <f>(1+$F$1)*VLOOKUP(K$2,year_data!$A$5:$O$17,MATCH(to_model!$A8,year_data!$A$5:$O$5,0),0)/100</f>
        <v>0.14636688479999999</v>
      </c>
      <c r="L8" s="19">
        <f>(1+$F$1)*VLOOKUP(L$2,year_data!$A$5:$O$17,MATCH(to_model!$A8,year_data!$A$5:$O$5,0),0)/100</f>
        <v>0.15701847634285696</v>
      </c>
      <c r="M8" s="19">
        <f>(1+$F$1)*VLOOKUP(M$2,year_data!$A$5:$O$17,MATCH(to_model!$A8,year_data!$A$5:$O$5,0),0)/100</f>
        <v>0.16454812182857098</v>
      </c>
      <c r="N8" s="19">
        <f>(1+$F$1)*VLOOKUP(N$2,year_data!$A$5:$O$17,MATCH(to_model!$A8,year_data!$A$5:$O$5,0),0)/100</f>
        <v>0.16953210857142903</v>
      </c>
      <c r="O8" s="19"/>
      <c r="AL8" s="15">
        <f t="shared" si="0"/>
        <v>0.1983998050773999</v>
      </c>
      <c r="AM8" s="15">
        <f t="shared" si="1"/>
        <v>0.11757025486068143</v>
      </c>
      <c r="AO8" s="1" t="s">
        <v>329</v>
      </c>
      <c r="AP8" s="15">
        <v>0.04</v>
      </c>
    </row>
    <row r="9" spans="1:47">
      <c r="A9" s="13" t="s">
        <v>22</v>
      </c>
      <c r="B9" s="13" t="s">
        <v>312</v>
      </c>
      <c r="C9" s="14" t="s">
        <v>320</v>
      </c>
      <c r="D9" s="13">
        <f>VLOOKUP(A9,categories!$O$4:$Q$18,3,0)</f>
        <v>8</v>
      </c>
      <c r="E9" s="17" t="s">
        <v>335</v>
      </c>
      <c r="F9" s="19">
        <f>(1+$F$1)*VLOOKUP(F$2,year_data!$A$5:$O$17,MATCH(to_model!$A9,year_data!$A$5:$O$5,0),0)/100</f>
        <v>0.154791151875</v>
      </c>
      <c r="G9" s="19">
        <f>(1+$F$1)*VLOOKUP(G$2,year_data!$A$5:$O$17,MATCH(to_model!$A9,year_data!$A$5:$O$5,0),0)/100</f>
        <v>0.154791151875</v>
      </c>
      <c r="H9" s="19">
        <f>(1+$F$1)*VLOOKUP(H$2,year_data!$A$5:$O$17,MATCH(to_model!$A9,year_data!$A$5:$O$5,0),0)/100</f>
        <v>0.16846080609375</v>
      </c>
      <c r="I9" s="19">
        <f>(1+$F$1)*VLOOKUP(I$2,year_data!$A$5:$O$17,MATCH(to_model!$A9,year_data!$A$5:$O$5,0),0)/100</f>
        <v>0.1919910684375</v>
      </c>
      <c r="J9" s="19">
        <f>(1+$F$1)*VLOOKUP(J$2,year_data!$A$5:$O$17,MATCH(to_model!$A9,year_data!$A$5:$O$5,0),0)/100</f>
        <v>0.19347470324999999</v>
      </c>
      <c r="K9" s="19">
        <f>(1+$F$1)*VLOOKUP(K$2,year_data!$A$5:$O$17,MATCH(to_model!$A9,year_data!$A$5:$O$5,0),0)/100</f>
        <v>0.23370496124999998</v>
      </c>
      <c r="L9" s="19">
        <f>(1+$F$1)*VLOOKUP(L$2,year_data!$A$5:$O$17,MATCH(to_model!$A9,year_data!$A$5:$O$5,0),0)/100</f>
        <v>0.25002285749999997</v>
      </c>
      <c r="M9" s="19">
        <f>(1+$F$1)*VLOOKUP(M$2,year_data!$A$5:$O$17,MATCH(to_model!$A9,year_data!$A$5:$O$5,0),0)/100</f>
        <v>0.24826061624999998</v>
      </c>
      <c r="N9" s="19">
        <f>(1+$F$1)*VLOOKUP(N$2,year_data!$A$5:$O$17,MATCH(to_model!$A9,year_data!$A$5:$O$5,0),0)/100</f>
        <v>0.25080637500000003</v>
      </c>
      <c r="O9" s="19"/>
      <c r="AL9" s="15">
        <f t="shared" si="0"/>
        <v>0.29351334287925696</v>
      </c>
      <c r="AM9" s="15">
        <f t="shared" si="1"/>
        <v>0.17393383281733746</v>
      </c>
    </row>
    <row r="10" spans="1:47">
      <c r="A10" s="13" t="s">
        <v>23</v>
      </c>
      <c r="B10" s="13" t="s">
        <v>313</v>
      </c>
      <c r="C10" s="14" t="s">
        <v>320</v>
      </c>
      <c r="D10" s="13">
        <f>VLOOKUP(A10,categories!$O$4:$Q$18,3,0)</f>
        <v>30</v>
      </c>
      <c r="E10" s="17" t="s">
        <v>335</v>
      </c>
      <c r="F10" s="19">
        <f>(1+$F$1)*VLOOKUP(F$2,year_data!$A$5:$O$17,MATCH(to_model!$A10,year_data!$A$5:$O$5,0),0)/100</f>
        <v>0.15349350149999999</v>
      </c>
      <c r="G10" s="19">
        <f>(1+$F$1)*VLOOKUP(G$2,year_data!$A$5:$O$17,MATCH(to_model!$A10,year_data!$A$5:$O$5,0),0)/100</f>
        <v>0.15349350149999999</v>
      </c>
      <c r="H10" s="19">
        <f>(1+$F$1)*VLOOKUP(H$2,year_data!$A$5:$O$17,MATCH(to_model!$A10,year_data!$A$5:$O$5,0),0)/100</f>
        <v>0.167019409875</v>
      </c>
      <c r="I10" s="19">
        <f>(1+$F$1)*VLOOKUP(I$2,year_data!$A$5:$O$17,MATCH(to_model!$A10,year_data!$A$5:$O$5,0),0)/100</f>
        <v>0.19042625474999997</v>
      </c>
      <c r="J10" s="19">
        <f>(1+$F$1)*VLOOKUP(J$2,year_data!$A$5:$O$17,MATCH(to_model!$A10,year_data!$A$5:$O$5,0),0)/100</f>
        <v>0.19193195459999998</v>
      </c>
      <c r="K10" s="19">
        <f>(1+$F$1)*VLOOKUP(K$2,year_data!$A$5:$O$17,MATCH(to_model!$A10,year_data!$A$5:$O$5,0),0)/100</f>
        <v>0.231810249</v>
      </c>
      <c r="L10" s="19">
        <f>(1+$F$1)*VLOOKUP(L$2,year_data!$A$5:$O$17,MATCH(to_model!$A10,year_data!$A$5:$O$5,0),0)/100</f>
        <v>0.24800940599999996</v>
      </c>
      <c r="M10" s="19">
        <f>(1+$F$1)*VLOOKUP(M$2,year_data!$A$5:$O$17,MATCH(to_model!$A10,year_data!$A$5:$O$5,0),0)/100</f>
        <v>0.24651345299999999</v>
      </c>
      <c r="N10" s="19">
        <f>(1+$F$1)*VLOOKUP(N$2,year_data!$A$5:$O$17,MATCH(to_model!$A10,year_data!$A$5:$O$5,0),0)/100</f>
        <v>0.24911009999999997</v>
      </c>
      <c r="O10" s="19"/>
      <c r="AL10" s="15">
        <f t="shared" si="0"/>
        <v>0.29152822848297211</v>
      </c>
      <c r="AM10" s="15">
        <f t="shared" si="1"/>
        <v>0.17275746873065012</v>
      </c>
    </row>
    <row r="11" spans="1:47">
      <c r="A11" s="13" t="s">
        <v>24</v>
      </c>
      <c r="B11" s="13" t="s">
        <v>314</v>
      </c>
      <c r="C11" s="14" t="s">
        <v>320</v>
      </c>
      <c r="D11" s="13">
        <f>VLOOKUP(A11,categories!$O$4:$Q$18,3,0)</f>
        <v>150</v>
      </c>
      <c r="E11" s="17" t="s">
        <v>335</v>
      </c>
      <c r="F11" s="19">
        <f>(1+$F$1)*VLOOKUP(F$2,year_data!$A$5:$O$17,MATCH(to_model!$A11,year_data!$A$5:$O$5,0),0)/100</f>
        <v>0.16096662499999964</v>
      </c>
      <c r="G11" s="19">
        <f>(1+$F$1)*VLOOKUP(G$2,year_data!$A$5:$O$17,MATCH(to_model!$A11,year_data!$A$5:$O$5,0),0)/100</f>
        <v>0.16096662499999964</v>
      </c>
      <c r="H11" s="19">
        <f>(1+$F$1)*VLOOKUP(H$2,year_data!$A$5:$O$17,MATCH(to_model!$A11,year_data!$A$5:$O$5,0),0)/100</f>
        <v>0.17515834375000036</v>
      </c>
      <c r="I11" s="19">
        <f>(1+$F$1)*VLOOKUP(I$2,year_data!$A$5:$O$17,MATCH(to_model!$A11,year_data!$A$5:$O$5,0),0)/100</f>
        <v>0.18695373749999999</v>
      </c>
      <c r="J11" s="19">
        <f>(1+$F$1)*VLOOKUP(J$2,year_data!$A$5:$O$17,MATCH(to_model!$A11,year_data!$A$5:$O$5,0),0)/100</f>
        <v>0.20345606999999999</v>
      </c>
      <c r="K11" s="19">
        <f>(1+$F$1)*VLOOKUP(K$2,year_data!$A$5:$O$17,MATCH(to_model!$A11,year_data!$A$5:$O$5,0),0)/100</f>
        <v>0.23670664999999963</v>
      </c>
      <c r="L11" s="19">
        <f>(1+$F$1)*VLOOKUP(L$2,year_data!$A$5:$O$17,MATCH(to_model!$A11,year_data!$A$5:$O$5,0),0)/100</f>
        <v>0.25305910000000037</v>
      </c>
      <c r="M11" s="19">
        <f>(1+$F$1)*VLOOKUP(M$2,year_data!$A$5:$O$17,MATCH(to_model!$A11,year_data!$A$5:$O$5,0),0)/100</f>
        <v>0.25331039999999999</v>
      </c>
      <c r="N11" s="19">
        <f>(1+$F$1)*VLOOKUP(N$2,year_data!$A$5:$O$17,MATCH(to_model!$A11,year_data!$A$5:$O$5,0),0)/100</f>
        <v>0.25381300000000029</v>
      </c>
      <c r="O11" s="19"/>
      <c r="AL11" s="15">
        <f t="shared" si="0"/>
        <v>0.29703193188854521</v>
      </c>
      <c r="AM11" s="15">
        <f t="shared" si="1"/>
        <v>0.17601892260061938</v>
      </c>
    </row>
    <row r="12" spans="1:47">
      <c r="A12" s="13" t="s">
        <v>25</v>
      </c>
      <c r="B12" s="13" t="s">
        <v>315</v>
      </c>
      <c r="C12" s="14" t="s">
        <v>320</v>
      </c>
      <c r="D12" s="13">
        <f>VLOOKUP(A12,categories!$O$4:$Q$18,3,0)</f>
        <v>500</v>
      </c>
      <c r="E12" s="17" t="s">
        <v>335</v>
      </c>
      <c r="F12" s="19">
        <f>(1+$F$1)*VLOOKUP(F$2,year_data!$A$5:$O$17,MATCH(to_model!$A12,year_data!$A$5:$O$5,0),0)/100</f>
        <v>0.14768954849999999</v>
      </c>
      <c r="G12" s="19">
        <f>(1+$F$1)*VLOOKUP(G$2,year_data!$A$5:$O$17,MATCH(to_model!$A12,year_data!$A$5:$O$5,0),0)/100</f>
        <v>0.14768954849999999</v>
      </c>
      <c r="H12" s="19">
        <f>(1+$F$1)*VLOOKUP(H$2,year_data!$A$5:$O$17,MATCH(to_model!$A12,year_data!$A$5:$O$5,0),0)/100</f>
        <v>0.16067480287499999</v>
      </c>
      <c r="I12" s="19">
        <f>(1+$F$1)*VLOOKUP(I$2,year_data!$A$5:$O$17,MATCH(to_model!$A12,year_data!$A$5:$O$5,0),0)/100</f>
        <v>0.16429392674999999</v>
      </c>
      <c r="J12" s="19">
        <f>(1+$F$1)*VLOOKUP(J$2,year_data!$A$5:$O$17,MATCH(to_model!$A12,year_data!$A$5:$O$5,0),0)/100</f>
        <v>0.18073933980000001</v>
      </c>
      <c r="K12" s="19">
        <f>(1+$F$1)*VLOOKUP(K$2,year_data!$A$5:$O$17,MATCH(to_model!$A12,year_data!$A$5:$O$5,0),0)/100</f>
        <v>0.213207228</v>
      </c>
      <c r="L12" s="19">
        <f>(1+$F$1)*VLOOKUP(L$2,year_data!$A$5:$O$17,MATCH(to_model!$A12,year_data!$A$5:$O$5,0),0)/100</f>
        <v>0.23034445199999998</v>
      </c>
      <c r="M12" s="19">
        <f>(1+$F$1)*VLOOKUP(M$2,year_data!$A$5:$O$17,MATCH(to_model!$A12,year_data!$A$5:$O$5,0),0)/100</f>
        <v>0.23219904599999999</v>
      </c>
      <c r="N12" s="19">
        <f>(1+$F$1)*VLOOKUP(N$2,year_data!$A$5:$O$17,MATCH(to_model!$A12,year_data!$A$5:$O$5,0),0)/100</f>
        <v>0.233323434</v>
      </c>
      <c r="O12" s="19"/>
      <c r="AL12" s="15">
        <f t="shared" si="0"/>
        <v>0.27305343050154796</v>
      </c>
      <c r="AM12" s="15">
        <f t="shared" si="1"/>
        <v>0.16180944029721361</v>
      </c>
      <c r="AO12" s="1" t="s">
        <v>342</v>
      </c>
      <c r="AP12">
        <v>6.6000000000000003E-2</v>
      </c>
    </row>
    <row r="13" spans="1:47">
      <c r="A13" s="13" t="s">
        <v>27</v>
      </c>
      <c r="B13" s="13" t="s">
        <v>316</v>
      </c>
      <c r="C13" s="14" t="s">
        <v>320</v>
      </c>
      <c r="D13" s="13">
        <f>VLOOKUP(A13,categories!$O$4:$Q$18,3,0)</f>
        <v>7500</v>
      </c>
      <c r="E13" s="17" t="s">
        <v>335</v>
      </c>
      <c r="F13" s="19">
        <f>(1+$F$1)*VLOOKUP(F$2,year_data!$A$5:$O$17,MATCH(to_model!$A13,year_data!$A$5:$O$5,0),0)/100</f>
        <v>0.10388235462194061</v>
      </c>
      <c r="G13" s="19">
        <f>(1+$F$1)*VLOOKUP(G$2,year_data!$A$5:$O$17,MATCH(to_model!$A13,year_data!$A$5:$O$5,0),0)/100</f>
        <v>0.10388235462194061</v>
      </c>
      <c r="H13" s="19">
        <f>(1+$F$1)*VLOOKUP(H$2,year_data!$A$5:$O$17,MATCH(to_model!$A13,year_data!$A$5:$O$5,0),0)/100</f>
        <v>0.11306148052331044</v>
      </c>
      <c r="I13" s="19">
        <f>(1+$F$1)*VLOOKUP(I$2,year_data!$A$5:$O$17,MATCH(to_model!$A13,year_data!$A$5:$O$5,0),0)/100</f>
        <v>0.13572641458359089</v>
      </c>
      <c r="J13" s="19">
        <f>(1+$F$1)*VLOOKUP(J$2,year_data!$A$5:$O$17,MATCH(to_model!$A13,year_data!$A$5:$O$5,0),0)/100</f>
        <v>0.15041692208222007</v>
      </c>
      <c r="K13" s="19">
        <f>(1+$F$1)*VLOOKUP(K$2,year_data!$A$5:$O$17,MATCH(to_model!$A13,year_data!$A$5:$O$5,0),0)/100</f>
        <v>0.17571001342468898</v>
      </c>
      <c r="L13" s="19">
        <f>(1+$F$1)*VLOOKUP(L$2,year_data!$A$5:$O$17,MATCH(to_model!$A13,year_data!$A$5:$O$5,0),0)/100</f>
        <v>0.17786401342468897</v>
      </c>
      <c r="M13" s="19">
        <f>(1+$F$1)*VLOOKUP(M$2,year_data!$A$5:$O$17,MATCH(to_model!$A13,year_data!$A$5:$O$5,0),0)/100</f>
        <v>0.17946909493153651</v>
      </c>
      <c r="N13" s="19">
        <f>(1+$F$1)*VLOOKUP(N$2,year_data!$A$5:$O$17,MATCH(to_model!$A13,year_data!$A$5:$O$5,0),0)/100</f>
        <v>0.18536480383564524</v>
      </c>
      <c r="O13" s="19"/>
      <c r="AL13" s="15">
        <f t="shared" si="0"/>
        <v>0.21692847012344857</v>
      </c>
      <c r="AM13" s="15">
        <f t="shared" si="1"/>
        <v>0.12855020451759916</v>
      </c>
    </row>
    <row r="14" spans="1:47">
      <c r="B14" s="16"/>
      <c r="E14" s="17" t="s">
        <v>341</v>
      </c>
      <c r="O14" s="15">
        <f t="shared" ref="O14:O24" si="2">N3*(1+$P$72)</f>
        <v>0.24989848768785899</v>
      </c>
      <c r="P14" s="15">
        <f t="shared" ref="P14:AE14" si="3">O14*(1+$P$72)</f>
        <v>0.26615813753489681</v>
      </c>
      <c r="Q14" s="15">
        <f t="shared" si="3"/>
        <v>0.28347572180800645</v>
      </c>
      <c r="R14" s="15">
        <f t="shared" si="3"/>
        <v>0.30192007503071072</v>
      </c>
      <c r="S14" s="15">
        <f t="shared" si="3"/>
        <v>0.32156451044611256</v>
      </c>
      <c r="T14" s="15">
        <f t="shared" si="3"/>
        <v>0.34248711142486965</v>
      </c>
      <c r="U14" s="15">
        <f t="shared" si="3"/>
        <v>0.3647710418336344</v>
      </c>
      <c r="V14" s="15">
        <f t="shared" si="3"/>
        <v>0.38850487659762217</v>
      </c>
      <c r="W14" s="15">
        <f t="shared" si="3"/>
        <v>0.41378295377123953</v>
      </c>
      <c r="X14" s="15">
        <f t="shared" si="3"/>
        <v>0.44070574951619457</v>
      </c>
      <c r="Y14" s="15">
        <f t="shared" si="3"/>
        <v>0.46938027747756489</v>
      </c>
      <c r="Z14" s="15">
        <f t="shared" si="3"/>
        <v>0.49992051414527738</v>
      </c>
      <c r="AA14" s="15">
        <f t="shared" si="3"/>
        <v>0.53244785189174038</v>
      </c>
      <c r="AB14" s="15">
        <f t="shared" si="3"/>
        <v>0.56709158148637828</v>
      </c>
      <c r="AC14" s="15">
        <f t="shared" si="3"/>
        <v>0.60398940600498341</v>
      </c>
      <c r="AD14" s="15">
        <f t="shared" si="3"/>
        <v>0.64328798817658939</v>
      </c>
      <c r="AE14" s="15">
        <f t="shared" si="3"/>
        <v>0.68514353334347955</v>
      </c>
    </row>
    <row r="15" spans="1:47">
      <c r="B15" s="16"/>
      <c r="E15" s="17" t="s">
        <v>341</v>
      </c>
      <c r="O15" s="15">
        <f t="shared" si="2"/>
        <v>0.24576901759623013</v>
      </c>
      <c r="P15" s="15">
        <f t="shared" ref="P15:AE15" si="4">O15*(1+$P$72)</f>
        <v>0.26175998339333656</v>
      </c>
      <c r="Q15" s="15">
        <f t="shared" si="4"/>
        <v>0.2787914016837037</v>
      </c>
      <c r="R15" s="15">
        <f t="shared" si="4"/>
        <v>0.2969309695285639</v>
      </c>
      <c r="S15" s="15">
        <f t="shared" si="4"/>
        <v>0.31625078869972434</v>
      </c>
      <c r="T15" s="15">
        <f t="shared" si="4"/>
        <v>0.33682765227214395</v>
      </c>
      <c r="U15" s="15">
        <f t="shared" si="4"/>
        <v>0.35874334986366219</v>
      </c>
      <c r="V15" s="15">
        <f t="shared" si="4"/>
        <v>0.3820849927351565</v>
      </c>
      <c r="W15" s="15">
        <f t="shared" si="4"/>
        <v>0.40694536004334753</v>
      </c>
      <c r="X15" s="15">
        <f t="shared" si="4"/>
        <v>0.43342326762254985</v>
      </c>
      <c r="Y15" s="15">
        <f t="shared" si="4"/>
        <v>0.46162396076121426</v>
      </c>
      <c r="Z15" s="15">
        <f t="shared" si="4"/>
        <v>0.49165953253448325</v>
      </c>
      <c r="AA15" s="15">
        <f t="shared" si="4"/>
        <v>0.52364936935556206</v>
      </c>
      <c r="AB15" s="15">
        <f t="shared" si="4"/>
        <v>0.55772062551689838</v>
      </c>
      <c r="AC15" s="15">
        <f t="shared" si="4"/>
        <v>0.59400872860739273</v>
      </c>
      <c r="AD15" s="15">
        <f t="shared" si="4"/>
        <v>0.63265791781458913</v>
      </c>
      <c r="AE15" s="15">
        <f t="shared" si="4"/>
        <v>0.67382181725150836</v>
      </c>
    </row>
    <row r="16" spans="1:47">
      <c r="B16" s="16"/>
      <c r="E16" s="17" t="s">
        <v>341</v>
      </c>
      <c r="O16" s="15">
        <f t="shared" si="2"/>
        <v>0.2441084899403371</v>
      </c>
      <c r="P16" s="15">
        <f t="shared" ref="P16:AE16" si="5">O16*(1+$P$72)</f>
        <v>0.25999141347397908</v>
      </c>
      <c r="Q16" s="15">
        <f t="shared" si="5"/>
        <v>0.27690775972895765</v>
      </c>
      <c r="R16" s="15">
        <f t="shared" si="5"/>
        <v>0.29492476837426157</v>
      </c>
      <c r="S16" s="15">
        <f t="shared" si="5"/>
        <v>0.31411405402921916</v>
      </c>
      <c r="T16" s="15">
        <f t="shared" si="5"/>
        <v>0.33455189091972531</v>
      </c>
      <c r="U16" s="15">
        <f t="shared" si="5"/>
        <v>0.35631951605563122</v>
      </c>
      <c r="V16" s="15">
        <f t="shared" si="5"/>
        <v>0.37950345213437686</v>
      </c>
      <c r="W16" s="15">
        <f t="shared" si="5"/>
        <v>0.40419585145435416</v>
      </c>
      <c r="X16" s="15">
        <f t="shared" si="5"/>
        <v>0.43049486220499983</v>
      </c>
      <c r="Y16" s="15">
        <f t="shared" si="5"/>
        <v>0.45850501858956028</v>
      </c>
      <c r="Z16" s="15">
        <f t="shared" si="5"/>
        <v>0.48833765633120119</v>
      </c>
      <c r="AA16" s="15">
        <f t="shared" si="5"/>
        <v>0.52011135521403029</v>
      </c>
      <c r="AB16" s="15">
        <f t="shared" si="5"/>
        <v>0.5539524104180602</v>
      </c>
      <c r="AC16" s="15">
        <f t="shared" si="5"/>
        <v>0.58999533452158948</v>
      </c>
      <c r="AD16" s="15">
        <f t="shared" si="5"/>
        <v>0.62838339216637784</v>
      </c>
      <c r="AE16" s="15">
        <f t="shared" si="5"/>
        <v>0.66926916951082205</v>
      </c>
    </row>
    <row r="17" spans="2:31">
      <c r="B17" s="16"/>
      <c r="E17" s="17" t="s">
        <v>341</v>
      </c>
      <c r="O17" s="15">
        <f t="shared" si="2"/>
        <v>0.24413033898844028</v>
      </c>
      <c r="P17" s="15">
        <f t="shared" ref="P17:AE17" si="6">O17*(1+$P$72)</f>
        <v>0.26001468413081197</v>
      </c>
      <c r="Q17" s="15">
        <f t="shared" si="6"/>
        <v>0.27693254449151933</v>
      </c>
      <c r="R17" s="15">
        <f t="shared" si="6"/>
        <v>0.29495116575786995</v>
      </c>
      <c r="S17" s="15">
        <f t="shared" si="6"/>
        <v>0.3141421689590933</v>
      </c>
      <c r="T17" s="15">
        <f t="shared" si="6"/>
        <v>0.33458183514804563</v>
      </c>
      <c r="U17" s="15">
        <f t="shared" si="6"/>
        <v>0.35635140860573589</v>
      </c>
      <c r="V17" s="15">
        <f t="shared" si="6"/>
        <v>0.37953741977385974</v>
      </c>
      <c r="W17" s="15">
        <f t="shared" si="6"/>
        <v>0.40423202919894502</v>
      </c>
      <c r="X17" s="15">
        <f t="shared" si="6"/>
        <v>0.43053339385522954</v>
      </c>
      <c r="Y17" s="15">
        <f t="shared" si="6"/>
        <v>0.45854605730234393</v>
      </c>
      <c r="Z17" s="15">
        <f t="shared" si="6"/>
        <v>0.48838136522861147</v>
      </c>
      <c r="AA17" s="15">
        <f t="shared" si="6"/>
        <v>0.5201579080316806</v>
      </c>
      <c r="AB17" s="15">
        <f t="shared" si="6"/>
        <v>0.55400199219567503</v>
      </c>
      <c r="AC17" s="15">
        <f t="shared" si="6"/>
        <v>0.59004814233850633</v>
      </c>
      <c r="AD17" s="15">
        <f t="shared" si="6"/>
        <v>0.62843963592490526</v>
      </c>
      <c r="AE17" s="15">
        <f t="shared" si="6"/>
        <v>0.66932907277056619</v>
      </c>
    </row>
    <row r="18" spans="2:31">
      <c r="B18" s="16"/>
      <c r="E18" s="17" t="s">
        <v>341</v>
      </c>
      <c r="O18" s="15">
        <f t="shared" si="2"/>
        <v>0.2210829546308884</v>
      </c>
      <c r="P18" s="15">
        <f t="shared" ref="P18:AE18" si="7">O18*(1+$P$72)</f>
        <v>0.2354677212723611</v>
      </c>
      <c r="Q18" s="15">
        <f t="shared" si="7"/>
        <v>0.2507884330285311</v>
      </c>
      <c r="R18" s="15">
        <f t="shared" si="7"/>
        <v>0.26710598718605999</v>
      </c>
      <c r="S18" s="15">
        <f t="shared" si="7"/>
        <v>0.28448524331472241</v>
      </c>
      <c r="T18" s="15">
        <f t="shared" si="7"/>
        <v>0.30299528107343221</v>
      </c>
      <c r="U18" s="15">
        <f t="shared" si="7"/>
        <v>0.32270967479042212</v>
      </c>
      <c r="V18" s="15">
        <f t="shared" si="7"/>
        <v>0.34370678590898868</v>
      </c>
      <c r="W18" s="15">
        <f t="shared" si="7"/>
        <v>0.36607007446122453</v>
      </c>
      <c r="X18" s="15">
        <f t="shared" si="7"/>
        <v>0.38988843080779534</v>
      </c>
      <c r="Y18" s="15">
        <f t="shared" si="7"/>
        <v>0.41525652896237164</v>
      </c>
      <c r="Z18" s="15">
        <f t="shared" si="7"/>
        <v>0.44227520290512118</v>
      </c>
      <c r="AA18" s="15">
        <f t="shared" si="7"/>
        <v>0.47105184738104627</v>
      </c>
      <c r="AB18" s="15">
        <f t="shared" si="7"/>
        <v>0.5017008447762723</v>
      </c>
      <c r="AC18" s="15">
        <f t="shared" si="7"/>
        <v>0.53434401976904988</v>
      </c>
      <c r="AD18" s="15">
        <f t="shared" si="7"/>
        <v>0.5691111235626336</v>
      </c>
      <c r="AE18" s="15">
        <f t="shared" si="7"/>
        <v>0.6061403496247818</v>
      </c>
    </row>
    <row r="19" spans="2:31">
      <c r="B19" s="16"/>
      <c r="E19" s="17" t="s">
        <v>341</v>
      </c>
      <c r="O19" s="15">
        <f t="shared" si="2"/>
        <v>0.18056271843508109</v>
      </c>
      <c r="P19" s="15">
        <f t="shared" ref="P19:AE19" si="8">O19*(1+$P$72)</f>
        <v>0.1923110351389854</v>
      </c>
      <c r="Q19" s="15">
        <f t="shared" si="8"/>
        <v>0.20482375629233235</v>
      </c>
      <c r="R19" s="15">
        <f t="shared" si="8"/>
        <v>0.21815061788514115</v>
      </c>
      <c r="S19" s="15">
        <f t="shared" si="8"/>
        <v>0.23234459198056609</v>
      </c>
      <c r="T19" s="15">
        <f t="shared" si="8"/>
        <v>0.24746209727005652</v>
      </c>
      <c r="U19" s="15">
        <f t="shared" si="8"/>
        <v>0.26356322332829241</v>
      </c>
      <c r="V19" s="15">
        <f t="shared" si="8"/>
        <v>0.28071196945927135</v>
      </c>
      <c r="W19" s="15">
        <f t="shared" si="8"/>
        <v>0.2989764990829209</v>
      </c>
      <c r="X19" s="15">
        <f t="shared" si="8"/>
        <v>0.31842941067338065</v>
      </c>
      <c r="Y19" s="15">
        <f t="shared" si="8"/>
        <v>0.33914802632588875</v>
      </c>
      <c r="Z19" s="15">
        <f t="shared" si="8"/>
        <v>0.36121469909927834</v>
      </c>
      <c r="AA19" s="15">
        <f t="shared" si="8"/>
        <v>0.38471714035571947</v>
      </c>
      <c r="AB19" s="15">
        <f t="shared" si="8"/>
        <v>0.40974876839882746</v>
      </c>
      <c r="AC19" s="15">
        <f t="shared" si="8"/>
        <v>0.43640907979591642</v>
      </c>
      <c r="AD19" s="15">
        <f t="shared" si="8"/>
        <v>0.46480404486034216</v>
      </c>
      <c r="AE19" s="15">
        <f t="shared" si="8"/>
        <v>0.49504652886591138</v>
      </c>
    </row>
    <row r="20" spans="2:31">
      <c r="B20" s="16"/>
      <c r="E20" s="17" t="s">
        <v>341</v>
      </c>
      <c r="O20" s="15">
        <f t="shared" si="2"/>
        <v>0.26712509655224326</v>
      </c>
      <c r="P20" s="15">
        <f t="shared" ref="P20:AE20" si="9">O20*(1+$P$72)</f>
        <v>0.28450559603217929</v>
      </c>
      <c r="Q20" s="15">
        <f t="shared" si="9"/>
        <v>0.30301695804083689</v>
      </c>
      <c r="R20" s="15">
        <f t="shared" si="9"/>
        <v>0.32273276217012264</v>
      </c>
      <c r="S20" s="15">
        <f t="shared" si="9"/>
        <v>0.34373137546948784</v>
      </c>
      <c r="T20" s="15">
        <f t="shared" si="9"/>
        <v>0.3660962639419445</v>
      </c>
      <c r="U20" s="15">
        <f t="shared" si="9"/>
        <v>0.38991632430757572</v>
      </c>
      <c r="V20" s="15">
        <f t="shared" si="9"/>
        <v>0.41528623735324494</v>
      </c>
      <c r="W20" s="15">
        <f t="shared" si="9"/>
        <v>0.44230684427301081</v>
      </c>
      <c r="X20" s="15">
        <f t="shared" si="9"/>
        <v>0.47108554749513853</v>
      </c>
      <c r="Y20" s="15">
        <f t="shared" si="9"/>
        <v>0.50173673758892789</v>
      </c>
      <c r="Z20" s="15">
        <f t="shared" si="9"/>
        <v>0.53438224794824252</v>
      </c>
      <c r="AA20" s="15">
        <f t="shared" si="9"/>
        <v>0.56915183905903133</v>
      </c>
      <c r="AB20" s="15">
        <f t="shared" si="9"/>
        <v>0.60618371427572582</v>
      </c>
      <c r="AC20" s="15">
        <f t="shared" si="9"/>
        <v>0.64562506915663798</v>
      </c>
      <c r="AD20" s="15">
        <f t="shared" si="9"/>
        <v>0.68763267654187676</v>
      </c>
      <c r="AE20" s="15">
        <f t="shared" si="9"/>
        <v>0.73237350969936976</v>
      </c>
    </row>
    <row r="21" spans="2:31">
      <c r="B21" s="16"/>
      <c r="E21" s="17" t="s">
        <v>341</v>
      </c>
      <c r="O21" s="15">
        <f t="shared" si="2"/>
        <v>0.2653184533871556</v>
      </c>
      <c r="P21" s="15">
        <f t="shared" ref="P21:AE21" si="10">O21*(1+$P$72)</f>
        <v>0.28258140359524669</v>
      </c>
      <c r="Q21" s="15">
        <f t="shared" si="10"/>
        <v>0.30096756798645447</v>
      </c>
      <c r="R21" s="15">
        <f t="shared" si="10"/>
        <v>0.32055002851293346</v>
      </c>
      <c r="S21" s="15">
        <f t="shared" si="10"/>
        <v>0.34140662220544304</v>
      </c>
      <c r="T21" s="15">
        <f t="shared" si="10"/>
        <v>0.36362025056262703</v>
      </c>
      <c r="U21" s="15">
        <f t="shared" si="10"/>
        <v>0.38727920907071289</v>
      </c>
      <c r="V21" s="15">
        <f t="shared" si="10"/>
        <v>0.4124775381634162</v>
      </c>
      <c r="W21" s="15">
        <f t="shared" si="10"/>
        <v>0.43931539701705807</v>
      </c>
      <c r="X21" s="15">
        <f t="shared" si="10"/>
        <v>0.46789946166666901</v>
      </c>
      <c r="Y21" s="15">
        <f t="shared" si="10"/>
        <v>0.49834334902552452</v>
      </c>
      <c r="Z21" s="15">
        <f t="shared" si="10"/>
        <v>0.5307680684935201</v>
      </c>
      <c r="AA21" s="15">
        <f t="shared" si="10"/>
        <v>0.56530250294945339</v>
      </c>
      <c r="AB21" s="15">
        <f t="shared" si="10"/>
        <v>0.60208392103907848</v>
      </c>
      <c r="AC21" s="15">
        <f t="shared" si="10"/>
        <v>0.64125852279519224</v>
      </c>
      <c r="AD21" s="15">
        <f t="shared" si="10"/>
        <v>0.6829820207585019</v>
      </c>
      <c r="AE21" s="15">
        <f t="shared" si="10"/>
        <v>0.72742025890913264</v>
      </c>
    </row>
    <row r="22" spans="2:31">
      <c r="B22" s="16"/>
      <c r="E22" s="17" t="s">
        <v>341</v>
      </c>
      <c r="O22" s="15">
        <f t="shared" si="2"/>
        <v>0.27032734766496502</v>
      </c>
      <c r="P22" s="15">
        <f t="shared" ref="P22:AE22" si="11">O22*(1+$P$72)</f>
        <v>0.28791620167436177</v>
      </c>
      <c r="Q22" s="15">
        <f t="shared" si="11"/>
        <v>0.30664947480389615</v>
      </c>
      <c r="R22" s="15">
        <f t="shared" si="11"/>
        <v>0.32660162870535264</v>
      </c>
      <c r="S22" s="15">
        <f t="shared" si="11"/>
        <v>0.34785196987930317</v>
      </c>
      <c r="T22" s="15">
        <f t="shared" si="11"/>
        <v>0.37048496490528549</v>
      </c>
      <c r="U22" s="15">
        <f t="shared" si="11"/>
        <v>0.39459057618243887</v>
      </c>
      <c r="V22" s="15">
        <f t="shared" si="11"/>
        <v>0.42026461951511113</v>
      </c>
      <c r="W22" s="15">
        <f t="shared" si="11"/>
        <v>0.44760914496477944</v>
      </c>
      <c r="X22" s="15">
        <f t="shared" si="11"/>
        <v>0.47673284248210895</v>
      </c>
      <c r="Y22" s="15">
        <f t="shared" si="11"/>
        <v>0.50775147393146891</v>
      </c>
      <c r="Z22" s="15">
        <f t="shared" si="11"/>
        <v>0.54078833322513209</v>
      </c>
      <c r="AA22" s="15">
        <f t="shared" si="11"/>
        <v>0.57597473639611474</v>
      </c>
      <c r="AB22" s="15">
        <f t="shared" si="11"/>
        <v>0.61345054355761486</v>
      </c>
      <c r="AC22" s="15">
        <f t="shared" si="11"/>
        <v>0.6533647148237518</v>
      </c>
      <c r="AD22" s="15">
        <f t="shared" si="11"/>
        <v>0.69587590240129893</v>
      </c>
      <c r="AE22" s="15">
        <f t="shared" si="11"/>
        <v>0.74115308120587586</v>
      </c>
    </row>
    <row r="23" spans="2:31">
      <c r="B23" s="16"/>
      <c r="E23" s="17" t="s">
        <v>341</v>
      </c>
      <c r="O23" s="15">
        <f t="shared" si="2"/>
        <v>0.24850462766407333</v>
      </c>
      <c r="P23" s="15">
        <f t="shared" ref="P23:AE23" si="12">O23*(1+$P$72)</f>
        <v>0.26467358598219382</v>
      </c>
      <c r="Q23" s="15">
        <f t="shared" si="12"/>
        <v>0.2818945778803349</v>
      </c>
      <c r="R23" s="15">
        <f t="shared" si="12"/>
        <v>0.30023605394335895</v>
      </c>
      <c r="S23" s="15">
        <f t="shared" si="12"/>
        <v>0.31977091849473233</v>
      </c>
      <c r="T23" s="15">
        <f t="shared" si="12"/>
        <v>0.34057681937911216</v>
      </c>
      <c r="U23" s="15">
        <f t="shared" si="12"/>
        <v>0.36273645659964282</v>
      </c>
      <c r="V23" s="15">
        <f t="shared" si="12"/>
        <v>0.3863379110367437</v>
      </c>
      <c r="W23" s="15">
        <f t="shared" si="12"/>
        <v>0.41147499455499137</v>
      </c>
      <c r="X23" s="15">
        <f t="shared" si="12"/>
        <v>0.43824762288971253</v>
      </c>
      <c r="Y23" s="15">
        <f t="shared" si="12"/>
        <v>0.46676221279545044</v>
      </c>
      <c r="Z23" s="15">
        <f t="shared" si="12"/>
        <v>0.49713210503490352</v>
      </c>
      <c r="AA23" s="15">
        <f t="shared" si="12"/>
        <v>0.52947801488964752</v>
      </c>
      <c r="AB23" s="15">
        <f t="shared" si="12"/>
        <v>0.56392851198334637</v>
      </c>
      <c r="AC23" s="15">
        <f t="shared" si="12"/>
        <v>0.6006205313246693</v>
      </c>
      <c r="AD23" s="15">
        <f t="shared" si="12"/>
        <v>0.63969991760122491</v>
      </c>
      <c r="AE23" s="15">
        <f t="shared" si="12"/>
        <v>0.68132200488799077</v>
      </c>
    </row>
    <row r="24" spans="2:31">
      <c r="B24" s="16"/>
      <c r="E24" s="17" t="s">
        <v>341</v>
      </c>
      <c r="O24" s="15">
        <f t="shared" si="2"/>
        <v>0.19742556831732991</v>
      </c>
      <c r="P24" s="15">
        <f t="shared" ref="P24:AE24" si="13">O24*(1+$P$72)</f>
        <v>0.21027106666905196</v>
      </c>
      <c r="Q24" s="15">
        <f t="shared" si="13"/>
        <v>0.22395235761496765</v>
      </c>
      <c r="R24" s="15">
        <f t="shared" si="13"/>
        <v>0.23852382201609007</v>
      </c>
      <c r="S24" s="15">
        <f t="shared" si="13"/>
        <v>0.25404337902518681</v>
      </c>
      <c r="T24" s="15">
        <f t="shared" si="13"/>
        <v>0.27057271630580026</v>
      </c>
      <c r="U24" s="15">
        <f t="shared" si="13"/>
        <v>0.28817753523047257</v>
      </c>
      <c r="V24" s="15">
        <f t="shared" si="13"/>
        <v>0.30692781203279806</v>
      </c>
      <c r="W24" s="15">
        <f t="shared" si="13"/>
        <v>0.32689807595133874</v>
      </c>
      <c r="X24" s="15">
        <f t="shared" si="13"/>
        <v>0.34816770547097897</v>
      </c>
      <c r="Y24" s="15">
        <f t="shared" si="13"/>
        <v>0.37082124383922954</v>
      </c>
      <c r="Z24" s="15">
        <f t="shared" si="13"/>
        <v>0.394948735111606</v>
      </c>
      <c r="AA24" s="15">
        <f t="shared" si="13"/>
        <v>0.42064608206180598</v>
      </c>
      <c r="AB24" s="15">
        <f t="shared" si="13"/>
        <v>0.44801542737931904</v>
      </c>
      <c r="AC24" s="15">
        <f t="shared" si="13"/>
        <v>0.47716555966966595</v>
      </c>
      <c r="AD24" s="15">
        <f t="shared" si="13"/>
        <v>0.50821234587105169</v>
      </c>
      <c r="AE24" s="15">
        <f t="shared" si="13"/>
        <v>0.54127919180621586</v>
      </c>
    </row>
    <row r="25" spans="2:31">
      <c r="E25" s="17" t="s">
        <v>343</v>
      </c>
      <c r="F25" s="20">
        <f>(VLOOKUP(F$2,year_data!$A$5:$O$17,MATCH(to_model!$A3,year_data!$A$5:$O$5,0),0)-VLOOKUP(F$2-1,year_data!$A$5:$O$17,MATCH(to_model!$A3,year_data!$A$5:$O$5,0),0))/VLOOKUP(F$2-1,year_data!$A$5:$O$17,MATCH(to_model!$A3,year_data!$A$5:$O$5,0),0)</f>
        <v>0</v>
      </c>
      <c r="G25" s="20">
        <f>(VLOOKUP(G$2,year_data!$A$5:$O$17,MATCH(to_model!$A3,year_data!$A$5:$O$5,0),0)-VLOOKUP(G$2-1,year_data!$A$5:$O$17,MATCH(to_model!$A3,year_data!$A$5:$O$5,0),0))/VLOOKUP(G$2-1,year_data!$A$5:$O$17,MATCH(to_model!$A3,year_data!$A$5:$O$5,0),0)</f>
        <v>0</v>
      </c>
      <c r="H25" s="20">
        <f>(VLOOKUP(H$2,year_data!$A$5:$O$17,MATCH(to_model!$A3,year_data!$A$5:$O$5,0),0)-VLOOKUP(H$2-1,year_data!$A$5:$O$17,MATCH(to_model!$A3,year_data!$A$5:$O$5,0),0))/VLOOKUP(H$2-1,year_data!$A$5:$O$17,MATCH(to_model!$A3,year_data!$A$5:$O$5,0),0)</f>
        <v>8.8275806190250244E-2</v>
      </c>
      <c r="I25" s="20">
        <f>(VLOOKUP(I$2,year_data!$A$5:$O$17,MATCH(to_model!$A3,year_data!$A$5:$O$5,0),0)-VLOOKUP(I$2-1,year_data!$A$5:$O$17,MATCH(to_model!$A3,year_data!$A$5:$O$5,0),0))/VLOOKUP(I$2-1,year_data!$A$5:$O$17,MATCH(to_model!$A3,year_data!$A$5:$O$5,0),0)</f>
        <v>0.14246361165915417</v>
      </c>
      <c r="J25" s="20">
        <f>(VLOOKUP(J$2,year_data!$A$5:$O$17,MATCH(to_model!$A3,year_data!$A$5:$O$5,0),0)-VLOOKUP(J$2-1,year_data!$A$5:$O$17,MATCH(to_model!$A3,year_data!$A$5:$O$5,0),0))/VLOOKUP(J$2-1,year_data!$A$5:$O$17,MATCH(to_model!$A3,year_data!$A$5:$O$5,0),0)</f>
        <v>8.0677745193899024E-3</v>
      </c>
      <c r="K25" s="20">
        <f>(VLOOKUP(K$2,year_data!$A$5:$O$17,MATCH(to_model!$A3,year_data!$A$5:$O$5,0),0)-VLOOKUP(K$2-1,year_data!$A$5:$O$17,MATCH(to_model!$A3,year_data!$A$5:$O$5,0),0))/VLOOKUP(K$2-1,year_data!$A$5:$O$17,MATCH(to_model!$A3,year_data!$A$5:$O$5,0),0)</f>
        <v>0.21172941663218514</v>
      </c>
      <c r="L25" s="20">
        <f>(VLOOKUP(L$2,year_data!$A$5:$O$17,MATCH(to_model!$A3,year_data!$A$5:$O$5,0),0)-VLOOKUP(L$2-1,year_data!$A$5:$O$17,MATCH(to_model!$A3,year_data!$A$5:$O$5,0),0))/VLOOKUP(L$2-1,year_data!$A$5:$O$17,MATCH(to_model!$A3,year_data!$A$5:$O$5,0),0)</f>
        <v>7.0209133589415426E-2</v>
      </c>
      <c r="M25" s="20">
        <f>(VLOOKUP(M$2,year_data!$A$5:$O$17,MATCH(to_model!$A3,year_data!$A$5:$O$5,0),0)-VLOOKUP(M$2-1,year_data!$A$5:$O$17,MATCH(to_model!$A3,year_data!$A$5:$O$5,0),0))/VLOOKUP(M$2-1,year_data!$A$5:$O$17,MATCH(to_model!$A3,year_data!$A$5:$O$5,0),0)</f>
        <v>5.3173811897769263E-4</v>
      </c>
      <c r="N25" s="20">
        <f>(VLOOKUP(N$2,year_data!$A$5:$O$17,MATCH(to_model!$A3,year_data!$A$5:$O$5,0),0)-VLOOKUP(N$2-1,year_data!$A$5:$O$17,MATCH(to_model!$A3,year_data!$A$5:$O$5,0),0))/VLOOKUP(N$2-1,year_data!$A$5:$O$17,MATCH(to_model!$A3,year_data!$A$5:$O$5,0),0)</f>
        <v>1.3087092273966597E-2</v>
      </c>
      <c r="O25" s="22">
        <f>AVERAGE(M25:N25)</f>
        <v>6.8094151964721451E-3</v>
      </c>
      <c r="P25" s="22">
        <f t="shared" ref="P25:P46" si="14">AVERAGE(J25:N25)</f>
        <v>6.072503102678696E-2</v>
      </c>
      <c r="Q25" s="22">
        <f t="shared" ref="Q25:Q46" si="15">AVERAGE(E25:N25)</f>
        <v>5.9373841442593243E-2</v>
      </c>
      <c r="R25" s="15"/>
      <c r="S25" s="15"/>
      <c r="T25" s="15"/>
      <c r="U25" s="15"/>
      <c r="V25" s="15"/>
      <c r="W25" s="15"/>
      <c r="X25" s="15"/>
      <c r="Y25" s="15"/>
      <c r="Z25" s="15"/>
      <c r="AA25" s="15"/>
      <c r="AB25" s="15"/>
      <c r="AC25" s="15"/>
      <c r="AD25" s="15"/>
      <c r="AE25" s="15"/>
    </row>
    <row r="26" spans="2:31">
      <c r="E26" s="17" t="s">
        <v>343</v>
      </c>
      <c r="F26" s="20">
        <f>(VLOOKUP(F$2,year_data!$A$5:$O$17,MATCH(to_model!$A4,year_data!$A$5:$O$5,0),0)-VLOOKUP(F$2-1,year_data!$A$5:$O$17,MATCH(to_model!$A4,year_data!$A$5:$O$5,0),0))/VLOOKUP(F$2-1,year_data!$A$5:$O$17,MATCH(to_model!$A4,year_data!$A$5:$O$5,0),0)</f>
        <v>0</v>
      </c>
      <c r="G26" s="20">
        <f>(VLOOKUP(G$2,year_data!$A$5:$O$17,MATCH(to_model!$A4,year_data!$A$5:$O$5,0),0)-VLOOKUP(G$2-1,year_data!$A$5:$O$17,MATCH(to_model!$A4,year_data!$A$5:$O$5,0),0))/VLOOKUP(G$2-1,year_data!$A$5:$O$17,MATCH(to_model!$A4,year_data!$A$5:$O$5,0),0)</f>
        <v>0</v>
      </c>
      <c r="H26" s="20">
        <f>(VLOOKUP(H$2,year_data!$A$5:$O$17,MATCH(to_model!$A4,year_data!$A$5:$O$5,0),0)-VLOOKUP(H$2-1,year_data!$A$5:$O$17,MATCH(to_model!$A4,year_data!$A$5:$O$5,0),0))/VLOOKUP(H$2-1,year_data!$A$5:$O$17,MATCH(to_model!$A4,year_data!$A$5:$O$5,0),0)</f>
        <v>8.8017944067121781E-2</v>
      </c>
      <c r="I26" s="20">
        <f>(VLOOKUP(I$2,year_data!$A$5:$O$17,MATCH(to_model!$A4,year_data!$A$5:$O$5,0),0)-VLOOKUP(I$2-1,year_data!$A$5:$O$17,MATCH(to_model!$A4,year_data!$A$5:$O$5,0),0))/VLOOKUP(I$2-1,year_data!$A$5:$O$17,MATCH(to_model!$A4,year_data!$A$5:$O$5,0),0)</f>
        <v>0.14346614963863935</v>
      </c>
      <c r="J26" s="20">
        <f>(VLOOKUP(J$2,year_data!$A$5:$O$17,MATCH(to_model!$A4,year_data!$A$5:$O$5,0),0)-VLOOKUP(J$2-1,year_data!$A$5:$O$17,MATCH(to_model!$A4,year_data!$A$5:$O$5,0),0))/VLOOKUP(J$2-1,year_data!$A$5:$O$17,MATCH(to_model!$A4,year_data!$A$5:$O$5,0),0)</f>
        <v>8.0813885430327265E-3</v>
      </c>
      <c r="K26" s="20">
        <f>(VLOOKUP(K$2,year_data!$A$5:$O$17,MATCH(to_model!$A4,year_data!$A$5:$O$5,0),0)-VLOOKUP(K$2-1,year_data!$A$5:$O$17,MATCH(to_model!$A4,year_data!$A$5:$O$5,0),0))/VLOOKUP(K$2-1,year_data!$A$5:$O$17,MATCH(to_model!$A4,year_data!$A$5:$O$5,0),0)</f>
        <v>0.21289919390594211</v>
      </c>
      <c r="L26" s="20">
        <f>(VLOOKUP(L$2,year_data!$A$5:$O$17,MATCH(to_model!$A4,year_data!$A$5:$O$5,0),0)-VLOOKUP(L$2-1,year_data!$A$5:$O$17,MATCH(to_model!$A4,year_data!$A$5:$O$5,0),0))/VLOOKUP(L$2-1,year_data!$A$5:$O$17,MATCH(to_model!$A4,year_data!$A$5:$O$5,0),0)</f>
        <v>7.03070602980089E-2</v>
      </c>
      <c r="M26" s="20">
        <f>(VLOOKUP(M$2,year_data!$A$5:$O$17,MATCH(to_model!$A4,year_data!$A$5:$O$5,0),0)-VLOOKUP(M$2-1,year_data!$A$5:$O$17,MATCH(to_model!$A4,year_data!$A$5:$O$5,0),0))/VLOOKUP(M$2-1,year_data!$A$5:$O$17,MATCH(to_model!$A4,year_data!$A$5:$O$5,0),0)</f>
        <v>2.4774884663980481E-3</v>
      </c>
      <c r="N26" s="20">
        <f>(VLOOKUP(N$2,year_data!$A$5:$O$17,MATCH(to_model!$A4,year_data!$A$5:$O$5,0),0)-VLOOKUP(N$2-1,year_data!$A$5:$O$17,MATCH(to_model!$A4,year_data!$A$5:$O$5,0),0))/VLOOKUP(N$2-1,year_data!$A$5:$O$17,MATCH(to_model!$A4,year_data!$A$5:$O$5,0),0)</f>
        <v>1.3827750678680481E-2</v>
      </c>
      <c r="O26" s="22">
        <f t="shared" ref="O26:O46" si="16">AVERAGE(M26:N26)</f>
        <v>8.1526195725392641E-3</v>
      </c>
      <c r="P26" s="22">
        <f t="shared" si="14"/>
        <v>6.1518576378412446E-2</v>
      </c>
      <c r="Q26" s="22">
        <f t="shared" si="15"/>
        <v>5.9897441733091493E-2</v>
      </c>
    </row>
    <row r="27" spans="2:31">
      <c r="E27" s="17" t="s">
        <v>343</v>
      </c>
      <c r="F27" s="20">
        <f>(VLOOKUP(F$2,year_data!$A$5:$O$17,MATCH(to_model!$A5,year_data!$A$5:$O$5,0),0)-VLOOKUP(F$2-1,year_data!$A$5:$O$17,MATCH(to_model!$A5,year_data!$A$5:$O$5,0),0))/VLOOKUP(F$2-1,year_data!$A$5:$O$17,MATCH(to_model!$A5,year_data!$A$5:$O$5,0),0)</f>
        <v>0</v>
      </c>
      <c r="G27" s="20">
        <f>(VLOOKUP(G$2,year_data!$A$5:$O$17,MATCH(to_model!$A5,year_data!$A$5:$O$5,0),0)-VLOOKUP(G$2-1,year_data!$A$5:$O$17,MATCH(to_model!$A5,year_data!$A$5:$O$5,0),0))/VLOOKUP(G$2-1,year_data!$A$5:$O$17,MATCH(to_model!$A5,year_data!$A$5:$O$5,0),0)</f>
        <v>0</v>
      </c>
      <c r="H27" s="20">
        <f>(VLOOKUP(H$2,year_data!$A$5:$O$17,MATCH(to_model!$A5,year_data!$A$5:$O$5,0),0)-VLOOKUP(H$2-1,year_data!$A$5:$O$17,MATCH(to_model!$A5,year_data!$A$5:$O$5,0),0))/VLOOKUP(H$2-1,year_data!$A$5:$O$17,MATCH(to_model!$A5,year_data!$A$5:$O$5,0),0)</f>
        <v>8.8537609519779042E-2</v>
      </c>
      <c r="I27" s="20">
        <f>(VLOOKUP(I$2,year_data!$A$5:$O$17,MATCH(to_model!$A5,year_data!$A$5:$O$5,0),0)-VLOOKUP(I$2-1,year_data!$A$5:$O$17,MATCH(to_model!$A5,year_data!$A$5:$O$5,0),0))/VLOOKUP(I$2-1,year_data!$A$5:$O$17,MATCH(to_model!$A5,year_data!$A$5:$O$5,0),0)</f>
        <v>0.14322322540632643</v>
      </c>
      <c r="J27" s="20">
        <f>(VLOOKUP(J$2,year_data!$A$5:$O$17,MATCH(to_model!$A5,year_data!$A$5:$O$5,0),0)-VLOOKUP(J$2-1,year_data!$A$5:$O$17,MATCH(to_model!$A5,year_data!$A$5:$O$5,0),0))/VLOOKUP(J$2-1,year_data!$A$5:$O$17,MATCH(to_model!$A5,year_data!$A$5:$O$5,0),0)</f>
        <v>8.2161891476168689E-3</v>
      </c>
      <c r="K27" s="20">
        <f>(VLOOKUP(K$2,year_data!$A$5:$O$17,MATCH(to_model!$A5,year_data!$A$5:$O$5,0),0)-VLOOKUP(K$2-1,year_data!$A$5:$O$17,MATCH(to_model!$A5,year_data!$A$5:$O$5,0),0))/VLOOKUP(K$2-1,year_data!$A$5:$O$17,MATCH(to_model!$A5,year_data!$A$5:$O$5,0),0)</f>
        <v>0.21335594447026812</v>
      </c>
      <c r="L27" s="20">
        <f>(VLOOKUP(L$2,year_data!$A$5:$O$17,MATCH(to_model!$A5,year_data!$A$5:$O$5,0),0)-VLOOKUP(L$2-1,year_data!$A$5:$O$17,MATCH(to_model!$A5,year_data!$A$5:$O$5,0),0))/VLOOKUP(L$2-1,year_data!$A$5:$O$17,MATCH(to_model!$A5,year_data!$A$5:$O$5,0),0)</f>
        <v>7.0340102240217028E-2</v>
      </c>
      <c r="M27" s="20">
        <f>(VLOOKUP(M$2,year_data!$A$5:$O$17,MATCH(to_model!$A5,year_data!$A$5:$O$5,0),0)-VLOOKUP(M$2-1,year_data!$A$5:$O$17,MATCH(to_model!$A5,year_data!$A$5:$O$5,0),0))/VLOOKUP(M$2-1,year_data!$A$5:$O$17,MATCH(to_model!$A5,year_data!$A$5:$O$5,0),0)</f>
        <v>3.1825238916974303E-3</v>
      </c>
      <c r="N27" s="20">
        <f>(VLOOKUP(N$2,year_data!$A$5:$O$17,MATCH(to_model!$A5,year_data!$A$5:$O$5,0),0)-VLOOKUP(N$2-1,year_data!$A$5:$O$17,MATCH(to_model!$A5,year_data!$A$5:$O$5,0),0))/VLOOKUP(N$2-1,year_data!$A$5:$O$17,MATCH(to_model!$A5,year_data!$A$5:$O$5,0),0)</f>
        <v>1.4132960569310965E-2</v>
      </c>
      <c r="O27" s="22">
        <f t="shared" si="16"/>
        <v>8.6577422305041968E-3</v>
      </c>
      <c r="P27" s="22">
        <f t="shared" si="14"/>
        <v>6.1845544063822075E-2</v>
      </c>
      <c r="Q27" s="22">
        <f t="shared" si="15"/>
        <v>6.010983947169065E-2</v>
      </c>
    </row>
    <row r="28" spans="2:31">
      <c r="E28" s="17" t="s">
        <v>343</v>
      </c>
      <c r="F28" s="20">
        <f>(VLOOKUP(F$2,year_data!$A$5:$O$17,MATCH(to_model!$A6,year_data!$A$5:$O$5,0),0)-VLOOKUP(F$2-1,year_data!$A$5:$O$17,MATCH(to_model!$A6,year_data!$A$5:$O$5,0),0))/VLOOKUP(F$2-1,year_data!$A$5:$O$17,MATCH(to_model!$A6,year_data!$A$5:$O$5,0),0)</f>
        <v>0</v>
      </c>
      <c r="G28" s="20">
        <f>(VLOOKUP(G$2,year_data!$A$5:$O$17,MATCH(to_model!$A6,year_data!$A$5:$O$5,0),0)-VLOOKUP(G$2-1,year_data!$A$5:$O$17,MATCH(to_model!$A6,year_data!$A$5:$O$5,0),0))/VLOOKUP(G$2-1,year_data!$A$5:$O$17,MATCH(to_model!$A6,year_data!$A$5:$O$5,0),0)</f>
        <v>0</v>
      </c>
      <c r="H28" s="20">
        <f>(VLOOKUP(H$2,year_data!$A$5:$O$17,MATCH(to_model!$A6,year_data!$A$5:$O$5,0),0)-VLOOKUP(H$2-1,year_data!$A$5:$O$17,MATCH(to_model!$A6,year_data!$A$5:$O$5,0),0))/VLOOKUP(H$2-1,year_data!$A$5:$O$17,MATCH(to_model!$A6,year_data!$A$5:$O$5,0),0)</f>
        <v>8.8530713613329842E-2</v>
      </c>
      <c r="I28" s="20">
        <f>(VLOOKUP(I$2,year_data!$A$5:$O$17,MATCH(to_model!$A6,year_data!$A$5:$O$5,0),0)-VLOOKUP(I$2-1,year_data!$A$5:$O$17,MATCH(to_model!$A6,year_data!$A$5:$O$5,0),0))/VLOOKUP(I$2-1,year_data!$A$5:$O$17,MATCH(to_model!$A6,year_data!$A$5:$O$5,0),0)</f>
        <v>0.14322644746707769</v>
      </c>
      <c r="J28" s="20">
        <f>(VLOOKUP(J$2,year_data!$A$5:$O$17,MATCH(to_model!$A6,year_data!$A$5:$O$5,0),0)-VLOOKUP(J$2-1,year_data!$A$5:$O$17,MATCH(to_model!$A6,year_data!$A$5:$O$5,0),0))/VLOOKUP(J$2-1,year_data!$A$5:$O$17,MATCH(to_model!$A6,year_data!$A$5:$O$5,0),0)</f>
        <v>8.2061653983386083E-3</v>
      </c>
      <c r="K28" s="20">
        <f>(VLOOKUP(K$2,year_data!$A$5:$O$17,MATCH(to_model!$A6,year_data!$A$5:$O$5,0),0)-VLOOKUP(K$2-1,year_data!$A$5:$O$17,MATCH(to_model!$A6,year_data!$A$5:$O$5,0),0))/VLOOKUP(K$2-1,year_data!$A$5:$O$17,MATCH(to_model!$A6,year_data!$A$5:$O$5,0),0)</f>
        <v>0.21335162854848674</v>
      </c>
      <c r="L28" s="20">
        <f>(VLOOKUP(L$2,year_data!$A$5:$O$17,MATCH(to_model!$A6,year_data!$A$5:$O$5,0),0)-VLOOKUP(L$2-1,year_data!$A$5:$O$17,MATCH(to_model!$A6,year_data!$A$5:$O$5,0),0))/VLOOKUP(L$2-1,year_data!$A$5:$O$17,MATCH(to_model!$A6,year_data!$A$5:$O$5,0),0)</f>
        <v>7.0340137645524686E-2</v>
      </c>
      <c r="M28" s="20">
        <f>(VLOOKUP(M$2,year_data!$A$5:$O$17,MATCH(to_model!$A6,year_data!$A$5:$O$5,0),0)-VLOOKUP(M$2-1,year_data!$A$5:$O$17,MATCH(to_model!$A6,year_data!$A$5:$O$5,0),0))/VLOOKUP(M$2-1,year_data!$A$5:$O$17,MATCH(to_model!$A6,year_data!$A$5:$O$5,0),0)</f>
        <v>3.1794852183991643E-3</v>
      </c>
      <c r="N28" s="20">
        <f>(VLOOKUP(N$2,year_data!$A$5:$O$17,MATCH(to_model!$A6,year_data!$A$5:$O$5,0),0)-VLOOKUP(N$2-1,year_data!$A$5:$O$17,MATCH(to_model!$A6,year_data!$A$5:$O$5,0),0))/VLOOKUP(N$2-1,year_data!$A$5:$O$17,MATCH(to_model!$A6,year_data!$A$5:$O$5,0),0)</f>
        <v>1.4128916492626426E-2</v>
      </c>
      <c r="O28" s="22">
        <f t="shared" si="16"/>
        <v>8.6542008555127951E-3</v>
      </c>
      <c r="P28" s="22">
        <f t="shared" si="14"/>
        <v>6.1841266660675118E-2</v>
      </c>
      <c r="Q28" s="22">
        <f t="shared" si="15"/>
        <v>6.0107054931531456E-2</v>
      </c>
    </row>
    <row r="29" spans="2:31">
      <c r="E29" s="17" t="s">
        <v>343</v>
      </c>
      <c r="F29" s="20">
        <f>(VLOOKUP(F$2,year_data!$A$5:$O$17,MATCH(to_model!$A7,year_data!$A$5:$O$5,0),0)-VLOOKUP(F$2-1,year_data!$A$5:$O$17,MATCH(to_model!$A7,year_data!$A$5:$O$5,0),0))/VLOOKUP(F$2-1,year_data!$A$5:$O$17,MATCH(to_model!$A7,year_data!$A$5:$O$5,0),0)</f>
        <v>0</v>
      </c>
      <c r="G29" s="20">
        <f>(VLOOKUP(G$2,year_data!$A$5:$O$17,MATCH(to_model!$A7,year_data!$A$5:$O$5,0),0)-VLOOKUP(G$2-1,year_data!$A$5:$O$17,MATCH(to_model!$A7,year_data!$A$5:$O$5,0),0))/VLOOKUP(G$2-1,year_data!$A$5:$O$17,MATCH(to_model!$A7,year_data!$A$5:$O$5,0),0)</f>
        <v>0</v>
      </c>
      <c r="H29" s="20">
        <f>(VLOOKUP(H$2,year_data!$A$5:$O$17,MATCH(to_model!$A7,year_data!$A$5:$O$5,0),0)-VLOOKUP(H$2-1,year_data!$A$5:$O$17,MATCH(to_model!$A7,year_data!$A$5:$O$5,0),0))/VLOOKUP(H$2-1,year_data!$A$5:$O$17,MATCH(to_model!$A7,year_data!$A$5:$O$5,0),0)</f>
        <v>8.7922577422525502E-2</v>
      </c>
      <c r="I29" s="20">
        <f>(VLOOKUP(I$2,year_data!$A$5:$O$17,MATCH(to_model!$A7,year_data!$A$5:$O$5,0),0)-VLOOKUP(I$2-1,year_data!$A$5:$O$17,MATCH(to_model!$A7,year_data!$A$5:$O$5,0),0))/VLOOKUP(I$2-1,year_data!$A$5:$O$17,MATCH(to_model!$A7,year_data!$A$5:$O$5,0),0)</f>
        <v>0.2240446956467535</v>
      </c>
      <c r="J29" s="20">
        <f>(VLOOKUP(J$2,year_data!$A$5:$O$17,MATCH(to_model!$A7,year_data!$A$5:$O$5,0),0)-VLOOKUP(J$2-1,year_data!$A$5:$O$17,MATCH(to_model!$A7,year_data!$A$5:$O$5,0),0))/VLOOKUP(J$2-1,year_data!$A$5:$O$17,MATCH(to_model!$A7,year_data!$A$5:$O$5,0),0)</f>
        <v>9.6516017533446481E-3</v>
      </c>
      <c r="K29" s="20">
        <f>(VLOOKUP(K$2,year_data!$A$5:$O$17,MATCH(to_model!$A7,year_data!$A$5:$O$5,0),0)-VLOOKUP(K$2-1,year_data!$A$5:$O$17,MATCH(to_model!$A7,year_data!$A$5:$O$5,0),0))/VLOOKUP(K$2-1,year_data!$A$5:$O$17,MATCH(to_model!$A7,year_data!$A$5:$O$5,0),0)</f>
        <v>0.19052898945623808</v>
      </c>
      <c r="L29" s="20">
        <f>(VLOOKUP(L$2,year_data!$A$5:$O$17,MATCH(to_model!$A7,year_data!$A$5:$O$5,0),0)-VLOOKUP(L$2-1,year_data!$A$5:$O$17,MATCH(to_model!$A7,year_data!$A$5:$O$5,0),0))/VLOOKUP(L$2-1,year_data!$A$5:$O$17,MATCH(to_model!$A7,year_data!$A$5:$O$5,0),0)</f>
        <v>0.1089757434626749</v>
      </c>
      <c r="M29" s="20">
        <f>(VLOOKUP(M$2,year_data!$A$5:$O$17,MATCH(to_model!$A7,year_data!$A$5:$O$5,0),0)-VLOOKUP(M$2-1,year_data!$A$5:$O$17,MATCH(to_model!$A7,year_data!$A$5:$O$5,0),0))/VLOOKUP(M$2-1,year_data!$A$5:$O$17,MATCH(to_model!$A7,year_data!$A$5:$O$5,0),0)</f>
        <v>1.5939339858263922E-2</v>
      </c>
      <c r="N29" s="20">
        <f>(VLOOKUP(N$2,year_data!$A$5:$O$17,MATCH(to_model!$A7,year_data!$A$5:$O$5,0),0)-VLOOKUP(N$2-1,year_data!$A$5:$O$17,MATCH(to_model!$A7,year_data!$A$5:$O$5,0),0))/VLOOKUP(N$2-1,year_data!$A$5:$O$17,MATCH(to_model!$A7,year_data!$A$5:$O$5,0),0)</f>
        <v>1.8861041272614426E-2</v>
      </c>
      <c r="O29" s="22">
        <f t="shared" si="16"/>
        <v>1.7400190565439174E-2</v>
      </c>
      <c r="P29" s="22">
        <f t="shared" si="14"/>
        <v>6.8791343160627183E-2</v>
      </c>
      <c r="Q29" s="22">
        <f t="shared" si="15"/>
        <v>7.2880443208046111E-2</v>
      </c>
    </row>
    <row r="30" spans="2:31">
      <c r="E30" s="17" t="s">
        <v>343</v>
      </c>
      <c r="F30" s="20">
        <f>(VLOOKUP(F$2,year_data!$A$5:$O$17,MATCH(to_model!$A8,year_data!$A$5:$O$5,0),0)-VLOOKUP(F$2-1,year_data!$A$5:$O$17,MATCH(to_model!$A8,year_data!$A$5:$O$5,0),0))/VLOOKUP(F$2-1,year_data!$A$5:$O$17,MATCH(to_model!$A8,year_data!$A$5:$O$5,0),0)</f>
        <v>0</v>
      </c>
      <c r="G30" s="20">
        <f>(VLOOKUP(G$2,year_data!$A$5:$O$17,MATCH(to_model!$A8,year_data!$A$5:$O$5,0),0)-VLOOKUP(G$2-1,year_data!$A$5:$O$17,MATCH(to_model!$A8,year_data!$A$5:$O$5,0),0))/VLOOKUP(G$2-1,year_data!$A$5:$O$17,MATCH(to_model!$A8,year_data!$A$5:$O$5,0),0)</f>
        <v>0</v>
      </c>
      <c r="H30" s="20">
        <f>(VLOOKUP(H$2,year_data!$A$5:$O$17,MATCH(to_model!$A8,year_data!$A$5:$O$5,0),0)-VLOOKUP(H$2-1,year_data!$A$5:$O$17,MATCH(to_model!$A8,year_data!$A$5:$O$5,0),0))/VLOOKUP(H$2-1,year_data!$A$5:$O$17,MATCH(to_model!$A8,year_data!$A$5:$O$5,0),0)</f>
        <v>8.8246590489251722E-2</v>
      </c>
      <c r="I30" s="20">
        <f>(VLOOKUP(I$2,year_data!$A$5:$O$17,MATCH(to_model!$A8,year_data!$A$5:$O$5,0),0)-VLOOKUP(I$2-1,year_data!$A$5:$O$17,MATCH(to_model!$A8,year_data!$A$5:$O$5,0),0))/VLOOKUP(I$2-1,year_data!$A$5:$O$17,MATCH(to_model!$A8,year_data!$A$5:$O$5,0),0)</f>
        <v>0.16099055327832734</v>
      </c>
      <c r="J30" s="20">
        <f>(VLOOKUP(J$2,year_data!$A$5:$O$17,MATCH(to_model!$A8,year_data!$A$5:$O$5,0),0)-VLOOKUP(J$2-1,year_data!$A$5:$O$17,MATCH(to_model!$A8,year_data!$A$5:$O$5,0),0))/VLOOKUP(J$2-1,year_data!$A$5:$O$17,MATCH(to_model!$A8,year_data!$A$5:$O$5,0),0)</f>
        <v>1.2430109494908158E-2</v>
      </c>
      <c r="K30" s="20">
        <f>(VLOOKUP(K$2,year_data!$A$5:$O$17,MATCH(to_model!$A8,year_data!$A$5:$O$5,0),0)-VLOOKUP(K$2-1,year_data!$A$5:$O$17,MATCH(to_model!$A8,year_data!$A$5:$O$5,0),0))/VLOOKUP(K$2-1,year_data!$A$5:$O$17,MATCH(to_model!$A8,year_data!$A$5:$O$5,0),0)</f>
        <v>0.23547559346975511</v>
      </c>
      <c r="L30" s="20">
        <f>(VLOOKUP(L$2,year_data!$A$5:$O$17,MATCH(to_model!$A8,year_data!$A$5:$O$5,0),0)-VLOOKUP(L$2-1,year_data!$A$5:$O$17,MATCH(to_model!$A8,year_data!$A$5:$O$5,0),0))/VLOOKUP(L$2-1,year_data!$A$5:$O$17,MATCH(to_model!$A8,year_data!$A$5:$O$5,0),0)</f>
        <v>7.2773233900630133E-2</v>
      </c>
      <c r="M30" s="20">
        <f>(VLOOKUP(M$2,year_data!$A$5:$O$17,MATCH(to_model!$A8,year_data!$A$5:$O$5,0),0)-VLOOKUP(M$2-1,year_data!$A$5:$O$17,MATCH(to_model!$A8,year_data!$A$5:$O$5,0),0))/VLOOKUP(M$2-1,year_data!$A$5:$O$17,MATCH(to_model!$A8,year_data!$A$5:$O$5,0),0)</f>
        <v>4.7953881995852869E-2</v>
      </c>
      <c r="N30" s="20">
        <f>(VLOOKUP(N$2,year_data!$A$5:$O$17,MATCH(to_model!$A8,year_data!$A$5:$O$5,0),0)-VLOOKUP(N$2-1,year_data!$A$5:$O$17,MATCH(to_model!$A8,year_data!$A$5:$O$5,0),0))/VLOOKUP(N$2-1,year_data!$A$5:$O$17,MATCH(to_model!$A8,year_data!$A$5:$O$5,0),0)</f>
        <v>3.0288931210351231E-2</v>
      </c>
      <c r="O30" s="22">
        <f t="shared" si="16"/>
        <v>3.9121406603102052E-2</v>
      </c>
      <c r="P30" s="22">
        <f t="shared" si="14"/>
        <v>7.978435001429951E-2</v>
      </c>
      <c r="Q30" s="22">
        <f t="shared" si="15"/>
        <v>7.2017654871008502E-2</v>
      </c>
    </row>
    <row r="31" spans="2:31">
      <c r="E31" s="17" t="s">
        <v>343</v>
      </c>
      <c r="F31" s="20">
        <f>(VLOOKUP(F$2,year_data!$A$5:$O$17,MATCH(to_model!$A9,year_data!$A$5:$O$5,0),0)-VLOOKUP(F$2-1,year_data!$A$5:$O$17,MATCH(to_model!$A9,year_data!$A$5:$O$5,0),0))/VLOOKUP(F$2-1,year_data!$A$5:$O$17,MATCH(to_model!$A9,year_data!$A$5:$O$5,0),0)</f>
        <v>0</v>
      </c>
      <c r="G31" s="20">
        <f>(VLOOKUP(G$2,year_data!$A$5:$O$17,MATCH(to_model!$A9,year_data!$A$5:$O$5,0),0)-VLOOKUP(G$2-1,year_data!$A$5:$O$17,MATCH(to_model!$A9,year_data!$A$5:$O$5,0),0))/VLOOKUP(G$2-1,year_data!$A$5:$O$17,MATCH(to_model!$A9,year_data!$A$5:$O$5,0),0)</f>
        <v>0</v>
      </c>
      <c r="H31" s="20">
        <f>(VLOOKUP(H$2,year_data!$A$5:$O$17,MATCH(to_model!$A9,year_data!$A$5:$O$5,0),0)-VLOOKUP(H$2-1,year_data!$A$5:$O$17,MATCH(to_model!$A9,year_data!$A$5:$O$5,0),0))/VLOOKUP(H$2-1,year_data!$A$5:$O$17,MATCH(to_model!$A9,year_data!$A$5:$O$5,0),0)</f>
        <v>8.8310307489595966E-2</v>
      </c>
      <c r="I31" s="20">
        <f>(VLOOKUP(I$2,year_data!$A$5:$O$17,MATCH(to_model!$A9,year_data!$A$5:$O$5,0),0)-VLOOKUP(I$2-1,year_data!$A$5:$O$17,MATCH(to_model!$A9,year_data!$A$5:$O$5,0),0))/VLOOKUP(I$2-1,year_data!$A$5:$O$17,MATCH(to_model!$A9,year_data!$A$5:$O$5,0),0)</f>
        <v>0.13967796361282511</v>
      </c>
      <c r="J31" s="20">
        <f>(VLOOKUP(J$2,year_data!$A$5:$O$17,MATCH(to_model!$A9,year_data!$A$5:$O$5,0),0)-VLOOKUP(J$2-1,year_data!$A$5:$O$17,MATCH(to_model!$A9,year_data!$A$5:$O$5,0),0))/VLOOKUP(J$2-1,year_data!$A$5:$O$17,MATCH(to_model!$A9,year_data!$A$5:$O$5,0),0)</f>
        <v>7.7276241263429645E-3</v>
      </c>
      <c r="K31" s="20">
        <f>(VLOOKUP(K$2,year_data!$A$5:$O$17,MATCH(to_model!$A9,year_data!$A$5:$O$5,0),0)-VLOOKUP(K$2-1,year_data!$A$5:$O$17,MATCH(to_model!$A9,year_data!$A$5:$O$5,0),0))/VLOOKUP(K$2-1,year_data!$A$5:$O$17,MATCH(to_model!$A9,year_data!$A$5:$O$5,0),0)</f>
        <v>0.20793549401658029</v>
      </c>
      <c r="L31" s="20">
        <f>(VLOOKUP(L$2,year_data!$A$5:$O$17,MATCH(to_model!$A9,year_data!$A$5:$O$5,0),0)-VLOOKUP(L$2-1,year_data!$A$5:$O$17,MATCH(to_model!$A9,year_data!$A$5:$O$5,0),0))/VLOOKUP(L$2-1,year_data!$A$5:$O$17,MATCH(to_model!$A9,year_data!$A$5:$O$5,0),0)</f>
        <v>6.9822635183787618E-2</v>
      </c>
      <c r="M31" s="20">
        <f>(VLOOKUP(M$2,year_data!$A$5:$O$17,MATCH(to_model!$A9,year_data!$A$5:$O$5,0),0)-VLOOKUP(M$2-1,year_data!$A$5:$O$17,MATCH(to_model!$A9,year_data!$A$5:$O$5,0),0))/VLOOKUP(M$2-1,year_data!$A$5:$O$17,MATCH(to_model!$A9,year_data!$A$5:$O$5,0),0)</f>
        <v>-7.0483205720500847E-3</v>
      </c>
      <c r="N31" s="20">
        <f>(VLOOKUP(N$2,year_data!$A$5:$O$17,MATCH(to_model!$A9,year_data!$A$5:$O$5,0),0)-VLOOKUP(N$2-1,year_data!$A$5:$O$17,MATCH(to_model!$A9,year_data!$A$5:$O$5,0),0))/VLOOKUP(N$2-1,year_data!$A$5:$O$17,MATCH(to_model!$A9,year_data!$A$5:$O$5,0),0)</f>
        <v>1.0254380209208984E-2</v>
      </c>
      <c r="O31" s="22">
        <f t="shared" si="16"/>
        <v>1.6030298185794496E-3</v>
      </c>
      <c r="P31" s="22">
        <f t="shared" si="14"/>
        <v>5.7738362592773963E-2</v>
      </c>
      <c r="Q31" s="22">
        <f t="shared" si="15"/>
        <v>5.7408898229587869E-2</v>
      </c>
    </row>
    <row r="32" spans="2:31">
      <c r="E32" s="17" t="s">
        <v>343</v>
      </c>
      <c r="F32" s="20">
        <f>(VLOOKUP(F$2,year_data!$A$5:$O$17,MATCH(to_model!$A10,year_data!$A$5:$O$5,0),0)-VLOOKUP(F$2-1,year_data!$A$5:$O$17,MATCH(to_model!$A10,year_data!$A$5:$O$5,0),0))/VLOOKUP(F$2-1,year_data!$A$5:$O$17,MATCH(to_model!$A10,year_data!$A$5:$O$5,0),0)</f>
        <v>0</v>
      </c>
      <c r="G32" s="20">
        <f>(VLOOKUP(G$2,year_data!$A$5:$O$17,MATCH(to_model!$A10,year_data!$A$5:$O$5,0),0)-VLOOKUP(G$2-1,year_data!$A$5:$O$17,MATCH(to_model!$A10,year_data!$A$5:$O$5,0),0))/VLOOKUP(G$2-1,year_data!$A$5:$O$17,MATCH(to_model!$A10,year_data!$A$5:$O$5,0),0)</f>
        <v>0</v>
      </c>
      <c r="H32" s="20">
        <f>(VLOOKUP(H$2,year_data!$A$5:$O$17,MATCH(to_model!$A10,year_data!$A$5:$O$5,0),0)-VLOOKUP(H$2-1,year_data!$A$5:$O$17,MATCH(to_model!$A10,year_data!$A$5:$O$5,0),0))/VLOOKUP(H$2-1,year_data!$A$5:$O$17,MATCH(to_model!$A10,year_data!$A$5:$O$5,0),0)</f>
        <v>8.8120397559632191E-2</v>
      </c>
      <c r="I32" s="20">
        <f>(VLOOKUP(I$2,year_data!$A$5:$O$17,MATCH(to_model!$A10,year_data!$A$5:$O$5,0),0)-VLOOKUP(I$2-1,year_data!$A$5:$O$17,MATCH(to_model!$A10,year_data!$A$5:$O$5,0),0))/VLOOKUP(I$2-1,year_data!$A$5:$O$17,MATCH(to_model!$A10,year_data!$A$5:$O$5,0),0)</f>
        <v>0.1401444592129624</v>
      </c>
      <c r="J32" s="20">
        <f>(VLOOKUP(J$2,year_data!$A$5:$O$17,MATCH(to_model!$A10,year_data!$A$5:$O$5,0),0)-VLOOKUP(J$2-1,year_data!$A$5:$O$17,MATCH(to_model!$A10,year_data!$A$5:$O$5,0),0))/VLOOKUP(J$2-1,year_data!$A$5:$O$17,MATCH(to_model!$A10,year_data!$A$5:$O$5,0),0)</f>
        <v>7.9069971311295246E-3</v>
      </c>
      <c r="K32" s="20">
        <f>(VLOOKUP(K$2,year_data!$A$5:$O$17,MATCH(to_model!$A10,year_data!$A$5:$O$5,0),0)-VLOOKUP(K$2-1,year_data!$A$5:$O$17,MATCH(to_model!$A10,year_data!$A$5:$O$5,0),0))/VLOOKUP(K$2-1,year_data!$A$5:$O$17,MATCH(to_model!$A10,year_data!$A$5:$O$5,0),0)</f>
        <v>0.20777308543076772</v>
      </c>
      <c r="L32" s="20">
        <f>(VLOOKUP(L$2,year_data!$A$5:$O$17,MATCH(to_model!$A10,year_data!$A$5:$O$5,0),0)-VLOOKUP(L$2-1,year_data!$A$5:$O$17,MATCH(to_model!$A10,year_data!$A$5:$O$5,0),0))/VLOOKUP(L$2-1,year_data!$A$5:$O$17,MATCH(to_model!$A10,year_data!$A$5:$O$5,0),0)</f>
        <v>6.9881107802097109E-2</v>
      </c>
      <c r="M32" s="20">
        <f>(VLOOKUP(M$2,year_data!$A$5:$O$17,MATCH(to_model!$A10,year_data!$A$5:$O$5,0),0)-VLOOKUP(M$2-1,year_data!$A$5:$O$17,MATCH(to_model!$A10,year_data!$A$5:$O$5,0),0))/VLOOKUP(M$2-1,year_data!$A$5:$O$17,MATCH(to_model!$A10,year_data!$A$5:$O$5,0),0)</f>
        <v>-6.0318397762704028E-3</v>
      </c>
      <c r="N32" s="20">
        <f>(VLOOKUP(N$2,year_data!$A$5:$O$17,MATCH(to_model!$A10,year_data!$A$5:$O$5,0),0)-VLOOKUP(N$2-1,year_data!$A$5:$O$17,MATCH(to_model!$A10,year_data!$A$5:$O$5,0),0))/VLOOKUP(N$2-1,year_data!$A$5:$O$17,MATCH(to_model!$A10,year_data!$A$5:$O$5,0),0)</f>
        <v>1.0533490032286368E-2</v>
      </c>
      <c r="O32" s="22">
        <f t="shared" si="16"/>
        <v>2.2508251280079824E-3</v>
      </c>
      <c r="P32" s="22">
        <f t="shared" si="14"/>
        <v>5.8012568124002059E-2</v>
      </c>
      <c r="Q32" s="22">
        <f t="shared" si="15"/>
        <v>5.75919663769561E-2</v>
      </c>
    </row>
    <row r="33" spans="2:17">
      <c r="E33" s="17" t="s">
        <v>343</v>
      </c>
      <c r="F33" s="20">
        <f>(VLOOKUP(F$2,year_data!$A$5:$O$17,MATCH(to_model!$A11,year_data!$A$5:$O$5,0),0)-VLOOKUP(F$2-1,year_data!$A$5:$O$17,MATCH(to_model!$A11,year_data!$A$5:$O$5,0),0))/VLOOKUP(F$2-1,year_data!$A$5:$O$17,MATCH(to_model!$A11,year_data!$A$5:$O$5,0),0)</f>
        <v>0</v>
      </c>
      <c r="G33" s="20">
        <f>(VLOOKUP(G$2,year_data!$A$5:$O$17,MATCH(to_model!$A11,year_data!$A$5:$O$5,0),0)-VLOOKUP(G$2-1,year_data!$A$5:$O$17,MATCH(to_model!$A11,year_data!$A$5:$O$5,0),0))/VLOOKUP(G$2-1,year_data!$A$5:$O$17,MATCH(to_model!$A11,year_data!$A$5:$O$5,0),0)</f>
        <v>0</v>
      </c>
      <c r="H33" s="20">
        <f>(VLOOKUP(H$2,year_data!$A$5:$O$17,MATCH(to_model!$A11,year_data!$A$5:$O$5,0),0)-VLOOKUP(H$2-1,year_data!$A$5:$O$17,MATCH(to_model!$A11,year_data!$A$5:$O$5,0),0))/VLOOKUP(H$2-1,year_data!$A$5:$O$17,MATCH(to_model!$A11,year_data!$A$5:$O$5,0),0)</f>
        <v>8.8165597992756237E-2</v>
      </c>
      <c r="I33" s="20">
        <f>(VLOOKUP(I$2,year_data!$A$5:$O$17,MATCH(to_model!$A11,year_data!$A$5:$O$5,0),0)-VLOOKUP(I$2-1,year_data!$A$5:$O$17,MATCH(to_model!$A11,year_data!$A$5:$O$5,0),0))/VLOOKUP(I$2-1,year_data!$A$5:$O$17,MATCH(to_model!$A11,year_data!$A$5:$O$5,0),0)</f>
        <v>6.7341318132323441E-2</v>
      </c>
      <c r="J33" s="20">
        <f>(VLOOKUP(J$2,year_data!$A$5:$O$17,MATCH(to_model!$A11,year_data!$A$5:$O$5,0),0)-VLOOKUP(J$2-1,year_data!$A$5:$O$17,MATCH(to_model!$A11,year_data!$A$5:$O$5,0),0))/VLOOKUP(J$2-1,year_data!$A$5:$O$17,MATCH(to_model!$A11,year_data!$A$5:$O$5,0),0)</f>
        <v>8.8269604666234472E-2</v>
      </c>
      <c r="K33" s="20">
        <f>(VLOOKUP(K$2,year_data!$A$5:$O$17,MATCH(to_model!$A11,year_data!$A$5:$O$5,0),0)-VLOOKUP(K$2-1,year_data!$A$5:$O$17,MATCH(to_model!$A11,year_data!$A$5:$O$5,0),0))/VLOOKUP(K$2-1,year_data!$A$5:$O$17,MATCH(to_model!$A11,year_data!$A$5:$O$5,0),0)</f>
        <v>0.16342879325251716</v>
      </c>
      <c r="L33" s="20">
        <f>(VLOOKUP(L$2,year_data!$A$5:$O$17,MATCH(to_model!$A11,year_data!$A$5:$O$5,0),0)-VLOOKUP(L$2-1,year_data!$A$5:$O$17,MATCH(to_model!$A11,year_data!$A$5:$O$5,0),0))/VLOOKUP(L$2-1,year_data!$A$5:$O$17,MATCH(to_model!$A11,year_data!$A$5:$O$5,0),0)</f>
        <v>6.9083187988173395E-2</v>
      </c>
      <c r="M33" s="20">
        <f>(VLOOKUP(M$2,year_data!$A$5:$O$17,MATCH(to_model!$A11,year_data!$A$5:$O$5,0),0)-VLOOKUP(M$2-1,year_data!$A$5:$O$17,MATCH(to_model!$A11,year_data!$A$5:$O$5,0),0))/VLOOKUP(M$2-1,year_data!$A$5:$O$17,MATCH(to_model!$A11,year_data!$A$5:$O$5,0),0)</f>
        <v>9.9304865938280038E-4</v>
      </c>
      <c r="N33" s="20">
        <f>(VLOOKUP(N$2,year_data!$A$5:$O$17,MATCH(to_model!$A11,year_data!$A$5:$O$5,0),0)-VLOOKUP(N$2-1,year_data!$A$5:$O$17,MATCH(to_model!$A11,year_data!$A$5:$O$5,0),0))/VLOOKUP(N$2-1,year_data!$A$5:$O$17,MATCH(to_model!$A11,year_data!$A$5:$O$5,0),0)</f>
        <v>1.9841269841283518E-3</v>
      </c>
      <c r="O33" s="22">
        <f t="shared" si="16"/>
        <v>1.4885878217555761E-3</v>
      </c>
      <c r="P33" s="22">
        <f t="shared" si="14"/>
        <v>6.4751752310087257E-2</v>
      </c>
      <c r="Q33" s="22">
        <f t="shared" si="15"/>
        <v>5.3251741963946206E-2</v>
      </c>
    </row>
    <row r="34" spans="2:17">
      <c r="E34" s="17" t="s">
        <v>343</v>
      </c>
      <c r="F34" s="20">
        <f>(VLOOKUP(F$2,year_data!$A$5:$O$17,MATCH(to_model!$A12,year_data!$A$5:$O$5,0),0)-VLOOKUP(F$2-1,year_data!$A$5:$O$17,MATCH(to_model!$A12,year_data!$A$5:$O$5,0),0))/VLOOKUP(F$2-1,year_data!$A$5:$O$17,MATCH(to_model!$A12,year_data!$A$5:$O$5,0),0)</f>
        <v>0</v>
      </c>
      <c r="G34" s="20">
        <f>(VLOOKUP(G$2,year_data!$A$5:$O$17,MATCH(to_model!$A12,year_data!$A$5:$O$5,0),0)-VLOOKUP(G$2-1,year_data!$A$5:$O$17,MATCH(to_model!$A12,year_data!$A$5:$O$5,0),0))/VLOOKUP(G$2-1,year_data!$A$5:$O$17,MATCH(to_model!$A12,year_data!$A$5:$O$5,0),0)</f>
        <v>0</v>
      </c>
      <c r="H34" s="20">
        <f>(VLOOKUP(H$2,year_data!$A$5:$O$17,MATCH(to_model!$A12,year_data!$A$5:$O$5,0),0)-VLOOKUP(H$2-1,year_data!$A$5:$O$17,MATCH(to_model!$A12,year_data!$A$5:$O$5,0),0))/VLOOKUP(H$2-1,year_data!$A$5:$O$17,MATCH(to_model!$A12,year_data!$A$5:$O$5,0),0)</f>
        <v>8.7922635737490915E-2</v>
      </c>
      <c r="I34" s="20">
        <f>(VLOOKUP(I$2,year_data!$A$5:$O$17,MATCH(to_model!$A12,year_data!$A$5:$O$5,0),0)-VLOOKUP(I$2-1,year_data!$A$5:$O$17,MATCH(to_model!$A12,year_data!$A$5:$O$5,0),0))/VLOOKUP(I$2-1,year_data!$A$5:$O$17,MATCH(to_model!$A12,year_data!$A$5:$O$5,0),0)</f>
        <v>2.2524526622979976E-2</v>
      </c>
      <c r="J34" s="20">
        <f>(VLOOKUP(J$2,year_data!$A$5:$O$17,MATCH(to_model!$A12,year_data!$A$5:$O$5,0),0)-VLOOKUP(J$2-1,year_data!$A$5:$O$17,MATCH(to_model!$A12,year_data!$A$5:$O$5,0),0))/VLOOKUP(J$2-1,year_data!$A$5:$O$17,MATCH(to_model!$A12,year_data!$A$5:$O$5,0),0)</f>
        <v>0.10009751045164539</v>
      </c>
      <c r="K34" s="20">
        <f>(VLOOKUP(K$2,year_data!$A$5:$O$17,MATCH(to_model!$A12,year_data!$A$5:$O$5,0),0)-VLOOKUP(K$2-1,year_data!$A$5:$O$17,MATCH(to_model!$A12,year_data!$A$5:$O$5,0),0))/VLOOKUP(K$2-1,year_data!$A$5:$O$17,MATCH(to_model!$A12,year_data!$A$5:$O$5,0),0)</f>
        <v>0.17963929842793414</v>
      </c>
      <c r="L34" s="20">
        <f>(VLOOKUP(L$2,year_data!$A$5:$O$17,MATCH(to_model!$A12,year_data!$A$5:$O$5,0),0)-VLOOKUP(L$2-1,year_data!$A$5:$O$17,MATCH(to_model!$A12,year_data!$A$5:$O$5,0),0))/VLOOKUP(L$2-1,year_data!$A$5:$O$17,MATCH(to_model!$A12,year_data!$A$5:$O$5,0),0)</f>
        <v>8.0378250591016581E-2</v>
      </c>
      <c r="M34" s="20">
        <f>(VLOOKUP(M$2,year_data!$A$5:$O$17,MATCH(to_model!$A12,year_data!$A$5:$O$5,0),0)-VLOOKUP(M$2-1,year_data!$A$5:$O$17,MATCH(to_model!$A12,year_data!$A$5:$O$5,0),0))/VLOOKUP(M$2-1,year_data!$A$5:$O$17,MATCH(to_model!$A12,year_data!$A$5:$O$5,0),0)</f>
        <v>8.0513942658362852E-3</v>
      </c>
      <c r="N34" s="20">
        <f>(VLOOKUP(N$2,year_data!$A$5:$O$17,MATCH(to_model!$A12,year_data!$A$5:$O$5,0),0)-VLOOKUP(N$2-1,year_data!$A$5:$O$17,MATCH(to_model!$A12,year_data!$A$5:$O$5,0),0))/VLOOKUP(N$2-1,year_data!$A$5:$O$17,MATCH(to_model!$A12,year_data!$A$5:$O$5,0),0)</f>
        <v>4.8423454763032048E-3</v>
      </c>
      <c r="O34" s="22">
        <f t="shared" si="16"/>
        <v>6.446869871069745E-3</v>
      </c>
      <c r="P34" s="22">
        <f t="shared" si="14"/>
        <v>7.4601759842547105E-2</v>
      </c>
      <c r="Q34" s="22">
        <f t="shared" si="15"/>
        <v>5.371732906368961E-2</v>
      </c>
    </row>
    <row r="35" spans="2:17">
      <c r="E35" s="17" t="s">
        <v>343</v>
      </c>
      <c r="F35" s="20">
        <f>(VLOOKUP(F$2,year_data!$A$5:$O$17,MATCH(to_model!$A13,year_data!$A$5:$O$5,0),0)-VLOOKUP(F$2-1,year_data!$A$5:$O$17,MATCH(to_model!$A13,year_data!$A$5:$O$5,0),0))/VLOOKUP(F$2-1,year_data!$A$5:$O$17,MATCH(to_model!$A13,year_data!$A$5:$O$5,0),0)</f>
        <v>0</v>
      </c>
      <c r="G35" s="20">
        <f>(VLOOKUP(G$2,year_data!$A$5:$O$17,MATCH(to_model!$A13,year_data!$A$5:$O$5,0),0)-VLOOKUP(G$2-1,year_data!$A$5:$O$17,MATCH(to_model!$A13,year_data!$A$5:$O$5,0),0))/VLOOKUP(G$2-1,year_data!$A$5:$O$17,MATCH(to_model!$A13,year_data!$A$5:$O$5,0),0)</f>
        <v>0</v>
      </c>
      <c r="H35" s="20">
        <f>(VLOOKUP(H$2,year_data!$A$5:$O$17,MATCH(to_model!$A13,year_data!$A$5:$O$5,0),0)-VLOOKUP(H$2-1,year_data!$A$5:$O$17,MATCH(to_model!$A13,year_data!$A$5:$O$5,0),0))/VLOOKUP(H$2-1,year_data!$A$5:$O$17,MATCH(to_model!$A13,year_data!$A$5:$O$5,0),0)</f>
        <v>8.8360780180382528E-2</v>
      </c>
      <c r="I35" s="20">
        <f>(VLOOKUP(I$2,year_data!$A$5:$O$17,MATCH(to_model!$A13,year_data!$A$5:$O$5,0),0)-VLOOKUP(I$2-1,year_data!$A$5:$O$17,MATCH(to_model!$A13,year_data!$A$5:$O$5,0),0))/VLOOKUP(I$2-1,year_data!$A$5:$O$17,MATCH(to_model!$A13,year_data!$A$5:$O$5,0),0)</f>
        <v>0.20046556931126952</v>
      </c>
      <c r="J35" s="20">
        <f>(VLOOKUP(J$2,year_data!$A$5:$O$17,MATCH(to_model!$A13,year_data!$A$5:$O$5,0),0)-VLOOKUP(J$2-1,year_data!$A$5:$O$17,MATCH(to_model!$A13,year_data!$A$5:$O$5,0),0))/VLOOKUP(J$2-1,year_data!$A$5:$O$17,MATCH(to_model!$A13,year_data!$A$5:$O$5,0),0)</f>
        <v>0.10823617159341996</v>
      </c>
      <c r="K35" s="20">
        <f>(VLOOKUP(K$2,year_data!$A$5:$O$17,MATCH(to_model!$A13,year_data!$A$5:$O$5,0),0)-VLOOKUP(K$2-1,year_data!$A$5:$O$17,MATCH(to_model!$A13,year_data!$A$5:$O$5,0),0))/VLOOKUP(K$2-1,year_data!$A$5:$O$17,MATCH(to_model!$A13,year_data!$A$5:$O$5,0),0)</f>
        <v>0.16815323031702062</v>
      </c>
      <c r="L35" s="20">
        <f>(VLOOKUP(L$2,year_data!$A$5:$O$17,MATCH(to_model!$A13,year_data!$A$5:$O$5,0),0)-VLOOKUP(L$2-1,year_data!$A$5:$O$17,MATCH(to_model!$A13,year_data!$A$5:$O$5,0),0))/VLOOKUP(L$2-1,year_data!$A$5:$O$17,MATCH(to_model!$A13,year_data!$A$5:$O$5,0),0)</f>
        <v>1.2258834644749587E-2</v>
      </c>
      <c r="M35" s="20">
        <f>(VLOOKUP(M$2,year_data!$A$5:$O$17,MATCH(to_model!$A13,year_data!$A$5:$O$5,0),0)-VLOOKUP(M$2-1,year_data!$A$5:$O$17,MATCH(to_model!$A13,year_data!$A$5:$O$5,0),0))/VLOOKUP(M$2-1,year_data!$A$5:$O$17,MATCH(to_model!$A13,year_data!$A$5:$O$5,0),0)</f>
        <v>9.0242060546282393E-3</v>
      </c>
      <c r="N35" s="20">
        <f>(VLOOKUP(N$2,year_data!$A$5:$O$17,MATCH(to_model!$A13,year_data!$A$5:$O$5,0),0)-VLOOKUP(N$2-1,year_data!$A$5:$O$17,MATCH(to_model!$A13,year_data!$A$5:$O$5,0),0))/VLOOKUP(N$2-1,year_data!$A$5:$O$17,MATCH(to_model!$A13,year_data!$A$5:$O$5,0),0)</f>
        <v>3.285083098211309E-2</v>
      </c>
      <c r="O35" s="22">
        <f t="shared" si="16"/>
        <v>2.0937518518370665E-2</v>
      </c>
      <c r="P35" s="22">
        <f t="shared" si="14"/>
        <v>6.6104654718386308E-2</v>
      </c>
      <c r="Q35" s="22">
        <f t="shared" si="15"/>
        <v>6.8816624787064837E-2</v>
      </c>
    </row>
    <row r="36" spans="2:17">
      <c r="E36" s="17" t="s">
        <v>346</v>
      </c>
      <c r="F36" s="15">
        <f>(VLOOKUP(F$2,year_data!$A$5:$O$17,MATCH(to_model!$A3,year_data!$A$5:$O$5,0),0)-VLOOKUP(F$2-1,year_data!$A$5:$O$17,MATCH(to_model!$A3,year_data!$A$5:$O$5,0),0))/100</f>
        <v>0</v>
      </c>
      <c r="G36" s="15">
        <f>(VLOOKUP(G$2,year_data!$A$5:$O$17,MATCH(to_model!$A3,year_data!$A$5:$O$5,0),0)-VLOOKUP(G$2-1,year_data!$A$5:$O$17,MATCH(to_model!$A3,year_data!$A$5:$O$5,0),0))/100</f>
        <v>0</v>
      </c>
      <c r="H36" s="15">
        <f>(VLOOKUP(H$2,year_data!$A$5:$O$17,MATCH(to_model!$A3,year_data!$A$5:$O$5,0),0)-VLOOKUP(H$2-1,year_data!$A$5:$O$17,MATCH(to_model!$A3,year_data!$A$5:$O$5,0),0))/100</f>
        <v>1.1673214285714995E-2</v>
      </c>
      <c r="I36" s="15">
        <f>(VLOOKUP(I$2,year_data!$A$5:$O$17,MATCH(to_model!$A3,year_data!$A$5:$O$5,0),0)-VLOOKUP(I$2-1,year_data!$A$5:$O$17,MATCH(to_model!$A3,year_data!$A$5:$O$5,0),0))/100</f>
        <v>2.0501785714285018E-2</v>
      </c>
      <c r="J36" s="15">
        <f>(VLOOKUP(J$2,year_data!$A$5:$O$17,MATCH(to_model!$A3,year_data!$A$5:$O$5,0),0)-VLOOKUP(J$2-1,year_data!$A$5:$O$17,MATCH(to_model!$A3,year_data!$A$5:$O$5,0),0))/100</f>
        <v>1.326428571428977E-3</v>
      </c>
      <c r="K36" s="15">
        <f>(VLOOKUP(K$2,year_data!$A$5:$O$17,MATCH(to_model!$A3,year_data!$A$5:$O$5,0),0)-VLOOKUP(K$2-1,year_data!$A$5:$O$17,MATCH(to_model!$A3,year_data!$A$5:$O$5,0),0))/100</f>
        <v>3.5091428571428017E-2</v>
      </c>
      <c r="L36" s="15">
        <f>(VLOOKUP(L$2,year_data!$A$5:$O$17,MATCH(to_model!$A3,year_data!$A$5:$O$5,0),0)-VLOOKUP(L$2-1,year_data!$A$5:$O$17,MATCH(to_model!$A3,year_data!$A$5:$O$5,0),0))/100</f>
        <v>1.4100000000000001E-2</v>
      </c>
      <c r="M36" s="15">
        <f>(VLOOKUP(M$2,year_data!$A$5:$O$17,MATCH(to_model!$A3,year_data!$A$5:$O$5,0),0)-VLOOKUP(M$2-1,year_data!$A$5:$O$17,MATCH(to_model!$A3,year_data!$A$5:$O$5,0),0))/100</f>
        <v>1.1428571428599099E-4</v>
      </c>
      <c r="N36" s="15">
        <f>(VLOOKUP(N$2,year_data!$A$5:$O$17,MATCH(to_model!$A3,year_data!$A$5:$O$5,0),0)-VLOOKUP(N$2-1,year_data!$A$5:$O$17,MATCH(to_model!$A3,year_data!$A$5:$O$5,0),0))/100</f>
        <v>2.8142857142859868E-3</v>
      </c>
      <c r="O36" s="23">
        <f t="shared" si="16"/>
        <v>1.4642857142859889E-3</v>
      </c>
      <c r="P36" s="23">
        <f t="shared" si="14"/>
        <v>1.0689285714285793E-2</v>
      </c>
      <c r="Q36" s="23">
        <f t="shared" si="15"/>
        <v>9.513492063492111E-3</v>
      </c>
    </row>
    <row r="37" spans="2:17">
      <c r="E37" s="17" t="s">
        <v>346</v>
      </c>
      <c r="F37" s="15">
        <f>(VLOOKUP(F$2,year_data!$A$5:$O$17,MATCH(to_model!$A4,year_data!$A$5:$O$5,0),0)-VLOOKUP(F$2-1,year_data!$A$5:$O$17,MATCH(to_model!$A4,year_data!$A$5:$O$5,0),0))/100</f>
        <v>0</v>
      </c>
      <c r="G37" s="15">
        <f>(VLOOKUP(G$2,year_data!$A$5:$O$17,MATCH(to_model!$A4,year_data!$A$5:$O$5,0),0)-VLOOKUP(G$2-1,year_data!$A$5:$O$17,MATCH(to_model!$A4,year_data!$A$5:$O$5,0),0))/100</f>
        <v>0</v>
      </c>
      <c r="H37" s="15">
        <f>(VLOOKUP(H$2,year_data!$A$5:$O$17,MATCH(to_model!$A4,year_data!$A$5:$O$5,0),0)-VLOOKUP(H$2-1,year_data!$A$5:$O$17,MATCH(to_model!$A4,year_data!$A$5:$O$5,0),0))/100</f>
        <v>1.1396714285715016E-2</v>
      </c>
      <c r="I37" s="15">
        <f>(VLOOKUP(I$2,year_data!$A$5:$O$17,MATCH(to_model!$A4,year_data!$A$5:$O$5,0),0)-VLOOKUP(I$2-1,year_data!$A$5:$O$17,MATCH(to_model!$A4,year_data!$A$5:$O$5,0),0))/100</f>
        <v>2.0211285714285002E-2</v>
      </c>
      <c r="J37" s="15">
        <f>(VLOOKUP(J$2,year_data!$A$5:$O$17,MATCH(to_model!$A4,year_data!$A$5:$O$5,0),0)-VLOOKUP(J$2-1,year_data!$A$5:$O$17,MATCH(to_model!$A4,year_data!$A$5:$O$5,0),0))/100</f>
        <v>1.3018285714289845E-3</v>
      </c>
      <c r="K37" s="15">
        <f>(VLOOKUP(K$2,year_data!$A$5:$O$17,MATCH(to_model!$A4,year_data!$A$5:$O$5,0),0)-VLOOKUP(K$2-1,year_data!$A$5:$O$17,MATCH(to_model!$A4,year_data!$A$5:$O$5,0),0))/100</f>
        <v>3.4573028571427994E-2</v>
      </c>
      <c r="L37" s="15">
        <f>(VLOOKUP(L$2,year_data!$A$5:$O$17,MATCH(to_model!$A4,year_data!$A$5:$O$5,0),0)-VLOOKUP(L$2-1,year_data!$A$5:$O$17,MATCH(to_model!$A4,year_data!$A$5:$O$5,0),0))/100</f>
        <v>1.384800000000002E-2</v>
      </c>
      <c r="M37" s="15">
        <f>(VLOOKUP(M$2,year_data!$A$5:$O$17,MATCH(to_model!$A4,year_data!$A$5:$O$5,0),0)-VLOOKUP(M$2-1,year_data!$A$5:$O$17,MATCH(to_model!$A4,year_data!$A$5:$O$5,0),0))/100</f>
        <v>5.2228571428599932E-4</v>
      </c>
      <c r="N37" s="15">
        <f>(VLOOKUP(N$2,year_data!$A$5:$O$17,MATCH(to_model!$A4,year_data!$A$5:$O$5,0),0)-VLOOKUP(N$2-1,year_data!$A$5:$O$17,MATCH(to_model!$A4,year_data!$A$5:$O$5,0),0))/100</f>
        <v>2.9222857142859838E-3</v>
      </c>
      <c r="O37" s="23">
        <f t="shared" si="16"/>
        <v>1.7222857142859915E-3</v>
      </c>
      <c r="P37" s="23">
        <f t="shared" si="14"/>
        <v>1.0633485714285797E-2</v>
      </c>
      <c r="Q37" s="23">
        <f t="shared" si="15"/>
        <v>9.4194920634921107E-3</v>
      </c>
    </row>
    <row r="38" spans="2:17">
      <c r="E38" s="17" t="s">
        <v>346</v>
      </c>
      <c r="F38" s="15">
        <f>(VLOOKUP(F$2,year_data!$A$5:$O$17,MATCH(to_model!$A5,year_data!$A$5:$O$5,0),0)-VLOOKUP(F$2-1,year_data!$A$5:$O$17,MATCH(to_model!$A5,year_data!$A$5:$O$5,0),0))/100</f>
        <v>0</v>
      </c>
      <c r="G38" s="15">
        <f>(VLOOKUP(G$2,year_data!$A$5:$O$17,MATCH(to_model!$A5,year_data!$A$5:$O$5,0),0)-VLOOKUP(G$2-1,year_data!$A$5:$O$17,MATCH(to_model!$A5,year_data!$A$5:$O$5,0),0))/100</f>
        <v>0</v>
      </c>
      <c r="H38" s="15">
        <f>(VLOOKUP(H$2,year_data!$A$5:$O$17,MATCH(to_model!$A5,year_data!$A$5:$O$5,0),0)-VLOOKUP(H$2-1,year_data!$A$5:$O$17,MATCH(to_model!$A5,year_data!$A$5:$O$5,0),0))/100</f>
        <v>1.1365952380952003E-2</v>
      </c>
      <c r="I38" s="15">
        <f>(VLOOKUP(I$2,year_data!$A$5:$O$17,MATCH(to_model!$A5,year_data!$A$5:$O$5,0),0)-VLOOKUP(I$2-1,year_data!$A$5:$O$17,MATCH(to_model!$A5,year_data!$A$5:$O$5,0),0))/100</f>
        <v>2.0014047619047997E-2</v>
      </c>
      <c r="J38" s="15">
        <f>(VLOOKUP(J$2,year_data!$A$5:$O$17,MATCH(to_model!$A5,year_data!$A$5:$O$5,0),0)-VLOOKUP(J$2-1,year_data!$A$5:$O$17,MATCH(to_model!$A5,year_data!$A$5:$O$5,0),0))/100</f>
        <v>1.312571428571001E-3</v>
      </c>
      <c r="K38" s="15">
        <f>(VLOOKUP(K$2,year_data!$A$5:$O$17,MATCH(to_model!$A5,year_data!$A$5:$O$5,0),0)-VLOOKUP(K$2-1,year_data!$A$5:$O$17,MATCH(to_model!$A5,year_data!$A$5:$O$5,0),0))/100</f>
        <v>3.4364571428572008E-2</v>
      </c>
      <c r="L38" s="15">
        <f>(VLOOKUP(L$2,year_data!$A$5:$O$17,MATCH(to_model!$A5,year_data!$A$5:$O$5,0),0)-VLOOKUP(L$2-1,year_data!$A$5:$O$17,MATCH(to_model!$A5,year_data!$A$5:$O$5,0),0))/100</f>
        <v>1.3746666666665987E-2</v>
      </c>
      <c r="M38" s="15">
        <f>(VLOOKUP(M$2,year_data!$A$5:$O$17,MATCH(to_model!$A5,year_data!$A$5:$O$5,0),0)-VLOOKUP(M$2-1,year_data!$A$5:$O$17,MATCH(to_model!$A5,year_data!$A$5:$O$5,0),0))/100</f>
        <v>6.6571428571499775E-4</v>
      </c>
      <c r="N38" s="15">
        <f>(VLOOKUP(N$2,year_data!$A$5:$O$17,MATCH(to_model!$A5,year_data!$A$5:$O$5,0),0)-VLOOKUP(N$2-1,year_data!$A$5:$O$17,MATCH(to_model!$A5,year_data!$A$5:$O$5,0),0))/100</f>
        <v>2.9657142857140075E-3</v>
      </c>
      <c r="O38" s="23">
        <f t="shared" si="16"/>
        <v>1.8157142857145026E-3</v>
      </c>
      <c r="P38" s="23">
        <f t="shared" si="14"/>
        <v>1.06110476190476E-2</v>
      </c>
      <c r="Q38" s="23">
        <f t="shared" si="15"/>
        <v>9.3816931216931104E-3</v>
      </c>
    </row>
    <row r="39" spans="2:17">
      <c r="E39" s="17" t="s">
        <v>346</v>
      </c>
      <c r="F39" s="15">
        <f>(VLOOKUP(F$2,year_data!$A$5:$O$17,MATCH(to_model!$A6,year_data!$A$5:$O$5,0),0)-VLOOKUP(F$2-1,year_data!$A$5:$O$17,MATCH(to_model!$A6,year_data!$A$5:$O$5,0),0))/100</f>
        <v>0</v>
      </c>
      <c r="G39" s="15">
        <f>(VLOOKUP(G$2,year_data!$A$5:$O$17,MATCH(to_model!$A6,year_data!$A$5:$O$5,0),0)-VLOOKUP(G$2-1,year_data!$A$5:$O$17,MATCH(to_model!$A6,year_data!$A$5:$O$5,0),0))/100</f>
        <v>0</v>
      </c>
      <c r="H39" s="15">
        <f>(VLOOKUP(H$2,year_data!$A$5:$O$17,MATCH(to_model!$A6,year_data!$A$5:$O$5,0),0)-VLOOKUP(H$2-1,year_data!$A$5:$O$17,MATCH(to_model!$A6,year_data!$A$5:$O$5,0),0))/100</f>
        <v>1.1366357142856991E-2</v>
      </c>
      <c r="I39" s="15">
        <f>(VLOOKUP(I$2,year_data!$A$5:$O$17,MATCH(to_model!$A6,year_data!$A$5:$O$5,0),0)-VLOOKUP(I$2-1,year_data!$A$5:$O$17,MATCH(to_model!$A6,year_data!$A$5:$O$5,0),0))/100</f>
        <v>2.0016642857143E-2</v>
      </c>
      <c r="J39" s="15">
        <f>(VLOOKUP(J$2,year_data!$A$5:$O$17,MATCH(to_model!$A6,year_data!$A$5:$O$5,0),0)-VLOOKUP(J$2-1,year_data!$A$5:$O$17,MATCH(to_model!$A6,year_data!$A$5:$O$5,0),0))/100</f>
        <v>1.3111142857140123E-3</v>
      </c>
      <c r="K39" s="15">
        <f>(VLOOKUP(K$2,year_data!$A$5:$O$17,MATCH(to_model!$A6,year_data!$A$5:$O$5,0),0)-VLOOKUP(K$2-1,year_data!$A$5:$O$17,MATCH(to_model!$A6,year_data!$A$5:$O$5,0),0))/100</f>
        <v>3.4367314285714982E-2</v>
      </c>
      <c r="L39" s="15">
        <f>(VLOOKUP(L$2,year_data!$A$5:$O$17,MATCH(to_model!$A6,year_data!$A$5:$O$5,0),0)-VLOOKUP(L$2-1,year_data!$A$5:$O$17,MATCH(to_model!$A6,year_data!$A$5:$O$5,0),0))/100</f>
        <v>1.3748000000000005E-2</v>
      </c>
      <c r="M39" s="15">
        <f>(VLOOKUP(M$2,year_data!$A$5:$O$17,MATCH(to_model!$A6,year_data!$A$5:$O$5,0),0)-VLOOKUP(M$2-1,year_data!$A$5:$O$17,MATCH(to_model!$A6,year_data!$A$5:$O$5,0),0))/100</f>
        <v>6.6514285714301734E-4</v>
      </c>
      <c r="N39" s="15">
        <f>(VLOOKUP(N$2,year_data!$A$5:$O$17,MATCH(to_model!$A6,year_data!$A$5:$O$5,0),0)-VLOOKUP(N$2-1,year_data!$A$5:$O$17,MATCH(to_model!$A6,year_data!$A$5:$O$5,0),0))/100</f>
        <v>2.9651428571419915E-3</v>
      </c>
      <c r="O39" s="23">
        <f t="shared" si="16"/>
        <v>1.8151428571425044E-3</v>
      </c>
      <c r="P39" s="23">
        <f t="shared" si="14"/>
        <v>1.06113428571428E-2</v>
      </c>
      <c r="Q39" s="23">
        <f t="shared" si="15"/>
        <v>9.382190476190445E-3</v>
      </c>
    </row>
    <row r="40" spans="2:17">
      <c r="E40" s="17" t="s">
        <v>346</v>
      </c>
      <c r="F40" s="15">
        <f>(VLOOKUP(F$2,year_data!$A$5:$O$17,MATCH(to_model!$A7,year_data!$A$5:$O$5,0),0)-VLOOKUP(F$2-1,year_data!$A$5:$O$17,MATCH(to_model!$A7,year_data!$A$5:$O$5,0),0))/100</f>
        <v>0</v>
      </c>
      <c r="G40" s="15">
        <f>(VLOOKUP(G$2,year_data!$A$5:$O$17,MATCH(to_model!$A7,year_data!$A$5:$O$5,0),0)-VLOOKUP(G$2-1,year_data!$A$5:$O$17,MATCH(to_model!$A7,year_data!$A$5:$O$5,0),0))/100</f>
        <v>0</v>
      </c>
      <c r="H40" s="15">
        <f>(VLOOKUP(H$2,year_data!$A$5:$O$17,MATCH(to_model!$A7,year_data!$A$5:$O$5,0),0)-VLOOKUP(H$2-1,year_data!$A$5:$O$17,MATCH(to_model!$A7,year_data!$A$5:$O$5,0),0))/100</f>
        <v>9.222576923076993E-3</v>
      </c>
      <c r="I40" s="15">
        <f>(VLOOKUP(I$2,year_data!$A$5:$O$17,MATCH(to_model!$A7,year_data!$A$5:$O$5,0),0)-VLOOKUP(I$2-1,year_data!$A$5:$O$17,MATCH(to_model!$A7,year_data!$A$5:$O$5,0),0))/100</f>
        <v>2.5567280219779994E-2</v>
      </c>
      <c r="J40" s="15">
        <f>(VLOOKUP(J$2,year_data!$A$5:$O$17,MATCH(to_model!$A7,year_data!$A$5:$O$5,0),0)-VLOOKUP(J$2-1,year_data!$A$5:$O$17,MATCH(to_model!$A7,year_data!$A$5:$O$5,0),0))/100</f>
        <v>1.3481758241760033E-3</v>
      </c>
      <c r="K40" s="15">
        <f>(VLOOKUP(K$2,year_data!$A$5:$O$17,MATCH(to_model!$A7,year_data!$A$5:$O$5,0),0)-VLOOKUP(K$2-1,year_data!$A$5:$O$17,MATCH(to_model!$A7,year_data!$A$5:$O$5,0),0))/100</f>
        <v>2.6870747252746997E-2</v>
      </c>
      <c r="L40" s="15">
        <f>(VLOOKUP(L$2,year_data!$A$5:$O$17,MATCH(to_model!$A7,year_data!$A$5:$O$5,0),0)-VLOOKUP(L$2-1,year_data!$A$5:$O$17,MATCH(to_model!$A7,year_data!$A$5:$O$5,0),0))/100</f>
        <v>1.8297362637363007E-2</v>
      </c>
      <c r="M40" s="15">
        <f>(VLOOKUP(M$2,year_data!$A$5:$O$17,MATCH(to_model!$A7,year_data!$A$5:$O$5,0),0)-VLOOKUP(M$2-1,year_data!$A$5:$O$17,MATCH(to_model!$A7,year_data!$A$5:$O$5,0),0))/100</f>
        <v>2.9679120879119837E-3</v>
      </c>
      <c r="N40" s="15">
        <f>(VLOOKUP(N$2,year_data!$A$5:$O$17,MATCH(to_model!$A7,year_data!$A$5:$O$5,0),0)-VLOOKUP(N$2-1,year_data!$A$5:$O$17,MATCH(to_model!$A7,year_data!$A$5:$O$5,0),0))/100</f>
        <v>3.5679120879120061E-3</v>
      </c>
      <c r="O40" s="23">
        <f t="shared" si="16"/>
        <v>3.2679120879119949E-3</v>
      </c>
      <c r="P40" s="23">
        <f t="shared" si="14"/>
        <v>1.0610421978022E-2</v>
      </c>
      <c r="Q40" s="23">
        <f t="shared" si="15"/>
        <v>9.7602185592185545E-3</v>
      </c>
    </row>
    <row r="41" spans="2:17">
      <c r="E41" s="17" t="s">
        <v>346</v>
      </c>
      <c r="F41" s="15">
        <f>(VLOOKUP(F$2,year_data!$A$5:$O$17,MATCH(to_model!$A8,year_data!$A$5:$O$5,0),0)-VLOOKUP(F$2-1,year_data!$A$5:$O$17,MATCH(to_model!$A8,year_data!$A$5:$O$5,0),0))/100</f>
        <v>0</v>
      </c>
      <c r="G41" s="15">
        <f>(VLOOKUP(G$2,year_data!$A$5:$O$17,MATCH(to_model!$A8,year_data!$A$5:$O$5,0),0)-VLOOKUP(G$2-1,year_data!$A$5:$O$17,MATCH(to_model!$A8,year_data!$A$5:$O$5,0),0))/100</f>
        <v>0</v>
      </c>
      <c r="H41" s="15">
        <f>(VLOOKUP(H$2,year_data!$A$5:$O$17,MATCH(to_model!$A8,year_data!$A$5:$O$5,0),0)-VLOOKUP(H$2-1,year_data!$A$5:$O$17,MATCH(to_model!$A8,year_data!$A$5:$O$5,0),0))/100</f>
        <v>7.5887428571427941E-3</v>
      </c>
      <c r="I41" s="15">
        <f>(VLOOKUP(I$2,year_data!$A$5:$O$17,MATCH(to_model!$A8,year_data!$A$5:$O$5,0),0)-VLOOKUP(I$2-1,year_data!$A$5:$O$17,MATCH(to_model!$A8,year_data!$A$5:$O$5,0),0))/100</f>
        <v>1.5066057142857296E-2</v>
      </c>
      <c r="J41" s="15">
        <f>(VLOOKUP(J$2,year_data!$A$5:$O$17,MATCH(to_model!$A8,year_data!$A$5:$O$5,0),0)-VLOOKUP(J$2-1,year_data!$A$5:$O$17,MATCH(to_model!$A8,year_data!$A$5:$O$5,0),0))/100</f>
        <v>1.3505257142860038E-3</v>
      </c>
      <c r="K41" s="15">
        <f>(VLOOKUP(K$2,year_data!$A$5:$O$17,MATCH(to_model!$A8,year_data!$A$5:$O$5,0),0)-VLOOKUP(K$2-1,year_data!$A$5:$O$17,MATCH(to_model!$A8,year_data!$A$5:$O$5,0),0))/100</f>
        <v>2.5902331428570999E-2</v>
      </c>
      <c r="L41" s="15">
        <f>(VLOOKUP(L$2,year_data!$A$5:$O$17,MATCH(to_model!$A8,year_data!$A$5:$O$5,0),0)-VLOOKUP(L$2-1,year_data!$A$5:$O$17,MATCH(to_model!$A8,year_data!$A$5:$O$5,0),0))/100</f>
        <v>9.890057142856996E-3</v>
      </c>
      <c r="M41" s="15">
        <f>(VLOOKUP(M$2,year_data!$A$5:$O$17,MATCH(to_model!$A8,year_data!$A$5:$O$5,0),0)-VLOOKUP(M$2-1,year_data!$A$5:$O$17,MATCH(to_model!$A8,year_data!$A$5:$O$5,0),0))/100</f>
        <v>6.9913142857140013E-3</v>
      </c>
      <c r="N41" s="15">
        <f>(VLOOKUP(N$2,year_data!$A$5:$O$17,MATCH(to_model!$A8,year_data!$A$5:$O$5,0),0)-VLOOKUP(N$2-1,year_data!$A$5:$O$17,MATCH(to_model!$A8,year_data!$A$5:$O$5,0),0))/100</f>
        <v>4.627657142858013E-3</v>
      </c>
      <c r="O41" s="23">
        <f t="shared" si="16"/>
        <v>5.8094857142860067E-3</v>
      </c>
      <c r="P41" s="23">
        <f t="shared" si="14"/>
        <v>9.7523771428572013E-3</v>
      </c>
      <c r="Q41" s="23">
        <f t="shared" si="15"/>
        <v>7.9351873015873452E-3</v>
      </c>
    </row>
    <row r="42" spans="2:17">
      <c r="E42" s="17" t="s">
        <v>346</v>
      </c>
      <c r="F42" s="15">
        <f>(VLOOKUP(F$2,year_data!$A$5:$O$17,MATCH(to_model!$A9,year_data!$A$5:$O$5,0),0)-VLOOKUP(F$2-1,year_data!$A$5:$O$17,MATCH(to_model!$A9,year_data!$A$5:$O$5,0),0))/100</f>
        <v>0</v>
      </c>
      <c r="G42" s="15">
        <f>(VLOOKUP(G$2,year_data!$A$5:$O$17,MATCH(to_model!$A9,year_data!$A$5:$O$5,0),0)-VLOOKUP(G$2-1,year_data!$A$5:$O$17,MATCH(to_model!$A9,year_data!$A$5:$O$5,0),0))/100</f>
        <v>0</v>
      </c>
      <c r="H42" s="15">
        <f>(VLOOKUP(H$2,year_data!$A$5:$O$17,MATCH(to_model!$A9,year_data!$A$5:$O$5,0),0)-VLOOKUP(H$2-1,year_data!$A$5:$O$17,MATCH(to_model!$A9,year_data!$A$5:$O$5,0),0))/100</f>
        <v>1.269234375E-2</v>
      </c>
      <c r="I42" s="15">
        <f>(VLOOKUP(I$2,year_data!$A$5:$O$17,MATCH(to_model!$A9,year_data!$A$5:$O$5,0),0)-VLOOKUP(I$2-1,year_data!$A$5:$O$17,MATCH(to_model!$A9,year_data!$A$5:$O$5,0),0))/100</f>
        <v>2.1847968749999998E-2</v>
      </c>
      <c r="J42" s="15">
        <f>(VLOOKUP(J$2,year_data!$A$5:$O$17,MATCH(to_model!$A9,year_data!$A$5:$O$5,0),0)-VLOOKUP(J$2-1,year_data!$A$5:$O$17,MATCH(to_model!$A9,year_data!$A$5:$O$5,0),0))/100</f>
        <v>1.377562499999989E-3</v>
      </c>
      <c r="K42" s="15">
        <f>(VLOOKUP(K$2,year_data!$A$5:$O$17,MATCH(to_model!$A9,year_data!$A$5:$O$5,0),0)-VLOOKUP(K$2-1,year_data!$A$5:$O$17,MATCH(to_model!$A9,year_data!$A$5:$O$5,0),0))/100</f>
        <v>3.7354000000000019E-2</v>
      </c>
      <c r="L42" s="15">
        <f>(VLOOKUP(L$2,year_data!$A$5:$O$17,MATCH(to_model!$A9,year_data!$A$5:$O$5,0),0)-VLOOKUP(L$2-1,year_data!$A$5:$O$17,MATCH(to_model!$A9,year_data!$A$5:$O$5,0),0))/100</f>
        <v>1.5151249999999976E-2</v>
      </c>
      <c r="M42" s="15">
        <f>(VLOOKUP(M$2,year_data!$A$5:$O$17,MATCH(to_model!$A9,year_data!$A$5:$O$5,0),0)-VLOOKUP(M$2-1,year_data!$A$5:$O$17,MATCH(to_model!$A9,year_data!$A$5:$O$5,0),0))/100</f>
        <v>-1.6362499999999969E-3</v>
      </c>
      <c r="N42" s="15">
        <f>(VLOOKUP(N$2,year_data!$A$5:$O$17,MATCH(to_model!$A9,year_data!$A$5:$O$5,0),0)-VLOOKUP(N$2-1,year_data!$A$5:$O$17,MATCH(to_model!$A9,year_data!$A$5:$O$5,0),0))/100</f>
        <v>2.3637500000000243E-3</v>
      </c>
      <c r="O42" s="23">
        <f t="shared" si="16"/>
        <v>3.6375000000001369E-4</v>
      </c>
      <c r="P42" s="23">
        <f t="shared" si="14"/>
        <v>1.0922062500000003E-2</v>
      </c>
      <c r="Q42" s="23">
        <f t="shared" si="15"/>
        <v>9.905625000000003E-3</v>
      </c>
    </row>
    <row r="43" spans="2:17">
      <c r="E43" s="17" t="s">
        <v>346</v>
      </c>
      <c r="F43" s="15">
        <f>(VLOOKUP(F$2,year_data!$A$5:$O$17,MATCH(to_model!$A10,year_data!$A$5:$O$5,0),0)-VLOOKUP(F$2-1,year_data!$A$5:$O$17,MATCH(to_model!$A10,year_data!$A$5:$O$5,0),0))/100</f>
        <v>0</v>
      </c>
      <c r="G43" s="15">
        <f>(VLOOKUP(G$2,year_data!$A$5:$O$17,MATCH(to_model!$A10,year_data!$A$5:$O$5,0),0)-VLOOKUP(G$2-1,year_data!$A$5:$O$17,MATCH(to_model!$A10,year_data!$A$5:$O$5,0),0))/100</f>
        <v>0</v>
      </c>
      <c r="H43" s="15">
        <f>(VLOOKUP(H$2,year_data!$A$5:$O$17,MATCH(to_model!$A10,year_data!$A$5:$O$5,0),0)-VLOOKUP(H$2-1,year_data!$A$5:$O$17,MATCH(to_model!$A10,year_data!$A$5:$O$5,0),0))/100</f>
        <v>1.2558875000000001E-2</v>
      </c>
      <c r="I43" s="15">
        <f>(VLOOKUP(I$2,year_data!$A$5:$O$17,MATCH(to_model!$A10,year_data!$A$5:$O$5,0),0)-VLOOKUP(I$2-1,year_data!$A$5:$O$17,MATCH(to_model!$A10,year_data!$A$5:$O$5,0),0))/100</f>
        <v>2.1733374999999989E-2</v>
      </c>
      <c r="J43" s="15">
        <f>(VLOOKUP(J$2,year_data!$A$5:$O$17,MATCH(to_model!$A10,year_data!$A$5:$O$5,0),0)-VLOOKUP(J$2-1,year_data!$A$5:$O$17,MATCH(to_model!$A10,year_data!$A$5:$O$5,0),0))/100</f>
        <v>1.3980499999999907E-3</v>
      </c>
      <c r="K43" s="15">
        <f>(VLOOKUP(K$2,year_data!$A$5:$O$17,MATCH(to_model!$A10,year_data!$A$5:$O$5,0),0)-VLOOKUP(K$2-1,year_data!$A$5:$O$17,MATCH(to_model!$A10,year_data!$A$5:$O$5,0),0))/100</f>
        <v>3.7027200000000031E-2</v>
      </c>
      <c r="L43" s="15">
        <f>(VLOOKUP(L$2,year_data!$A$5:$O$17,MATCH(to_model!$A10,year_data!$A$5:$O$5,0),0)-VLOOKUP(L$2-1,year_data!$A$5:$O$17,MATCH(to_model!$A10,year_data!$A$5:$O$5,0),0))/100</f>
        <v>1.5040999999999976E-2</v>
      </c>
      <c r="M43" s="15">
        <f>(VLOOKUP(M$2,year_data!$A$5:$O$17,MATCH(to_model!$A10,year_data!$A$5:$O$5,0),0)-VLOOKUP(M$2-1,year_data!$A$5:$O$17,MATCH(to_model!$A10,year_data!$A$5:$O$5,0),0))/100</f>
        <v>-1.3889999999999957E-3</v>
      </c>
      <c r="N43" s="15">
        <f>(VLOOKUP(N$2,year_data!$A$5:$O$17,MATCH(to_model!$A10,year_data!$A$5:$O$5,0),0)-VLOOKUP(N$2-1,year_data!$A$5:$O$17,MATCH(to_model!$A10,year_data!$A$5:$O$5,0),0))/100</f>
        <v>2.4109999999999943E-3</v>
      </c>
      <c r="O43" s="23">
        <f t="shared" si="16"/>
        <v>5.109999999999993E-4</v>
      </c>
      <c r="P43" s="23">
        <f t="shared" si="14"/>
        <v>1.089765E-2</v>
      </c>
      <c r="Q43" s="23">
        <f t="shared" si="15"/>
        <v>9.8644999999999983E-3</v>
      </c>
    </row>
    <row r="44" spans="2:17">
      <c r="E44" s="17" t="s">
        <v>346</v>
      </c>
      <c r="F44" s="15">
        <f>(VLOOKUP(F$2,year_data!$A$5:$O$17,MATCH(to_model!$A11,year_data!$A$5:$O$5,0),0)-VLOOKUP(F$2-1,year_data!$A$5:$O$17,MATCH(to_model!$A11,year_data!$A$5:$O$5,0),0))/100</f>
        <v>0</v>
      </c>
      <c r="G44" s="15">
        <f>(VLOOKUP(G$2,year_data!$A$5:$O$17,MATCH(to_model!$A11,year_data!$A$5:$O$5,0),0)-VLOOKUP(G$2-1,year_data!$A$5:$O$17,MATCH(to_model!$A11,year_data!$A$5:$O$5,0),0))/100</f>
        <v>0</v>
      </c>
      <c r="H44" s="15">
        <f>(VLOOKUP(H$2,year_data!$A$5:$O$17,MATCH(to_model!$A11,year_data!$A$5:$O$5,0),0)-VLOOKUP(H$2-1,year_data!$A$5:$O$17,MATCH(to_model!$A11,year_data!$A$5:$O$5,0),0))/100</f>
        <v>1.3177083333333997E-2</v>
      </c>
      <c r="I44" s="15">
        <f>(VLOOKUP(I$2,year_data!$A$5:$O$17,MATCH(to_model!$A11,year_data!$A$5:$O$5,0),0)-VLOOKUP(I$2-1,year_data!$A$5:$O$17,MATCH(to_model!$A11,year_data!$A$5:$O$5,0),0))/100</f>
        <v>1.0952083333333E-2</v>
      </c>
      <c r="J44" s="15">
        <f>(VLOOKUP(J$2,year_data!$A$5:$O$17,MATCH(to_model!$A11,year_data!$A$5:$O$5,0),0)-VLOOKUP(J$2-1,year_data!$A$5:$O$17,MATCH(to_model!$A11,year_data!$A$5:$O$5,0),0))/100</f>
        <v>1.5322499999999977E-2</v>
      </c>
      <c r="K44" s="15">
        <f>(VLOOKUP(K$2,year_data!$A$5:$O$17,MATCH(to_model!$A11,year_data!$A$5:$O$5,0),0)-VLOOKUP(K$2-1,year_data!$A$5:$O$17,MATCH(to_model!$A11,year_data!$A$5:$O$5,0),0))/100</f>
        <v>3.0873333333333017E-2</v>
      </c>
      <c r="L44" s="15">
        <f>(VLOOKUP(L$2,year_data!$A$5:$O$17,MATCH(to_model!$A11,year_data!$A$5:$O$5,0),0)-VLOOKUP(L$2-1,year_data!$A$5:$O$17,MATCH(to_model!$A11,year_data!$A$5:$O$5,0),0))/100</f>
        <v>1.5183333333334019E-2</v>
      </c>
      <c r="M44" s="15">
        <f>(VLOOKUP(M$2,year_data!$A$5:$O$17,MATCH(to_model!$A11,year_data!$A$5:$O$5,0),0)-VLOOKUP(M$2-1,year_data!$A$5:$O$17,MATCH(to_model!$A11,year_data!$A$5:$O$5,0),0))/100</f>
        <v>2.3333333333297901E-4</v>
      </c>
      <c r="N44" s="15">
        <f>(VLOOKUP(N$2,year_data!$A$5:$O$17,MATCH(to_model!$A11,year_data!$A$5:$O$5,0),0)-VLOOKUP(N$2-1,year_data!$A$5:$O$17,MATCH(to_model!$A11,year_data!$A$5:$O$5,0),0))/100</f>
        <v>4.6666666666698829E-4</v>
      </c>
      <c r="O44" s="23">
        <f t="shared" si="16"/>
        <v>3.4999999999998368E-4</v>
      </c>
      <c r="P44" s="23">
        <f t="shared" si="14"/>
        <v>1.2415833333333397E-2</v>
      </c>
      <c r="Q44" s="23">
        <f t="shared" si="15"/>
        <v>9.5787037037037767E-3</v>
      </c>
    </row>
    <row r="45" spans="2:17">
      <c r="E45" s="17" t="s">
        <v>346</v>
      </c>
      <c r="F45" s="15">
        <f>(VLOOKUP(F$2,year_data!$A$5:$O$17,MATCH(to_model!$A12,year_data!$A$5:$O$5,0),0)-VLOOKUP(F$2-1,year_data!$A$5:$O$17,MATCH(to_model!$A12,year_data!$A$5:$O$5,0),0))/100</f>
        <v>0</v>
      </c>
      <c r="G45" s="15">
        <f>(VLOOKUP(G$2,year_data!$A$5:$O$17,MATCH(to_model!$A12,year_data!$A$5:$O$5,0),0)-VLOOKUP(G$2-1,year_data!$A$5:$O$17,MATCH(to_model!$A12,year_data!$A$5:$O$5,0),0))/100</f>
        <v>0</v>
      </c>
      <c r="H45" s="15">
        <f>(VLOOKUP(H$2,year_data!$A$5:$O$17,MATCH(to_model!$A12,year_data!$A$5:$O$5,0),0)-VLOOKUP(H$2-1,year_data!$A$5:$O$17,MATCH(to_model!$A12,year_data!$A$5:$O$5,0),0))/100</f>
        <v>1.2056874999999998E-2</v>
      </c>
      <c r="I45" s="15">
        <f>(VLOOKUP(I$2,year_data!$A$5:$O$17,MATCH(to_model!$A12,year_data!$A$5:$O$5,0),0)-VLOOKUP(I$2-1,year_data!$A$5:$O$17,MATCH(to_model!$A12,year_data!$A$5:$O$5,0),0))/100</f>
        <v>3.3603749999999975E-3</v>
      </c>
      <c r="J45" s="15">
        <f>(VLOOKUP(J$2,year_data!$A$5:$O$17,MATCH(to_model!$A12,year_data!$A$5:$O$5,0),0)-VLOOKUP(J$2-1,year_data!$A$5:$O$17,MATCH(to_model!$A12,year_data!$A$5:$O$5,0),0))/100</f>
        <v>1.5269649999999989E-2</v>
      </c>
      <c r="K45" s="15">
        <f>(VLOOKUP(K$2,year_data!$A$5:$O$17,MATCH(to_model!$A12,year_data!$A$5:$O$5,0),0)-VLOOKUP(K$2-1,year_data!$A$5:$O$17,MATCH(to_model!$A12,year_data!$A$5:$O$5,0),0))/100</f>
        <v>3.0146599999999992E-2</v>
      </c>
      <c r="L45" s="15">
        <f>(VLOOKUP(L$2,year_data!$A$5:$O$17,MATCH(to_model!$A12,year_data!$A$5:$O$5,0),0)-VLOOKUP(L$2-1,year_data!$A$5:$O$17,MATCH(to_model!$A12,year_data!$A$5:$O$5,0),0))/100</f>
        <v>1.5912000000000006E-2</v>
      </c>
      <c r="M45" s="15">
        <f>(VLOOKUP(M$2,year_data!$A$5:$O$17,MATCH(to_model!$A12,year_data!$A$5:$O$5,0),0)-VLOOKUP(M$2-1,year_data!$A$5:$O$17,MATCH(to_model!$A12,year_data!$A$5:$O$5,0),0))/100</f>
        <v>1.7220000000000013E-3</v>
      </c>
      <c r="N45" s="15">
        <f>(VLOOKUP(N$2,year_data!$A$5:$O$17,MATCH(to_model!$A12,year_data!$A$5:$O$5,0),0)-VLOOKUP(N$2-1,year_data!$A$5:$O$17,MATCH(to_model!$A12,year_data!$A$5:$O$5,0),0))/100</f>
        <v>1.0440000000000182E-3</v>
      </c>
      <c r="O45" s="23">
        <f t="shared" si="16"/>
        <v>1.3830000000000097E-3</v>
      </c>
      <c r="P45" s="23">
        <f t="shared" si="14"/>
        <v>1.2818850000000001E-2</v>
      </c>
      <c r="Q45" s="23">
        <f t="shared" si="15"/>
        <v>8.8346111111111108E-3</v>
      </c>
    </row>
    <row r="46" spans="2:17">
      <c r="E46" s="17" t="s">
        <v>346</v>
      </c>
      <c r="F46" s="15">
        <f>(VLOOKUP(F$2,year_data!$A$5:$O$17,MATCH(to_model!$A13,year_data!$A$5:$O$5,0),0)-VLOOKUP(F$2-1,year_data!$A$5:$O$17,MATCH(to_model!$A13,year_data!$A$5:$O$5,0),0))/100</f>
        <v>0</v>
      </c>
      <c r="G46" s="15">
        <f>(VLOOKUP(G$2,year_data!$A$5:$O$17,MATCH(to_model!$A13,year_data!$A$5:$O$5,0),0)-VLOOKUP(G$2-1,year_data!$A$5:$O$17,MATCH(to_model!$A13,year_data!$A$5:$O$5,0),0))/100</f>
        <v>0</v>
      </c>
      <c r="H46" s="15">
        <f>(VLOOKUP(H$2,year_data!$A$5:$O$17,MATCH(to_model!$A13,year_data!$A$5:$O$5,0),0)-VLOOKUP(H$2-1,year_data!$A$5:$O$17,MATCH(to_model!$A13,year_data!$A$5:$O$5,0),0))/100</f>
        <v>8.5228652751809086E-3</v>
      </c>
      <c r="I46" s="15">
        <f>(VLOOKUP(I$2,year_data!$A$5:$O$17,MATCH(to_model!$A13,year_data!$A$5:$O$5,0),0)-VLOOKUP(I$2-1,year_data!$A$5:$O$17,MATCH(to_model!$A13,year_data!$A$5:$O$5,0),0))/100</f>
        <v>2.1044507019758997E-2</v>
      </c>
      <c r="J46" s="15">
        <f>(VLOOKUP(J$2,year_data!$A$5:$O$17,MATCH(to_model!$A13,year_data!$A$5:$O$5,0),0)-VLOOKUP(J$2-1,year_data!$A$5:$O$17,MATCH(to_model!$A13,year_data!$A$5:$O$5,0),0))/100</f>
        <v>1.3640211233638996E-2</v>
      </c>
      <c r="K46" s="15">
        <f>(VLOOKUP(K$2,year_data!$A$5:$O$17,MATCH(to_model!$A13,year_data!$A$5:$O$5,0),0)-VLOOKUP(K$2-1,year_data!$A$5:$O$17,MATCH(to_model!$A13,year_data!$A$5:$O$5,0),0))/100</f>
        <v>2.3484764477687003E-2</v>
      </c>
      <c r="L46" s="15">
        <f>(VLOOKUP(L$2,year_data!$A$5:$O$17,MATCH(to_model!$A13,year_data!$A$5:$O$5,0),0)-VLOOKUP(L$2-1,year_data!$A$5:$O$17,MATCH(to_model!$A13,year_data!$A$5:$O$5,0),0))/100</f>
        <v>1.9999999999999931E-3</v>
      </c>
      <c r="M46" s="15">
        <f>(VLOOKUP(M$2,year_data!$A$5:$O$17,MATCH(to_model!$A13,year_data!$A$5:$O$5,0),0)-VLOOKUP(M$2-1,year_data!$A$5:$O$17,MATCH(to_model!$A13,year_data!$A$5:$O$5,0),0))/100</f>
        <v>1.4903263759030239E-3</v>
      </c>
      <c r="N46" s="15">
        <f>(VLOOKUP(N$2,year_data!$A$5:$O$17,MATCH(to_model!$A13,year_data!$A$5:$O$5,0),0)-VLOOKUP(N$2-1,year_data!$A$5:$O$17,MATCH(to_model!$A13,year_data!$A$5:$O$5,0),0))/100</f>
        <v>5.4741958255419831E-3</v>
      </c>
      <c r="O46" s="23">
        <f t="shared" si="16"/>
        <v>3.4822611007225036E-3</v>
      </c>
      <c r="P46" s="23">
        <f t="shared" si="14"/>
        <v>9.2178995825542009E-3</v>
      </c>
      <c r="Q46" s="23">
        <f t="shared" si="15"/>
        <v>8.4063189119678774E-3</v>
      </c>
    </row>
    <row r="47" spans="2:17">
      <c r="B47" t="s">
        <v>306</v>
      </c>
      <c r="E47" s="17" t="s">
        <v>335</v>
      </c>
      <c r="F47" s="19">
        <f>(1+$F$1)*VLOOKUP(F$2,year_data!$A$5:$O$17,MATCH(to_model!$A3,year_data!$A$5:$O$5,0),0)/100</f>
        <v>0.14241786428571399</v>
      </c>
      <c r="G47" s="19">
        <f>(1+$F$1)*VLOOKUP(G$2,year_data!$A$5:$O$17,MATCH(to_model!$A3,year_data!$A$5:$O$5,0),0)/100</f>
        <v>0.14241786428571399</v>
      </c>
      <c r="H47" s="19">
        <f>(1+$F$1)*VLOOKUP(H$2,year_data!$A$5:$O$17,MATCH(to_model!$A3,year_data!$A$5:$O$5,0),0)/100</f>
        <v>0.15498991607142903</v>
      </c>
      <c r="I47" s="19">
        <f>(1+$F$1)*VLOOKUP(I$2,year_data!$A$5:$O$17,MATCH(to_model!$A3,year_data!$A$5:$O$5,0),0)/100</f>
        <v>0.17707033928571397</v>
      </c>
      <c r="J47" s="19">
        <f>(1+$F$1)*VLOOKUP(J$2,year_data!$A$5:$O$17,MATCH(to_model!$A3,year_data!$A$5:$O$5,0),0)/100</f>
        <v>0.17849890285714298</v>
      </c>
      <c r="K47" s="19">
        <f>(1+$F$1)*VLOOKUP(K$2,year_data!$A$5:$O$17,MATCH(to_model!$A3,year_data!$A$5:$O$5,0),0)/100</f>
        <v>0.21629237142857097</v>
      </c>
      <c r="L47" s="19">
        <f>(1+$F$1)*VLOOKUP(L$2,year_data!$A$5:$O$17,MATCH(to_model!$A3,year_data!$A$5:$O$5,0),0)/100</f>
        <v>0.23147807142857096</v>
      </c>
      <c r="M47" s="19">
        <f>(1+$F$1)*VLOOKUP(M$2,year_data!$A$5:$O$17,MATCH(to_model!$A3,year_data!$A$5:$O$5,0),0)/100</f>
        <v>0.23160115714285698</v>
      </c>
      <c r="N47" s="19">
        <f>(1+$F$1)*VLOOKUP(N$2,year_data!$A$5:$O$17,MATCH(to_model!$A3,year_data!$A$5:$O$5,0),0)/100</f>
        <v>0.23463214285714298</v>
      </c>
      <c r="O47" s="22"/>
    </row>
    <row r="48" spans="2:17">
      <c r="B48" t="s">
        <v>307</v>
      </c>
      <c r="E48" s="17" t="s">
        <v>335</v>
      </c>
      <c r="F48" s="19">
        <f>(1+$F$1)*VLOOKUP(F$2,year_data!$A$5:$O$17,MATCH(to_model!$A4,year_data!$A$5:$O$5,0),0)/100</f>
        <v>0.13945180628571396</v>
      </c>
      <c r="G48" s="19">
        <f>(1+$F$1)*VLOOKUP(G$2,year_data!$A$5:$O$17,MATCH(to_model!$A4,year_data!$A$5:$O$5,0),0)/100</f>
        <v>0.13945180628571396</v>
      </c>
      <c r="H48" s="19">
        <f>(1+$F$1)*VLOOKUP(H$2,year_data!$A$5:$O$17,MATCH(to_model!$A4,year_data!$A$5:$O$5,0),0)/100</f>
        <v>0.15172606757142904</v>
      </c>
      <c r="I48" s="19">
        <f>(1+$F$1)*VLOOKUP(I$2,year_data!$A$5:$O$17,MATCH(to_model!$A4,year_data!$A$5:$O$5,0),0)/100</f>
        <v>0.17349362228571397</v>
      </c>
      <c r="J48" s="19">
        <f>(1+$F$1)*VLOOKUP(J$2,year_data!$A$5:$O$17,MATCH(to_model!$A4,year_data!$A$5:$O$5,0),0)/100</f>
        <v>0.174895691657143</v>
      </c>
      <c r="K48" s="19">
        <f>(1+$F$1)*VLOOKUP(K$2,year_data!$A$5:$O$17,MATCH(to_model!$A4,year_data!$A$5:$O$5,0),0)/100</f>
        <v>0.21213084342857094</v>
      </c>
      <c r="L48" s="19">
        <f>(1+$F$1)*VLOOKUP(L$2,year_data!$A$5:$O$17,MATCH(to_model!$A4,year_data!$A$5:$O$5,0),0)/100</f>
        <v>0.22704513942857096</v>
      </c>
      <c r="M48" s="19">
        <f>(1+$F$1)*VLOOKUP(M$2,year_data!$A$5:$O$17,MATCH(to_model!$A4,year_data!$A$5:$O$5,0),0)/100</f>
        <v>0.227607641142857</v>
      </c>
      <c r="N48" s="19">
        <f>(1+$F$1)*VLOOKUP(N$2,year_data!$A$5:$O$17,MATCH(to_model!$A4,year_data!$A$5:$O$5,0),0)/100</f>
        <v>0.23075494285714299</v>
      </c>
      <c r="O48" s="22"/>
    </row>
    <row r="49" spans="2:31">
      <c r="B49" t="s">
        <v>308</v>
      </c>
      <c r="E49" s="17" t="s">
        <v>335</v>
      </c>
      <c r="F49" s="19">
        <f>(1+$F$1)*VLOOKUP(F$2,year_data!$A$5:$O$17,MATCH(to_model!$A5,year_data!$A$5:$O$5,0),0)/100</f>
        <v>0.13825910571428601</v>
      </c>
      <c r="G49" s="19">
        <f>(1+$F$1)*VLOOKUP(G$2,year_data!$A$5:$O$17,MATCH(to_model!$A5,year_data!$A$5:$O$5,0),0)/100</f>
        <v>0.13825910571428601</v>
      </c>
      <c r="H49" s="19">
        <f>(1+$F$1)*VLOOKUP(H$2,year_data!$A$5:$O$17,MATCH(to_model!$A5,year_data!$A$5:$O$5,0),0)/100</f>
        <v>0.15050023642857133</v>
      </c>
      <c r="I49" s="19">
        <f>(1+$F$1)*VLOOKUP(I$2,year_data!$A$5:$O$17,MATCH(to_model!$A5,year_data!$A$5:$O$5,0),0)/100</f>
        <v>0.17205536571428603</v>
      </c>
      <c r="J49" s="19">
        <f>(1+$F$1)*VLOOKUP(J$2,year_data!$A$5:$O$17,MATCH(to_model!$A5,year_data!$A$5:$O$5,0),0)/100</f>
        <v>0.17346900514285696</v>
      </c>
      <c r="K49" s="19">
        <f>(1+$F$1)*VLOOKUP(K$2,year_data!$A$5:$O$17,MATCH(to_model!$A5,year_data!$A$5:$O$5,0),0)/100</f>
        <v>0.21047964857142901</v>
      </c>
      <c r="L49" s="19">
        <f>(1+$F$1)*VLOOKUP(L$2,year_data!$A$5:$O$17,MATCH(to_model!$A5,year_data!$A$5:$O$5,0),0)/100</f>
        <v>0.22528480857142827</v>
      </c>
      <c r="M49" s="19">
        <f>(1+$F$1)*VLOOKUP(M$2,year_data!$A$5:$O$17,MATCH(to_model!$A5,year_data!$A$5:$O$5,0),0)/100</f>
        <v>0.22600178285714334</v>
      </c>
      <c r="N49" s="19">
        <f>(1+$F$1)*VLOOKUP(N$2,year_data!$A$5:$O$17,MATCH(to_model!$A5,year_data!$A$5:$O$5,0),0)/100</f>
        <v>0.22919585714285734</v>
      </c>
      <c r="O49" s="22"/>
    </row>
    <row r="50" spans="2:31">
      <c r="B50" t="s">
        <v>309</v>
      </c>
      <c r="E50" s="17" t="s">
        <v>335</v>
      </c>
      <c r="F50" s="19">
        <f>(1+$F$1)*VLOOKUP(F$2,year_data!$A$5:$O$17,MATCH(to_model!$A6,year_data!$A$5:$O$5,0),0)/100</f>
        <v>0.13827479914285698</v>
      </c>
      <c r="G50" s="19">
        <f>(1+$F$1)*VLOOKUP(G$2,year_data!$A$5:$O$17,MATCH(to_model!$A6,year_data!$A$5:$O$5,0),0)/100</f>
        <v>0.13827479914285698</v>
      </c>
      <c r="H50" s="19">
        <f>(1+$F$1)*VLOOKUP(H$2,year_data!$A$5:$O$17,MATCH(to_model!$A6,year_data!$A$5:$O$5,0),0)/100</f>
        <v>0.15051636578571398</v>
      </c>
      <c r="I50" s="19">
        <f>(1+$F$1)*VLOOKUP(I$2,year_data!$A$5:$O$17,MATCH(to_model!$A6,year_data!$A$5:$O$5,0),0)/100</f>
        <v>0.17207429014285697</v>
      </c>
      <c r="J50" s="19">
        <f>(1+$F$1)*VLOOKUP(J$2,year_data!$A$5:$O$17,MATCH(to_model!$A6,year_data!$A$5:$O$5,0),0)/100</f>
        <v>0.17348636022857097</v>
      </c>
      <c r="K50" s="19">
        <f>(1+$F$1)*VLOOKUP(K$2,year_data!$A$5:$O$17,MATCH(to_model!$A6,year_data!$A$5:$O$5,0),0)/100</f>
        <v>0.21049995771428601</v>
      </c>
      <c r="L50" s="19">
        <f>(1+$F$1)*VLOOKUP(L$2,year_data!$A$5:$O$17,MATCH(to_model!$A6,year_data!$A$5:$O$5,0),0)/100</f>
        <v>0.22530655371428601</v>
      </c>
      <c r="M50" s="19">
        <f>(1+$F$1)*VLOOKUP(M$2,year_data!$A$5:$O$17,MATCH(to_model!$A6,year_data!$A$5:$O$5,0),0)/100</f>
        <v>0.22602291257142906</v>
      </c>
      <c r="N50" s="19">
        <f>(1+$F$1)*VLOOKUP(N$2,year_data!$A$5:$O$17,MATCH(to_model!$A6,year_data!$A$5:$O$5,0),0)/100</f>
        <v>0.22921637142857099</v>
      </c>
      <c r="O50" s="22"/>
    </row>
    <row r="51" spans="2:31">
      <c r="B51" t="s">
        <v>310</v>
      </c>
      <c r="E51" s="17" t="s">
        <v>335</v>
      </c>
      <c r="F51" s="19">
        <f>(1+$F$1)*VLOOKUP(F$2,year_data!$A$5:$O$17,MATCH(to_model!$A7,year_data!$A$5:$O$5,0),0)/100</f>
        <v>0.11297115754945088</v>
      </c>
      <c r="G51" s="19">
        <f>(1+$F$1)*VLOOKUP(G$2,year_data!$A$5:$O$17,MATCH(to_model!$A7,year_data!$A$5:$O$5,0),0)/100</f>
        <v>0.11297115754945088</v>
      </c>
      <c r="H51" s="19">
        <f>(1+$F$1)*VLOOKUP(H$2,year_data!$A$5:$O$17,MATCH(to_model!$A7,year_data!$A$5:$O$5,0),0)/100</f>
        <v>0.1229038728956048</v>
      </c>
      <c r="I51" s="19">
        <f>(1+$F$1)*VLOOKUP(I$2,year_data!$A$5:$O$17,MATCH(to_model!$A7,year_data!$A$5:$O$5,0),0)/100</f>
        <v>0.15043983369230784</v>
      </c>
      <c r="J51" s="19">
        <f>(1+$F$1)*VLOOKUP(J$2,year_data!$A$5:$O$17,MATCH(to_model!$A7,year_data!$A$5:$O$5,0),0)/100</f>
        <v>0.15189181905494539</v>
      </c>
      <c r="K51" s="19">
        <f>(1+$F$1)*VLOOKUP(K$2,year_data!$A$5:$O$17,MATCH(to_model!$A7,year_data!$A$5:$O$5,0),0)/100</f>
        <v>0.1808316138461539</v>
      </c>
      <c r="L51" s="19">
        <f>(1+$F$1)*VLOOKUP(L$2,year_data!$A$5:$O$17,MATCH(to_model!$A7,year_data!$A$5:$O$5,0),0)/100</f>
        <v>0.20053787340659388</v>
      </c>
      <c r="M51" s="19">
        <f>(1+$F$1)*VLOOKUP(M$2,year_data!$A$5:$O$17,MATCH(to_model!$A7,year_data!$A$5:$O$5,0),0)/100</f>
        <v>0.20373431472527506</v>
      </c>
      <c r="N51" s="19">
        <f>(1+$F$1)*VLOOKUP(N$2,year_data!$A$5:$O$17,MATCH(to_model!$A7,year_data!$A$5:$O$5,0),0)/100</f>
        <v>0.20757695604395632</v>
      </c>
      <c r="O51" s="22"/>
    </row>
    <row r="52" spans="2:31">
      <c r="B52" t="s">
        <v>311</v>
      </c>
      <c r="E52" s="17" t="s">
        <v>335</v>
      </c>
      <c r="F52" s="19">
        <f>(1+$F$1)*VLOOKUP(F$2,year_data!$A$5:$O$17,MATCH(to_model!$A8,year_data!$A$5:$O$5,0),0)/100</f>
        <v>9.2616338057142894E-2</v>
      </c>
      <c r="G52" s="19">
        <f>(1+$F$1)*VLOOKUP(G$2,year_data!$A$5:$O$17,MATCH(to_model!$A8,year_data!$A$5:$O$5,0),0)/100</f>
        <v>9.2616338057142894E-2</v>
      </c>
      <c r="H52" s="19">
        <f>(1+$F$1)*VLOOKUP(H$2,year_data!$A$5:$O$17,MATCH(to_model!$A8,year_data!$A$5:$O$5,0),0)/100</f>
        <v>0.1007894141142857</v>
      </c>
      <c r="I52" s="19">
        <f>(1+$F$1)*VLOOKUP(I$2,year_data!$A$5:$O$17,MATCH(to_model!$A8,year_data!$A$5:$O$5,0),0)/100</f>
        <v>0.117015557657143</v>
      </c>
      <c r="J52" s="19">
        <f>(1+$F$1)*VLOOKUP(J$2,year_data!$A$5:$O$17,MATCH(to_model!$A8,year_data!$A$5:$O$5,0),0)/100</f>
        <v>0.11847007385142902</v>
      </c>
      <c r="K52" s="19">
        <f>(1+$F$1)*VLOOKUP(K$2,year_data!$A$5:$O$17,MATCH(to_model!$A8,year_data!$A$5:$O$5,0),0)/100</f>
        <v>0.14636688479999999</v>
      </c>
      <c r="L52" s="19">
        <f>(1+$F$1)*VLOOKUP(L$2,year_data!$A$5:$O$17,MATCH(to_model!$A8,year_data!$A$5:$O$5,0),0)/100</f>
        <v>0.15701847634285696</v>
      </c>
      <c r="M52" s="19">
        <f>(1+$F$1)*VLOOKUP(M$2,year_data!$A$5:$O$17,MATCH(to_model!$A8,year_data!$A$5:$O$5,0),0)/100</f>
        <v>0.16454812182857098</v>
      </c>
      <c r="N52" s="19">
        <f>(1+$F$1)*VLOOKUP(N$2,year_data!$A$5:$O$17,MATCH(to_model!$A8,year_data!$A$5:$O$5,0),0)/100</f>
        <v>0.16953210857142903</v>
      </c>
      <c r="O52" s="22"/>
    </row>
    <row r="53" spans="2:31">
      <c r="B53" t="s">
        <v>312</v>
      </c>
      <c r="E53" s="17" t="s">
        <v>335</v>
      </c>
      <c r="F53" s="19">
        <f>(1+$F$1)*VLOOKUP(F$2,year_data!$A$5:$O$17,MATCH(to_model!$A9,year_data!$A$5:$O$5,0),0)/100</f>
        <v>0.154791151875</v>
      </c>
      <c r="G53" s="19">
        <f>(1+$F$1)*VLOOKUP(G$2,year_data!$A$5:$O$17,MATCH(to_model!$A9,year_data!$A$5:$O$5,0),0)/100</f>
        <v>0.154791151875</v>
      </c>
      <c r="H53" s="19">
        <f>(1+$F$1)*VLOOKUP(H$2,year_data!$A$5:$O$17,MATCH(to_model!$A9,year_data!$A$5:$O$5,0),0)/100</f>
        <v>0.16846080609375</v>
      </c>
      <c r="I53" s="19">
        <f>(1+$F$1)*VLOOKUP(I$2,year_data!$A$5:$O$17,MATCH(to_model!$A9,year_data!$A$5:$O$5,0),0)/100</f>
        <v>0.1919910684375</v>
      </c>
      <c r="J53" s="19">
        <f>(1+$F$1)*VLOOKUP(J$2,year_data!$A$5:$O$17,MATCH(to_model!$A9,year_data!$A$5:$O$5,0),0)/100</f>
        <v>0.19347470324999999</v>
      </c>
      <c r="K53" s="19">
        <f>(1+$F$1)*VLOOKUP(K$2,year_data!$A$5:$O$17,MATCH(to_model!$A9,year_data!$A$5:$O$5,0),0)/100</f>
        <v>0.23370496124999998</v>
      </c>
      <c r="L53" s="19">
        <f>(1+$F$1)*VLOOKUP(L$2,year_data!$A$5:$O$17,MATCH(to_model!$A9,year_data!$A$5:$O$5,0),0)/100</f>
        <v>0.25002285749999997</v>
      </c>
      <c r="M53" s="19">
        <f>(1+$F$1)*VLOOKUP(M$2,year_data!$A$5:$O$17,MATCH(to_model!$A9,year_data!$A$5:$O$5,0),0)/100</f>
        <v>0.24826061624999998</v>
      </c>
      <c r="N53" s="19">
        <f>(1+$F$1)*VLOOKUP(N$2,year_data!$A$5:$O$17,MATCH(to_model!$A9,year_data!$A$5:$O$5,0),0)/100</f>
        <v>0.25080637500000003</v>
      </c>
      <c r="O53" s="22"/>
    </row>
    <row r="54" spans="2:31">
      <c r="B54" t="s">
        <v>313</v>
      </c>
      <c r="E54" s="17" t="s">
        <v>335</v>
      </c>
      <c r="F54" s="19">
        <f>(1+$F$1)*VLOOKUP(F$2,year_data!$A$5:$O$17,MATCH(to_model!$A10,year_data!$A$5:$O$5,0),0)/100</f>
        <v>0.15349350149999999</v>
      </c>
      <c r="G54" s="19">
        <f>(1+$F$1)*VLOOKUP(G$2,year_data!$A$5:$O$17,MATCH(to_model!$A10,year_data!$A$5:$O$5,0),0)/100</f>
        <v>0.15349350149999999</v>
      </c>
      <c r="H54" s="19">
        <f>(1+$F$1)*VLOOKUP(H$2,year_data!$A$5:$O$17,MATCH(to_model!$A10,year_data!$A$5:$O$5,0),0)/100</f>
        <v>0.167019409875</v>
      </c>
      <c r="I54" s="19">
        <f>(1+$F$1)*VLOOKUP(I$2,year_data!$A$5:$O$17,MATCH(to_model!$A10,year_data!$A$5:$O$5,0),0)/100</f>
        <v>0.19042625474999997</v>
      </c>
      <c r="J54" s="19">
        <f>(1+$F$1)*VLOOKUP(J$2,year_data!$A$5:$O$17,MATCH(to_model!$A10,year_data!$A$5:$O$5,0),0)/100</f>
        <v>0.19193195459999998</v>
      </c>
      <c r="K54" s="19">
        <f>(1+$F$1)*VLOOKUP(K$2,year_data!$A$5:$O$17,MATCH(to_model!$A10,year_data!$A$5:$O$5,0),0)/100</f>
        <v>0.231810249</v>
      </c>
      <c r="L54" s="19">
        <f>(1+$F$1)*VLOOKUP(L$2,year_data!$A$5:$O$17,MATCH(to_model!$A10,year_data!$A$5:$O$5,0),0)/100</f>
        <v>0.24800940599999996</v>
      </c>
      <c r="M54" s="19">
        <f>(1+$F$1)*VLOOKUP(M$2,year_data!$A$5:$O$17,MATCH(to_model!$A10,year_data!$A$5:$O$5,0),0)/100</f>
        <v>0.24651345299999999</v>
      </c>
      <c r="N54" s="19">
        <f>(1+$F$1)*VLOOKUP(N$2,year_data!$A$5:$O$17,MATCH(to_model!$A10,year_data!$A$5:$O$5,0),0)/100</f>
        <v>0.24911009999999997</v>
      </c>
      <c r="O54" s="22"/>
    </row>
    <row r="55" spans="2:31">
      <c r="B55" t="s">
        <v>314</v>
      </c>
      <c r="E55" s="17" t="s">
        <v>335</v>
      </c>
      <c r="F55" s="19">
        <f>(1+$F$1)*VLOOKUP(F$2,year_data!$A$5:$O$17,MATCH(to_model!$A11,year_data!$A$5:$O$5,0),0)/100</f>
        <v>0.16096662499999964</v>
      </c>
      <c r="G55" s="19">
        <f>(1+$F$1)*VLOOKUP(G$2,year_data!$A$5:$O$17,MATCH(to_model!$A11,year_data!$A$5:$O$5,0),0)/100</f>
        <v>0.16096662499999964</v>
      </c>
      <c r="H55" s="19">
        <f>(1+$F$1)*VLOOKUP(H$2,year_data!$A$5:$O$17,MATCH(to_model!$A11,year_data!$A$5:$O$5,0),0)/100</f>
        <v>0.17515834375000036</v>
      </c>
      <c r="I55" s="19">
        <f>(1+$F$1)*VLOOKUP(I$2,year_data!$A$5:$O$17,MATCH(to_model!$A11,year_data!$A$5:$O$5,0),0)/100</f>
        <v>0.18695373749999999</v>
      </c>
      <c r="J55" s="19">
        <f>(1+$F$1)*VLOOKUP(J$2,year_data!$A$5:$O$17,MATCH(to_model!$A11,year_data!$A$5:$O$5,0),0)/100</f>
        <v>0.20345606999999999</v>
      </c>
      <c r="K55" s="19">
        <f>(1+$F$1)*VLOOKUP(K$2,year_data!$A$5:$O$17,MATCH(to_model!$A11,year_data!$A$5:$O$5,0),0)/100</f>
        <v>0.23670664999999963</v>
      </c>
      <c r="L55" s="19">
        <f>(1+$F$1)*VLOOKUP(L$2,year_data!$A$5:$O$17,MATCH(to_model!$A11,year_data!$A$5:$O$5,0),0)/100</f>
        <v>0.25305910000000037</v>
      </c>
      <c r="M55" s="19">
        <f>(1+$F$1)*VLOOKUP(M$2,year_data!$A$5:$O$17,MATCH(to_model!$A11,year_data!$A$5:$O$5,0),0)/100</f>
        <v>0.25331039999999999</v>
      </c>
      <c r="N55" s="19">
        <f>(1+$F$1)*VLOOKUP(N$2,year_data!$A$5:$O$17,MATCH(to_model!$A11,year_data!$A$5:$O$5,0),0)/100</f>
        <v>0.25381300000000029</v>
      </c>
      <c r="O55" s="22"/>
    </row>
    <row r="56" spans="2:31">
      <c r="B56" t="s">
        <v>315</v>
      </c>
      <c r="E56" s="17" t="s">
        <v>335</v>
      </c>
      <c r="F56" s="19">
        <f>(1+$F$1)*VLOOKUP(F$2,year_data!$A$5:$O$17,MATCH(to_model!$A12,year_data!$A$5:$O$5,0),0)/100</f>
        <v>0.14768954849999999</v>
      </c>
      <c r="G56" s="19">
        <f>(1+$F$1)*VLOOKUP(G$2,year_data!$A$5:$O$17,MATCH(to_model!$A12,year_data!$A$5:$O$5,0),0)/100</f>
        <v>0.14768954849999999</v>
      </c>
      <c r="H56" s="19">
        <f>(1+$F$1)*VLOOKUP(H$2,year_data!$A$5:$O$17,MATCH(to_model!$A12,year_data!$A$5:$O$5,0),0)/100</f>
        <v>0.16067480287499999</v>
      </c>
      <c r="I56" s="19">
        <f>(1+$F$1)*VLOOKUP(I$2,year_data!$A$5:$O$17,MATCH(to_model!$A12,year_data!$A$5:$O$5,0),0)/100</f>
        <v>0.16429392674999999</v>
      </c>
      <c r="J56" s="19">
        <f>(1+$F$1)*VLOOKUP(J$2,year_data!$A$5:$O$17,MATCH(to_model!$A12,year_data!$A$5:$O$5,0),0)/100</f>
        <v>0.18073933980000001</v>
      </c>
      <c r="K56" s="19">
        <f>(1+$F$1)*VLOOKUP(K$2,year_data!$A$5:$O$17,MATCH(to_model!$A12,year_data!$A$5:$O$5,0),0)/100</f>
        <v>0.213207228</v>
      </c>
      <c r="L56" s="19">
        <f>(1+$F$1)*VLOOKUP(L$2,year_data!$A$5:$O$17,MATCH(to_model!$A12,year_data!$A$5:$O$5,0),0)/100</f>
        <v>0.23034445199999998</v>
      </c>
      <c r="M56" s="19">
        <f>(1+$F$1)*VLOOKUP(M$2,year_data!$A$5:$O$17,MATCH(to_model!$A12,year_data!$A$5:$O$5,0),0)/100</f>
        <v>0.23219904599999999</v>
      </c>
      <c r="N56" s="19">
        <f>(1+$F$1)*VLOOKUP(N$2,year_data!$A$5:$O$17,MATCH(to_model!$A12,year_data!$A$5:$O$5,0),0)/100</f>
        <v>0.233323434</v>
      </c>
      <c r="O56" s="22"/>
    </row>
    <row r="57" spans="2:31">
      <c r="B57" t="s">
        <v>316</v>
      </c>
      <c r="E57" s="17" t="s">
        <v>335</v>
      </c>
      <c r="F57" s="19">
        <f>(1+$F$1)*VLOOKUP(F$2,year_data!$A$5:$O$17,MATCH(to_model!$A13,year_data!$A$5:$O$5,0),0)/100</f>
        <v>0.10388235462194061</v>
      </c>
      <c r="G57" s="19">
        <f>(1+$F$1)*VLOOKUP(G$2,year_data!$A$5:$O$17,MATCH(to_model!$A13,year_data!$A$5:$O$5,0),0)/100</f>
        <v>0.10388235462194061</v>
      </c>
      <c r="H57" s="19">
        <f>(1+$F$1)*VLOOKUP(H$2,year_data!$A$5:$O$17,MATCH(to_model!$A13,year_data!$A$5:$O$5,0),0)/100</f>
        <v>0.11306148052331044</v>
      </c>
      <c r="I57" s="19">
        <f>(1+$F$1)*VLOOKUP(I$2,year_data!$A$5:$O$17,MATCH(to_model!$A13,year_data!$A$5:$O$5,0),0)/100</f>
        <v>0.13572641458359089</v>
      </c>
      <c r="J57" s="19">
        <f>(1+$F$1)*VLOOKUP(J$2,year_data!$A$5:$O$17,MATCH(to_model!$A13,year_data!$A$5:$O$5,0),0)/100</f>
        <v>0.15041692208222007</v>
      </c>
      <c r="K57" s="19">
        <f>(1+$F$1)*VLOOKUP(K$2,year_data!$A$5:$O$17,MATCH(to_model!$A13,year_data!$A$5:$O$5,0),0)/100</f>
        <v>0.17571001342468898</v>
      </c>
      <c r="L57" s="19">
        <f>(1+$F$1)*VLOOKUP(L$2,year_data!$A$5:$O$17,MATCH(to_model!$A13,year_data!$A$5:$O$5,0),0)/100</f>
        <v>0.17786401342468897</v>
      </c>
      <c r="M57" s="19">
        <f>(1+$F$1)*VLOOKUP(M$2,year_data!$A$5:$O$17,MATCH(to_model!$A13,year_data!$A$5:$O$5,0),0)/100</f>
        <v>0.17946909493153651</v>
      </c>
      <c r="N57" s="19">
        <f>(1+$F$1)*VLOOKUP(N$2,year_data!$A$5:$O$17,MATCH(to_model!$A13,year_data!$A$5:$O$5,0),0)/100</f>
        <v>0.18536480383564524</v>
      </c>
      <c r="O57" s="22"/>
    </row>
    <row r="58" spans="2:31">
      <c r="B58" t="s">
        <v>306</v>
      </c>
      <c r="E58" s="17" t="s">
        <v>348</v>
      </c>
      <c r="O58" s="15">
        <f>N3*(1+$O$73)</f>
        <v>0.23510108372323141</v>
      </c>
      <c r="P58" s="15">
        <f>O58*(1+$O$72)</f>
        <v>0.23769836094049421</v>
      </c>
      <c r="Q58" s="15">
        <f t="shared" ref="Q58:AE58" si="17">P58*(1+$O$72)</f>
        <v>0.24032433155566263</v>
      </c>
      <c r="R58" s="15">
        <f t="shared" si="17"/>
        <v>0.24297931255880531</v>
      </c>
      <c r="S58" s="15">
        <f t="shared" si="17"/>
        <v>0.24566362444193596</v>
      </c>
      <c r="T58" s="15">
        <f t="shared" si="17"/>
        <v>0.24837759123770109</v>
      </c>
      <c r="U58" s="15">
        <f t="shared" si="17"/>
        <v>0.25112154055849512</v>
      </c>
      <c r="V58" s="15">
        <f t="shared" si="17"/>
        <v>0.25389580363600756</v>
      </c>
      <c r="W58" s="15">
        <f t="shared" si="17"/>
        <v>0.2567007153612072</v>
      </c>
      <c r="X58" s="15">
        <f t="shared" si="17"/>
        <v>0.25953661432476799</v>
      </c>
      <c r="Y58" s="15">
        <f t="shared" si="17"/>
        <v>0.26240384285794144</v>
      </c>
      <c r="Z58" s="15">
        <f t="shared" si="17"/>
        <v>0.26530274707388057</v>
      </c>
      <c r="AA58" s="15">
        <f t="shared" si="17"/>
        <v>0.26823367690942068</v>
      </c>
      <c r="AB58" s="15">
        <f t="shared" si="17"/>
        <v>0.27119698616732107</v>
      </c>
      <c r="AC58" s="15">
        <f t="shared" si="17"/>
        <v>0.27419303255897415</v>
      </c>
      <c r="AD58" s="15">
        <f t="shared" si="17"/>
        <v>0.27722217774758584</v>
      </c>
      <c r="AE58" s="15">
        <f t="shared" si="17"/>
        <v>0.28028478739183327</v>
      </c>
    </row>
    <row r="59" spans="2:31">
      <c r="B59" t="s">
        <v>307</v>
      </c>
      <c r="E59" s="17" t="s">
        <v>348</v>
      </c>
      <c r="O59" s="15">
        <f t="shared" ref="O59:O68" si="18">N4*(1+$O$73)</f>
        <v>0.23121613466760818</v>
      </c>
      <c r="P59" s="15">
        <f t="shared" ref="P59:AE59" si="19">O59*(1+$O$72)</f>
        <v>0.23377049294331359</v>
      </c>
      <c r="Q59" s="15">
        <f t="shared" si="19"/>
        <v>0.23635307047028381</v>
      </c>
      <c r="R59" s="15">
        <f t="shared" si="19"/>
        <v>0.23896417900045652</v>
      </c>
      <c r="S59" s="15">
        <f t="shared" si="19"/>
        <v>0.24160413372984627</v>
      </c>
      <c r="T59" s="15">
        <f t="shared" si="19"/>
        <v>0.24427325333659283</v>
      </c>
      <c r="U59" s="15">
        <f t="shared" si="19"/>
        <v>0.24697186001943011</v>
      </c>
      <c r="V59" s="15">
        <f t="shared" si="19"/>
        <v>0.24970027953657969</v>
      </c>
      <c r="W59" s="15">
        <f t="shared" si="19"/>
        <v>0.25245884124507439</v>
      </c>
      <c r="X59" s="15">
        <f t="shared" si="19"/>
        <v>0.25524787814051603</v>
      </c>
      <c r="Y59" s="15">
        <f t="shared" si="19"/>
        <v>0.25806772689727242</v>
      </c>
      <c r="Z59" s="15">
        <f t="shared" si="19"/>
        <v>0.26091872790911869</v>
      </c>
      <c r="AA59" s="15">
        <f t="shared" si="19"/>
        <v>0.26380122533032724</v>
      </c>
      <c r="AB59" s="15">
        <f t="shared" si="19"/>
        <v>0.26671556711721184</v>
      </c>
      <c r="AC59" s="15">
        <f t="shared" si="19"/>
        <v>0.26966210507013072</v>
      </c>
      <c r="AD59" s="15">
        <f t="shared" si="19"/>
        <v>0.27264119487595356</v>
      </c>
      <c r="AE59" s="15">
        <f t="shared" si="19"/>
        <v>0.27565319615099765</v>
      </c>
    </row>
    <row r="60" spans="2:31">
      <c r="B60" t="s">
        <v>308</v>
      </c>
      <c r="E60" s="17" t="s">
        <v>348</v>
      </c>
      <c r="O60" s="15">
        <f t="shared" si="18"/>
        <v>0.22965393293095551</v>
      </c>
      <c r="P60" s="15">
        <f t="shared" ref="P60:AE60" si="20">O60*(1+$O$72)</f>
        <v>0.23219103279629921</v>
      </c>
      <c r="Q60" s="15">
        <f t="shared" si="20"/>
        <v>0.23475616125076648</v>
      </c>
      <c r="R60" s="15">
        <f t="shared" si="20"/>
        <v>0.23734962793995656</v>
      </c>
      <c r="S60" s="15">
        <f t="shared" si="20"/>
        <v>0.23997174593027587</v>
      </c>
      <c r="T60" s="15">
        <f t="shared" si="20"/>
        <v>0.24262283174672927</v>
      </c>
      <c r="U60" s="15">
        <f t="shared" si="20"/>
        <v>0.24530320541112893</v>
      </c>
      <c r="V60" s="15">
        <f t="shared" si="20"/>
        <v>0.24801319048072523</v>
      </c>
      <c r="W60" s="15">
        <f t="shared" si="20"/>
        <v>0.25075311408726453</v>
      </c>
      <c r="X60" s="15">
        <f t="shared" si="20"/>
        <v>0.25352330697647835</v>
      </c>
      <c r="Y60" s="15">
        <f t="shared" si="20"/>
        <v>0.25632410354800883</v>
      </c>
      <c r="Z60" s="15">
        <f t="shared" si="20"/>
        <v>0.2591558418957754</v>
      </c>
      <c r="AA60" s="15">
        <f t="shared" si="20"/>
        <v>0.26201886384878714</v>
      </c>
      <c r="AB60" s="15">
        <f t="shared" si="20"/>
        <v>0.26491351501240612</v>
      </c>
      <c r="AC60" s="15">
        <f t="shared" si="20"/>
        <v>0.26784014481006679</v>
      </c>
      <c r="AD60" s="15">
        <f t="shared" si="20"/>
        <v>0.27079910652545602</v>
      </c>
      <c r="AE60" s="15">
        <f t="shared" si="20"/>
        <v>0.27379075734515912</v>
      </c>
    </row>
    <row r="61" spans="2:31">
      <c r="B61" t="s">
        <v>309</v>
      </c>
      <c r="E61" s="17" t="s">
        <v>348</v>
      </c>
      <c r="O61" s="15">
        <f t="shared" si="18"/>
        <v>0.22967448821696346</v>
      </c>
      <c r="P61" s="15">
        <f t="shared" ref="P61:AE61" si="21">O61*(1+$O$72)</f>
        <v>0.23221181516665404</v>
      </c>
      <c r="Q61" s="15">
        <f t="shared" si="21"/>
        <v>0.23477717321418054</v>
      </c>
      <c r="R61" s="15">
        <f t="shared" si="21"/>
        <v>0.23737087203285723</v>
      </c>
      <c r="S61" s="15">
        <f t="shared" si="21"/>
        <v>0.23999322471711168</v>
      </c>
      <c r="T61" s="15">
        <f t="shared" si="21"/>
        <v>0.24264454782027947</v>
      </c>
      <c r="U61" s="15">
        <f t="shared" si="21"/>
        <v>0.24532516139281646</v>
      </c>
      <c r="V61" s="15">
        <f t="shared" si="21"/>
        <v>0.24803538902093317</v>
      </c>
      <c r="W61" s="15">
        <f t="shared" si="21"/>
        <v>0.25077555786565608</v>
      </c>
      <c r="X61" s="15">
        <f t="shared" si="21"/>
        <v>0.25354599870232025</v>
      </c>
      <c r="Y61" s="15">
        <f t="shared" si="21"/>
        <v>0.25634704596049845</v>
      </c>
      <c r="Z61" s="15">
        <f t="shared" si="21"/>
        <v>0.25917903776437134</v>
      </c>
      <c r="AA61" s="15">
        <f t="shared" si="21"/>
        <v>0.26204231597354355</v>
      </c>
      <c r="AB61" s="15">
        <f t="shared" si="21"/>
        <v>0.26493722622431076</v>
      </c>
      <c r="AC61" s="15">
        <f t="shared" si="21"/>
        <v>0.26786411797138276</v>
      </c>
      <c r="AD61" s="15">
        <f t="shared" si="21"/>
        <v>0.27082334453006718</v>
      </c>
      <c r="AE61" s="15">
        <f t="shared" si="21"/>
        <v>0.27381526311891952</v>
      </c>
    </row>
    <row r="62" spans="2:31">
      <c r="B62" t="s">
        <v>310</v>
      </c>
      <c r="E62" s="17" t="s">
        <v>348</v>
      </c>
      <c r="O62" s="15">
        <f t="shared" si="18"/>
        <v>0.20799182382959691</v>
      </c>
      <c r="P62" s="15">
        <f t="shared" ref="P62:AE62" si="22">O62*(1+$O$72)</f>
        <v>0.21028961172939881</v>
      </c>
      <c r="Q62" s="15">
        <f t="shared" si="22"/>
        <v>0.212612784421426</v>
      </c>
      <c r="R62" s="15">
        <f t="shared" si="22"/>
        <v>0.21496162234395411</v>
      </c>
      <c r="S62" s="15">
        <f t="shared" si="22"/>
        <v>0.21733640903339818</v>
      </c>
      <c r="T62" s="15">
        <f t="shared" si="22"/>
        <v>0.21973743115853939</v>
      </c>
      <c r="U62" s="15">
        <f t="shared" si="22"/>
        <v>0.22216497855512987</v>
      </c>
      <c r="V62" s="15">
        <f t="shared" si="22"/>
        <v>0.22461934426087971</v>
      </c>
      <c r="W62" s="15">
        <f t="shared" si="22"/>
        <v>0.22710082455083061</v>
      </c>
      <c r="X62" s="15">
        <f t="shared" si="22"/>
        <v>0.22960971897312027</v>
      </c>
      <c r="Y62" s="15">
        <f t="shared" si="22"/>
        <v>0.2321463303851419</v>
      </c>
      <c r="Z62" s="15">
        <f t="shared" si="22"/>
        <v>0.23471096499010316</v>
      </c>
      <c r="AA62" s="15">
        <f t="shared" si="22"/>
        <v>0.23730393237398906</v>
      </c>
      <c r="AB62" s="15">
        <f t="shared" si="22"/>
        <v>0.23992554554293308</v>
      </c>
      <c r="AC62" s="15">
        <f t="shared" si="22"/>
        <v>0.24257612096100137</v>
      </c>
      <c r="AD62" s="15">
        <f t="shared" si="22"/>
        <v>0.2452559785883941</v>
      </c>
      <c r="AE62" s="15">
        <f t="shared" si="22"/>
        <v>0.24796544192006903</v>
      </c>
    </row>
    <row r="63" spans="2:31">
      <c r="B63" t="s">
        <v>311</v>
      </c>
      <c r="E63" s="17" t="s">
        <v>348</v>
      </c>
      <c r="O63" s="15">
        <f t="shared" si="18"/>
        <v>0.1698709391035769</v>
      </c>
      <c r="P63" s="15">
        <f t="shared" ref="P63:AE63" si="23">O63*(1+$O$72)</f>
        <v>0.17174758685449987</v>
      </c>
      <c r="Q63" s="15">
        <f t="shared" si="23"/>
        <v>0.17364496685544531</v>
      </c>
      <c r="R63" s="15">
        <f t="shared" si="23"/>
        <v>0.17556330814576851</v>
      </c>
      <c r="S63" s="15">
        <f t="shared" si="23"/>
        <v>0.17750284229513508</v>
      </c>
      <c r="T63" s="15">
        <f t="shared" si="23"/>
        <v>0.17946380343147456</v>
      </c>
      <c r="U63" s="15">
        <f t="shared" si="23"/>
        <v>0.18144642826924276</v>
      </c>
      <c r="V63" s="15">
        <f t="shared" si="23"/>
        <v>0.18345095613799647</v>
      </c>
      <c r="W63" s="15">
        <f t="shared" si="23"/>
        <v>0.18547762901128367</v>
      </c>
      <c r="X63" s="15">
        <f t="shared" si="23"/>
        <v>0.18752669153585308</v>
      </c>
      <c r="Y63" s="15">
        <f t="shared" si="23"/>
        <v>0.18959839106118628</v>
      </c>
      <c r="Z63" s="15">
        <f t="shared" si="23"/>
        <v>0.19169297766935614</v>
      </c>
      <c r="AA63" s="15">
        <f t="shared" si="23"/>
        <v>0.1938107042052151</v>
      </c>
      <c r="AB63" s="15">
        <f t="shared" si="23"/>
        <v>0.19595182630691693</v>
      </c>
      <c r="AC63" s="15">
        <f t="shared" si="23"/>
        <v>0.19811660243677576</v>
      </c>
      <c r="AD63" s="15">
        <f t="shared" si="23"/>
        <v>0.2003052939124659</v>
      </c>
      <c r="AE63" s="15">
        <f t="shared" si="23"/>
        <v>0.20251816493856645</v>
      </c>
    </row>
    <row r="64" spans="2:31">
      <c r="B64" t="s">
        <v>312</v>
      </c>
      <c r="E64" s="17" t="s">
        <v>348</v>
      </c>
      <c r="O64" s="15">
        <f t="shared" si="18"/>
        <v>0.25130764203562783</v>
      </c>
      <c r="P64" s="15">
        <f t="shared" ref="P64:AE64" si="24">O64*(1+$O$72)</f>
        <v>0.2540839610676216</v>
      </c>
      <c r="Q64" s="15">
        <f t="shared" si="24"/>
        <v>0.25689095146044222</v>
      </c>
      <c r="R64" s="15">
        <f t="shared" si="24"/>
        <v>0.2597289520556868</v>
      </c>
      <c r="S64" s="15">
        <f t="shared" si="24"/>
        <v>0.26259830543830209</v>
      </c>
      <c r="T64" s="15">
        <f t="shared" si="24"/>
        <v>0.26549935797793922</v>
      </c>
      <c r="U64" s="15">
        <f t="shared" si="24"/>
        <v>0.26843245987076503</v>
      </c>
      <c r="V64" s="15">
        <f t="shared" si="24"/>
        <v>0.27139796518173548</v>
      </c>
      <c r="W64" s="15">
        <f t="shared" si="24"/>
        <v>0.27439623188733619</v>
      </c>
      <c r="X64" s="15">
        <f t="shared" si="24"/>
        <v>0.27742762191879489</v>
      </c>
      <c r="Y64" s="15">
        <f t="shared" si="24"/>
        <v>0.28049250120577152</v>
      </c>
      <c r="Z64" s="15">
        <f t="shared" si="24"/>
        <v>0.28359123972053074</v>
      </c>
      <c r="AA64" s="15">
        <f t="shared" si="24"/>
        <v>0.28672421152260275</v>
      </c>
      <c r="AB64" s="15">
        <f t="shared" si="24"/>
        <v>0.28989179480393712</v>
      </c>
      <c r="AC64" s="15">
        <f t="shared" si="24"/>
        <v>0.29309437193455579</v>
      </c>
      <c r="AD64" s="15">
        <f t="shared" si="24"/>
        <v>0.2963323295087103</v>
      </c>
      <c r="AE64" s="15">
        <f t="shared" si="24"/>
        <v>0.29960605839154886</v>
      </c>
    </row>
    <row r="65" spans="2:31">
      <c r="B65" t="s">
        <v>313</v>
      </c>
      <c r="E65" s="17" t="s">
        <v>348</v>
      </c>
      <c r="O65" s="15">
        <f t="shared" si="18"/>
        <v>0.2496079768237926</v>
      </c>
      <c r="P65" s="15">
        <f t="shared" ref="P65:AE65" si="25">O65*(1+$O$72)</f>
        <v>0.25236551881885505</v>
      </c>
      <c r="Q65" s="15">
        <f t="shared" si="25"/>
        <v>0.25515352473558894</v>
      </c>
      <c r="R65" s="15">
        <f t="shared" si="25"/>
        <v>0.25797233112390916</v>
      </c>
      <c r="S65" s="15">
        <f t="shared" si="25"/>
        <v>0.2608222782517628</v>
      </c>
      <c r="T65" s="15">
        <f t="shared" si="25"/>
        <v>0.26370371014620431</v>
      </c>
      <c r="U65" s="15">
        <f t="shared" si="25"/>
        <v>0.26661697463492401</v>
      </c>
      <c r="V65" s="15">
        <f t="shared" si="25"/>
        <v>0.26956242338823572</v>
      </c>
      <c r="W65" s="15">
        <f t="shared" si="25"/>
        <v>0.27254041196152801</v>
      </c>
      <c r="X65" s="15">
        <f t="shared" si="25"/>
        <v>0.27555129983818455</v>
      </c>
      <c r="Y65" s="15">
        <f t="shared" si="25"/>
        <v>0.27859545047297873</v>
      </c>
      <c r="Z65" s="15">
        <f t="shared" si="25"/>
        <v>0.28167323133594729</v>
      </c>
      <c r="AA65" s="15">
        <f t="shared" si="25"/>
        <v>0.28478501395674921</v>
      </c>
      <c r="AB65" s="15">
        <f t="shared" si="25"/>
        <v>0.28793117396951418</v>
      </c>
      <c r="AC65" s="15">
        <f t="shared" si="25"/>
        <v>0.29111209115818665</v>
      </c>
      <c r="AD65" s="15">
        <f t="shared" si="25"/>
        <v>0.29432814950237102</v>
      </c>
      <c r="AE65" s="15">
        <f t="shared" si="25"/>
        <v>0.29757973722368314</v>
      </c>
    </row>
    <row r="66" spans="2:31">
      <c r="B66" t="s">
        <v>314</v>
      </c>
      <c r="E66" s="17" t="s">
        <v>348</v>
      </c>
      <c r="O66" s="15">
        <f t="shared" si="18"/>
        <v>0.25432027614126185</v>
      </c>
      <c r="P66" s="15">
        <f t="shared" ref="P66:AE66" si="26">O66*(1+$O$72)</f>
        <v>0.25712987722284297</v>
      </c>
      <c r="Q66" s="15">
        <f t="shared" si="26"/>
        <v>0.25997051734840987</v>
      </c>
      <c r="R66" s="15">
        <f t="shared" si="26"/>
        <v>0.26284253942153624</v>
      </c>
      <c r="S66" s="15">
        <f t="shared" si="26"/>
        <v>0.26574629013402007</v>
      </c>
      <c r="T66" s="15">
        <f t="shared" si="26"/>
        <v>0.26868212000773406</v>
      </c>
      <c r="U66" s="15">
        <f t="shared" si="26"/>
        <v>0.27165038343693831</v>
      </c>
      <c r="V66" s="15">
        <f t="shared" si="26"/>
        <v>0.27465143873106052</v>
      </c>
      <c r="W66" s="15">
        <f t="shared" si="26"/>
        <v>0.27768564815794861</v>
      </c>
      <c r="X66" s="15">
        <f t="shared" si="26"/>
        <v>0.28075337798760158</v>
      </c>
      <c r="Y66" s="15">
        <f t="shared" si="26"/>
        <v>0.28385499853638307</v>
      </c>
      <c r="Z66" s="15">
        <f t="shared" si="26"/>
        <v>0.28699088421172358</v>
      </c>
      <c r="AA66" s="15">
        <f t="shared" si="26"/>
        <v>0.29016141355731656</v>
      </c>
      <c r="AB66" s="15">
        <f t="shared" si="26"/>
        <v>0.29336696929881362</v>
      </c>
      <c r="AC66" s="15">
        <f t="shared" si="26"/>
        <v>0.29660793839002481</v>
      </c>
      <c r="AD66" s="15">
        <f t="shared" si="26"/>
        <v>0.29988471205962902</v>
      </c>
      <c r="AE66" s="15">
        <f t="shared" si="26"/>
        <v>0.30319768585840068</v>
      </c>
    </row>
    <row r="67" spans="2:31">
      <c r="B67" t="s">
        <v>315</v>
      </c>
      <c r="E67" s="17" t="s">
        <v>348</v>
      </c>
      <c r="O67" s="15">
        <f t="shared" si="18"/>
        <v>0.23378975925231338</v>
      </c>
      <c r="P67" s="15">
        <f t="shared" ref="P67:AE67" si="27">O67*(1+$O$72)</f>
        <v>0.23637254962366797</v>
      </c>
      <c r="Q67" s="15">
        <f t="shared" si="27"/>
        <v>0.23898387334962157</v>
      </c>
      <c r="R67" s="15">
        <f t="shared" si="27"/>
        <v>0.24162404565216572</v>
      </c>
      <c r="S67" s="15">
        <f t="shared" si="27"/>
        <v>0.24429338523570429</v>
      </c>
      <c r="T67" s="15">
        <f t="shared" si="27"/>
        <v>0.24699221432552529</v>
      </c>
      <c r="U67" s="15">
        <f t="shared" si="27"/>
        <v>0.24972085870669786</v>
      </c>
      <c r="V67" s="15">
        <f t="shared" si="27"/>
        <v>0.25247964776339893</v>
      </c>
      <c r="W67" s="15">
        <f t="shared" si="27"/>
        <v>0.25526891451867428</v>
      </c>
      <c r="X67" s="15">
        <f t="shared" si="27"/>
        <v>0.25808899567463894</v>
      </c>
      <c r="Y67" s="15">
        <f t="shared" si="27"/>
        <v>0.26094023165312175</v>
      </c>
      <c r="Z67" s="15">
        <f t="shared" si="27"/>
        <v>0.26382296663675875</v>
      </c>
      <c r="AA67" s="15">
        <f t="shared" si="27"/>
        <v>0.26673754861054072</v>
      </c>
      <c r="AB67" s="15">
        <f t="shared" si="27"/>
        <v>0.2696843294038197</v>
      </c>
      <c r="AC67" s="15">
        <f t="shared" si="27"/>
        <v>0.27266366473277942</v>
      </c>
      <c r="AD67" s="15">
        <f t="shared" si="27"/>
        <v>0.27567591424337518</v>
      </c>
      <c r="AE67" s="15">
        <f t="shared" si="27"/>
        <v>0.27872144155474787</v>
      </c>
    </row>
    <row r="68" spans="2:31">
      <c r="B68" t="s">
        <v>316</v>
      </c>
      <c r="E68" s="17" t="s">
        <v>348</v>
      </c>
      <c r="O68" s="15">
        <f t="shared" si="18"/>
        <v>0.18573527793435354</v>
      </c>
      <c r="P68" s="15">
        <f t="shared" ref="P68:AE68" si="28">O68*(1+$O$72)</f>
        <v>0.18778718683320308</v>
      </c>
      <c r="Q68" s="15">
        <f t="shared" si="28"/>
        <v>0.18986176417811201</v>
      </c>
      <c r="R68" s="15">
        <f t="shared" si="28"/>
        <v>0.19195926039854483</v>
      </c>
      <c r="S68" s="15">
        <f t="shared" si="28"/>
        <v>0.19407992869058338</v>
      </c>
      <c r="T68" s="15">
        <f t="shared" si="28"/>
        <v>0.19622402504749112</v>
      </c>
      <c r="U68" s="15">
        <f t="shared" si="28"/>
        <v>0.19839180829061487</v>
      </c>
      <c r="V68" s="15">
        <f t="shared" si="28"/>
        <v>0.20058354010062807</v>
      </c>
      <c r="W68" s="15">
        <f t="shared" si="28"/>
        <v>0.20279948504911918</v>
      </c>
      <c r="X68" s="15">
        <f t="shared" si="28"/>
        <v>0.20503991063052904</v>
      </c>
      <c r="Y68" s="15">
        <f t="shared" si="28"/>
        <v>0.207305087294441</v>
      </c>
      <c r="Z68" s="15">
        <f t="shared" si="28"/>
        <v>0.20959528847822789</v>
      </c>
      <c r="AA68" s="15">
        <f t="shared" si="28"/>
        <v>0.21191079064005963</v>
      </c>
      <c r="AB68" s="15">
        <f t="shared" si="28"/>
        <v>0.21425187329227535</v>
      </c>
      <c r="AC68" s="15">
        <f t="shared" si="28"/>
        <v>0.21661881903512442</v>
      </c>
      <c r="AD68" s="15">
        <f t="shared" si="28"/>
        <v>0.21901191359088001</v>
      </c>
      <c r="AE68" s="15">
        <f t="shared" si="28"/>
        <v>0.22143144583832969</v>
      </c>
    </row>
    <row r="69" spans="2:31">
      <c r="E69" s="17"/>
    </row>
    <row r="70" spans="2:31">
      <c r="E70" s="17"/>
    </row>
    <row r="71" spans="2:31">
      <c r="O71" t="s">
        <v>349</v>
      </c>
      <c r="P71" t="s">
        <v>344</v>
      </c>
      <c r="Q71" t="s">
        <v>345</v>
      </c>
    </row>
    <row r="72" spans="2:31">
      <c r="N72" t="s">
        <v>347</v>
      </c>
      <c r="O72" s="24">
        <f>AVERAGE(O25:O35)</f>
        <v>1.1047491471032095E-2</v>
      </c>
      <c r="P72" s="24">
        <f>AVERAGE(P25:P35)</f>
        <v>6.5065018990220005E-2</v>
      </c>
      <c r="Q72" s="24">
        <f>AVERAGE(Q25:Q35)</f>
        <v>6.1379348734473288E-2</v>
      </c>
    </row>
    <row r="73" spans="2:31">
      <c r="N73" t="s">
        <v>346</v>
      </c>
      <c r="O73" s="21">
        <f>AVERAGE(O36:O46)</f>
        <v>1.9986215885772272E-3</v>
      </c>
      <c r="P73" s="21">
        <f>AVERAGE(P36:P46)</f>
        <v>1.0834568767411708E-2</v>
      </c>
      <c r="Q73" s="21">
        <f>AVERAGE(Q36:Q46)</f>
        <v>9.2710938465869492E-3</v>
      </c>
    </row>
  </sheetData>
  <hyperlinks>
    <hyperlink ref="G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year_data</vt:lpstr>
      <vt:lpstr>categories</vt:lpstr>
      <vt:lpstr>to_model</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2020-07-18T08:50:15Z</dcterms:modified>
</cp:coreProperties>
</file>