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extended-properties+xml" PartName="/docProps/app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  <sheet state="visible" name="Долги Осн сектор" sheetId="2" r:id="rId5"/>
    <sheet state="visible" name="Долги А" sheetId="3" r:id="rId6"/>
    <sheet state="visible" name="Долги Б" sheetId="4" r:id="rId7"/>
    <sheet state="visible" name="Долги В" sheetId="5" r:id="rId8"/>
  </sheets>
  <definedNames/>
  <calcPr/>
</workbook>
</file>

<file path=xl/sharedStrings.xml><?xml version="1.0" encoding="utf-8"?>
<sst xmlns="http://schemas.openxmlformats.org/spreadsheetml/2006/main" count="2471" uniqueCount="668">
  <si>
    <t>РАСЧЕТ И ОПЛАТА 2021 ГОД</t>
  </si>
  <si>
    <t>ОПЛАТА</t>
  </si>
  <si>
    <t>ФИО</t>
  </si>
  <si>
    <t>№ гаража</t>
  </si>
  <si>
    <t>Долг на 01.01.2021</t>
  </si>
  <si>
    <t>свет</t>
  </si>
  <si>
    <t>рез.ф</t>
  </si>
  <si>
    <t>ВСТУПИТЕЛЬНЫЙ ВЗ</t>
  </si>
  <si>
    <t>Аренда</t>
  </si>
  <si>
    <t>Взносы</t>
  </si>
  <si>
    <t>Итого начислено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</si>
  <si>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</si>
  <si>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</si>
  <si>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</si>
  <si>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</si>
  <si>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</si>
  <si>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</si>
  <si>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</si>
  <si>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</si>
  <si>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</si>
  <si>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Итого поступило</t>
  </si>
  <si>
    <t>долг до конца года 2021г</t>
  </si>
  <si>
    <t>Взнос за 9 месяцев</t>
  </si>
  <si>
    <t>Начислено долг на 01.01.21 г + 9 месяцев 2021</t>
  </si>
  <si>
    <t>ДОЛГ НА 01.09.21</t>
  </si>
  <si>
    <t>Токарева И.В.</t>
  </si>
  <si>
    <t>ДОЛГ</t>
  </si>
  <si>
    <t>Шивченко В.И</t>
  </si>
  <si>
    <t>2:3</t>
  </si>
  <si>
    <t>Сухомлинов И. Г.</t>
  </si>
  <si>
    <t>4</t>
  </si>
  <si>
    <t>Концевой Р. В..</t>
  </si>
  <si>
    <t>5</t>
  </si>
  <si>
    <t>Симонов А.М.</t>
  </si>
  <si>
    <t>6</t>
  </si>
  <si>
    <t>Лысенко А. Н.</t>
  </si>
  <si>
    <t>7</t>
  </si>
  <si>
    <t>Шебанов Е.А.</t>
  </si>
  <si>
    <t>8</t>
  </si>
  <si>
    <t>Чернов А.А.</t>
  </si>
  <si>
    <t>9</t>
  </si>
  <si>
    <t>Кончиц С.М</t>
  </si>
  <si>
    <t>10</t>
  </si>
  <si>
    <t>11</t>
  </si>
  <si>
    <t>Лавров В.И.</t>
  </si>
  <si>
    <t>12</t>
  </si>
  <si>
    <t>Трубилин О.Н</t>
  </si>
  <si>
    <t>13</t>
  </si>
  <si>
    <t>Приходько И.Н.</t>
  </si>
  <si>
    <t>14</t>
  </si>
  <si>
    <t xml:space="preserve">Дануца В.И. </t>
  </si>
  <si>
    <t>15</t>
  </si>
  <si>
    <t>Бугаев В.В</t>
  </si>
  <si>
    <t>16</t>
  </si>
  <si>
    <t>Боровская Г.И.</t>
  </si>
  <si>
    <t>17</t>
  </si>
  <si>
    <t>Гетманский Ф.В.</t>
  </si>
  <si>
    <t>18</t>
  </si>
  <si>
    <t>Германов Ю. П.</t>
  </si>
  <si>
    <t>19</t>
  </si>
  <si>
    <t>Ковалёв С.Н</t>
  </si>
  <si>
    <t>20</t>
  </si>
  <si>
    <t>Наливайко В.В</t>
  </si>
  <si>
    <t>21</t>
  </si>
  <si>
    <t>Радчук С.В</t>
  </si>
  <si>
    <t>22</t>
  </si>
  <si>
    <t>Наливайко С. В.</t>
  </si>
  <si>
    <t>23</t>
  </si>
  <si>
    <t>Боровская О.Н</t>
  </si>
  <si>
    <t>24</t>
  </si>
  <si>
    <t>Чистякова Т. В</t>
  </si>
  <si>
    <t>25</t>
  </si>
  <si>
    <t>Ящишин Д.В.</t>
  </si>
  <si>
    <t>26</t>
  </si>
  <si>
    <t>Белая М.А.</t>
  </si>
  <si>
    <t>27</t>
  </si>
  <si>
    <t>Кубанцев А.Ф</t>
  </si>
  <si>
    <t>28</t>
  </si>
  <si>
    <t>Тюрин А.В</t>
  </si>
  <si>
    <t>29</t>
  </si>
  <si>
    <t>Анников В.В</t>
  </si>
  <si>
    <t>30</t>
  </si>
  <si>
    <t>Гарцовская В.В</t>
  </si>
  <si>
    <t>31</t>
  </si>
  <si>
    <t>Коваленко З. В.</t>
  </si>
  <si>
    <t>32</t>
  </si>
  <si>
    <t>Сербин К.В (ВОВ)</t>
  </si>
  <si>
    <t>33</t>
  </si>
  <si>
    <t>Куцуренко Л.П</t>
  </si>
  <si>
    <t>34</t>
  </si>
  <si>
    <t>Мнацаканян И.Н</t>
  </si>
  <si>
    <t>35</t>
  </si>
  <si>
    <t>Бондарь Г.Д</t>
  </si>
  <si>
    <t>36</t>
  </si>
  <si>
    <t>Раевский С.А</t>
  </si>
  <si>
    <t>37</t>
  </si>
  <si>
    <t>Шкребтий А.М</t>
  </si>
  <si>
    <t>38</t>
  </si>
  <si>
    <t>Попко А.Н</t>
  </si>
  <si>
    <t>39</t>
  </si>
  <si>
    <t>Мамедов Т.А</t>
  </si>
  <si>
    <t>40</t>
  </si>
  <si>
    <t>41</t>
  </si>
  <si>
    <t>Мамедов Т А</t>
  </si>
  <si>
    <t>42</t>
  </si>
  <si>
    <t>Березников В.О.</t>
  </si>
  <si>
    <t>43</t>
  </si>
  <si>
    <t>Тихонов Г А</t>
  </si>
  <si>
    <t>44</t>
  </si>
  <si>
    <t>Величко Г.И</t>
  </si>
  <si>
    <t>45</t>
  </si>
  <si>
    <t>Поляков С. С.</t>
  </si>
  <si>
    <t>46</t>
  </si>
  <si>
    <t>Беличенко А.А.</t>
  </si>
  <si>
    <t>47</t>
  </si>
  <si>
    <t>48</t>
  </si>
  <si>
    <t>Терещенко В А</t>
  </si>
  <si>
    <t>49</t>
  </si>
  <si>
    <t>Швед И.П.</t>
  </si>
  <si>
    <t>50</t>
  </si>
  <si>
    <t>Чигринова Т.Е</t>
  </si>
  <si>
    <t>51</t>
  </si>
  <si>
    <t>Демина О Г</t>
  </si>
  <si>
    <t>52</t>
  </si>
  <si>
    <t>Фальковская А.Н</t>
  </si>
  <si>
    <t>53</t>
  </si>
  <si>
    <t>Пушенко И.Л.</t>
  </si>
  <si>
    <t>54</t>
  </si>
  <si>
    <t>Гуляев Л.В</t>
  </si>
  <si>
    <t>55</t>
  </si>
  <si>
    <t>Кравченко И.С</t>
  </si>
  <si>
    <t>56</t>
  </si>
  <si>
    <t>Пысларь В.С</t>
  </si>
  <si>
    <t>57</t>
  </si>
  <si>
    <t>Бурлакова М И</t>
  </si>
  <si>
    <t>58</t>
  </si>
  <si>
    <t>59</t>
  </si>
  <si>
    <t>Ильина И.Э</t>
  </si>
  <si>
    <t>60</t>
  </si>
  <si>
    <t>Худолеев В.В</t>
  </si>
  <si>
    <t>61</t>
  </si>
  <si>
    <t>Безруков А.С</t>
  </si>
  <si>
    <t>62</t>
  </si>
  <si>
    <t>Прудников А.С</t>
  </si>
  <si>
    <t>63</t>
  </si>
  <si>
    <t>Рудовский А.Д</t>
  </si>
  <si>
    <t>64</t>
  </si>
  <si>
    <t>Марьенко Л.В</t>
  </si>
  <si>
    <t>65</t>
  </si>
  <si>
    <t>Рыбалкин П Ф</t>
  </si>
  <si>
    <t>66</t>
  </si>
  <si>
    <t>Казанков С.В</t>
  </si>
  <si>
    <t>67</t>
  </si>
  <si>
    <t>Селезнев Е.В</t>
  </si>
  <si>
    <t>68</t>
  </si>
  <si>
    <t>Гетманский Ф.В</t>
  </si>
  <si>
    <t>69</t>
  </si>
  <si>
    <t>Романов Е.Н</t>
  </si>
  <si>
    <t>70</t>
  </si>
  <si>
    <t>Александрова А.Н</t>
  </si>
  <si>
    <t>71</t>
  </si>
  <si>
    <t>Яковенко И.В</t>
  </si>
  <si>
    <t>72</t>
  </si>
  <si>
    <t>Шапошников А.А.</t>
  </si>
  <si>
    <t>73</t>
  </si>
  <si>
    <t>Александров С.А</t>
  </si>
  <si>
    <t>74</t>
  </si>
  <si>
    <t>Салимгиреев Д.А</t>
  </si>
  <si>
    <t>75</t>
  </si>
  <si>
    <t>Шевченко Г.И</t>
  </si>
  <si>
    <t>76</t>
  </si>
  <si>
    <t>Греченков Д.Г.</t>
  </si>
  <si>
    <t>77</t>
  </si>
  <si>
    <t>Ляшевский А.Ю.</t>
  </si>
  <si>
    <t>78</t>
  </si>
  <si>
    <t>Байдалов А.В</t>
  </si>
  <si>
    <t>79</t>
  </si>
  <si>
    <t>Колесников Г.В</t>
  </si>
  <si>
    <t>80</t>
  </si>
  <si>
    <t>Немцов С.А</t>
  </si>
  <si>
    <t>81</t>
  </si>
  <si>
    <t>Лукьянов А. В.</t>
  </si>
  <si>
    <t>82</t>
  </si>
  <si>
    <t>Цулая З.А</t>
  </si>
  <si>
    <t>83</t>
  </si>
  <si>
    <t>Татаринов С.А</t>
  </si>
  <si>
    <t>84</t>
  </si>
  <si>
    <t>Федорченко С.Б</t>
  </si>
  <si>
    <t>85</t>
  </si>
  <si>
    <t>Новикова Т.Г</t>
  </si>
  <si>
    <t>86</t>
  </si>
  <si>
    <t>Хахладжиян В А</t>
  </si>
  <si>
    <t>87</t>
  </si>
  <si>
    <t>Бойко И.В</t>
  </si>
  <si>
    <t>88</t>
  </si>
  <si>
    <t>Буров Е.М</t>
  </si>
  <si>
    <t>89</t>
  </si>
  <si>
    <t>90</t>
  </si>
  <si>
    <t>91</t>
  </si>
  <si>
    <t>Полуян Е.А</t>
  </si>
  <si>
    <t>92</t>
  </si>
  <si>
    <t>Шафорост Г.Н.</t>
  </si>
  <si>
    <t>93</t>
  </si>
  <si>
    <t>Обейко В.И</t>
  </si>
  <si>
    <t>94</t>
  </si>
  <si>
    <t>Мельниченко Н.В</t>
  </si>
  <si>
    <t>95/96</t>
  </si>
  <si>
    <t>Ярославцева О.П.</t>
  </si>
  <si>
    <t>97</t>
  </si>
  <si>
    <t>Данилов В.А.</t>
  </si>
  <si>
    <t>98</t>
  </si>
  <si>
    <t>Исаджанян А.Р</t>
  </si>
  <si>
    <t>99</t>
  </si>
  <si>
    <t>Агаев Шарик Джамал Оглы</t>
  </si>
  <si>
    <t>101</t>
  </si>
  <si>
    <t>Зинченко А.Е</t>
  </si>
  <si>
    <t>102</t>
  </si>
  <si>
    <t>Елин А.М</t>
  </si>
  <si>
    <t>103</t>
  </si>
  <si>
    <t>Брушковский А.В.</t>
  </si>
  <si>
    <t>104</t>
  </si>
  <si>
    <t>Кондратьев С.В</t>
  </si>
  <si>
    <t>105</t>
  </si>
  <si>
    <t>Хведчук Д.В</t>
  </si>
  <si>
    <t>106</t>
  </si>
  <si>
    <t>Садышева Л.Н</t>
  </si>
  <si>
    <t>107</t>
  </si>
  <si>
    <t>Кузнецова Е.Б</t>
  </si>
  <si>
    <t>108</t>
  </si>
  <si>
    <t>Волик Н.А.</t>
  </si>
  <si>
    <t>109</t>
  </si>
  <si>
    <t>Щербина Ю.Е</t>
  </si>
  <si>
    <t>110</t>
  </si>
  <si>
    <t>Яковенко Д В</t>
  </si>
  <si>
    <t>111</t>
  </si>
  <si>
    <t>Тимченко В.В</t>
  </si>
  <si>
    <t>112</t>
  </si>
  <si>
    <t>Галемский А.В</t>
  </si>
  <si>
    <t>113</t>
  </si>
  <si>
    <t>Фролова Е.А</t>
  </si>
  <si>
    <t>114</t>
  </si>
  <si>
    <t>Первеева Г.Н</t>
  </si>
  <si>
    <t>115</t>
  </si>
  <si>
    <t>Чуканов И.Н</t>
  </si>
  <si>
    <t>116</t>
  </si>
  <si>
    <t>Гукасян П.М</t>
  </si>
  <si>
    <t>117</t>
  </si>
  <si>
    <t>Моисейкина Е.Ю</t>
  </si>
  <si>
    <t>118</t>
  </si>
  <si>
    <t>Макаров В В</t>
  </si>
  <si>
    <t>119</t>
  </si>
  <si>
    <t>Аветисов В.Р</t>
  </si>
  <si>
    <t>121</t>
  </si>
  <si>
    <t>Филенко Е.И</t>
  </si>
  <si>
    <t>122</t>
  </si>
  <si>
    <t>Липлявкин Ю.Б</t>
  </si>
  <si>
    <t>123</t>
  </si>
  <si>
    <t>Джанжулия</t>
  </si>
  <si>
    <t>124</t>
  </si>
  <si>
    <t>Манянов В.И.</t>
  </si>
  <si>
    <t>125</t>
  </si>
  <si>
    <t>Цыбулина Е. А</t>
  </si>
  <si>
    <t>126</t>
  </si>
  <si>
    <t>Кокоулин Д.А</t>
  </si>
  <si>
    <t>127</t>
  </si>
  <si>
    <t>Брушковский А.А.</t>
  </si>
  <si>
    <t>128</t>
  </si>
  <si>
    <t>Смирнов И.В</t>
  </si>
  <si>
    <t>129</t>
  </si>
  <si>
    <t>Петкова Е.А</t>
  </si>
  <si>
    <t>130</t>
  </si>
  <si>
    <t>Николаев А.Л.</t>
  </si>
  <si>
    <t>131</t>
  </si>
  <si>
    <t>132</t>
  </si>
  <si>
    <t>Кальченко Г.Д</t>
  </si>
  <si>
    <t>133</t>
  </si>
  <si>
    <t>Сотников А.А</t>
  </si>
  <si>
    <t>134</t>
  </si>
  <si>
    <t>Грезин С.В</t>
  </si>
  <si>
    <t>135</t>
  </si>
  <si>
    <t>Афонина Н.М</t>
  </si>
  <si>
    <t>136</t>
  </si>
  <si>
    <t>Зинов В.В</t>
  </si>
  <si>
    <t>137</t>
  </si>
  <si>
    <t>Беликова И.Е.</t>
  </si>
  <si>
    <t>138</t>
  </si>
  <si>
    <t>Кравцова Е.В</t>
  </si>
  <si>
    <t>139</t>
  </si>
  <si>
    <t>Васильев А.В</t>
  </si>
  <si>
    <t>140</t>
  </si>
  <si>
    <t>Бебех С.В</t>
  </si>
  <si>
    <t>141</t>
  </si>
  <si>
    <t>Деркунский В.Е</t>
  </si>
  <si>
    <t>142</t>
  </si>
  <si>
    <t>143</t>
  </si>
  <si>
    <t>Гаджиев Г. М.</t>
  </si>
  <si>
    <t>144</t>
  </si>
  <si>
    <t>Батунин И А</t>
  </si>
  <si>
    <t>145</t>
  </si>
  <si>
    <t>Тарасенко Е.Н</t>
  </si>
  <si>
    <t>146</t>
  </si>
  <si>
    <t>Сухорукова Е.А</t>
  </si>
  <si>
    <t>147</t>
  </si>
  <si>
    <t>Кныншов А.Н.</t>
  </si>
  <si>
    <t>148</t>
  </si>
  <si>
    <t>Кардашян А. А.</t>
  </si>
  <si>
    <t>149</t>
  </si>
  <si>
    <t>Плаутина Т.А.</t>
  </si>
  <si>
    <t>150</t>
  </si>
  <si>
    <t>Онищенко И. А.</t>
  </si>
  <si>
    <t>151</t>
  </si>
  <si>
    <t>Чухлебов Г.И</t>
  </si>
  <si>
    <t>152</t>
  </si>
  <si>
    <t>Ступаков Н.И</t>
  </si>
  <si>
    <t>153</t>
  </si>
  <si>
    <t>Кужелев Ю.В</t>
  </si>
  <si>
    <t>А1</t>
  </si>
  <si>
    <t>Джавадов В.М</t>
  </si>
  <si>
    <t>А2</t>
  </si>
  <si>
    <t>Федотов А.А</t>
  </si>
  <si>
    <t>А3</t>
  </si>
  <si>
    <t>Бурымский Д.Ю</t>
  </si>
  <si>
    <t>А4(нов)</t>
  </si>
  <si>
    <t>Заболотская Е.Л</t>
  </si>
  <si>
    <t>А5 (нов)</t>
  </si>
  <si>
    <t>Рябцева А. В.</t>
  </si>
  <si>
    <t>А6(нов)</t>
  </si>
  <si>
    <t>Николаев А Л</t>
  </si>
  <si>
    <t>А7(нов)</t>
  </si>
  <si>
    <t>Пряхина И.Ф</t>
  </si>
  <si>
    <t>А8(нов)</t>
  </si>
  <si>
    <t>Никитин Д.В</t>
  </si>
  <si>
    <t>А9(нов)</t>
  </si>
  <si>
    <t>Семионов В.А</t>
  </si>
  <si>
    <t>А10(нов)</t>
  </si>
  <si>
    <t>Сипиев Д.А</t>
  </si>
  <si>
    <t>А11(нов)</t>
  </si>
  <si>
    <t>Чумакин С.М</t>
  </si>
  <si>
    <t>А12(нов)</t>
  </si>
  <si>
    <t>Дедушкевич Р Н</t>
  </si>
  <si>
    <t>А13(нов)</t>
  </si>
  <si>
    <t>Бут А.А</t>
  </si>
  <si>
    <t>А14(нов)</t>
  </si>
  <si>
    <t>Болтенко Н.Н</t>
  </si>
  <si>
    <t>А15(нов)</t>
  </si>
  <si>
    <t>Бураков В Ю</t>
  </si>
  <si>
    <t>А16(нов)</t>
  </si>
  <si>
    <t>Федоткин ВД</t>
  </si>
  <si>
    <t>А17(нов)</t>
  </si>
  <si>
    <t>Федоткин К Д</t>
  </si>
  <si>
    <t>А18(нов)</t>
  </si>
  <si>
    <t>Ефромеев Ф.А</t>
  </si>
  <si>
    <t>А19(нов)</t>
  </si>
  <si>
    <t>Ещенко С.В</t>
  </si>
  <si>
    <t>А20(нов)</t>
  </si>
  <si>
    <t>Дудник С.В</t>
  </si>
  <si>
    <t>А21(нов)</t>
  </si>
  <si>
    <t>А22</t>
  </si>
  <si>
    <t>А 23</t>
  </si>
  <si>
    <t>Авдонькин А.М</t>
  </si>
  <si>
    <t>А24(нов)</t>
  </si>
  <si>
    <t>А25(нов)</t>
  </si>
  <si>
    <t>А26(нов)</t>
  </si>
  <si>
    <t>Чега В.С.</t>
  </si>
  <si>
    <t>А27(нов)</t>
  </si>
  <si>
    <t>Коротун Ю.А</t>
  </si>
  <si>
    <t>А28(нов)</t>
  </si>
  <si>
    <t>Логинов И.Н.</t>
  </si>
  <si>
    <t>А29(нов)</t>
  </si>
  <si>
    <t>Вершинина Н.И</t>
  </si>
  <si>
    <t>А30(нов)</t>
  </si>
  <si>
    <t>Холодов А.В.</t>
  </si>
  <si>
    <t>А31(нов)</t>
  </si>
  <si>
    <t>Писковацкий С.П.</t>
  </si>
  <si>
    <t>А32(нов)</t>
  </si>
  <si>
    <t>Воронянский А.Е.</t>
  </si>
  <si>
    <t>А33(нов)</t>
  </si>
  <si>
    <t>Черенков В.А?</t>
  </si>
  <si>
    <t>А60(А34)</t>
  </si>
  <si>
    <t>Шелкунов С.В</t>
  </si>
  <si>
    <t>А35(нов)</t>
  </si>
  <si>
    <t>Иванков А.И</t>
  </si>
  <si>
    <t>А36(нов)</t>
  </si>
  <si>
    <t>Прядкин П.О</t>
  </si>
  <si>
    <t>А37(нов)</t>
  </si>
  <si>
    <t>Колтырев А В</t>
  </si>
  <si>
    <t>А37/1</t>
  </si>
  <si>
    <t>Кардубан И.Ю</t>
  </si>
  <si>
    <t>А38(нов)</t>
  </si>
  <si>
    <t>Городов В.В</t>
  </si>
  <si>
    <t>А39(НОВ)</t>
  </si>
  <si>
    <t>Хлякина Е А</t>
  </si>
  <si>
    <t>А40/1</t>
  </si>
  <si>
    <t>Димитрюхин А.А</t>
  </si>
  <si>
    <t>А41(нов)</t>
  </si>
  <si>
    <t>Клипань А.И</t>
  </si>
  <si>
    <t>А42(нов)</t>
  </si>
  <si>
    <t>Сёмкин В.И</t>
  </si>
  <si>
    <t>А43(нов)</t>
  </si>
  <si>
    <t>Серёгина С.А.</t>
  </si>
  <si>
    <t>А44(нов)</t>
  </si>
  <si>
    <t>Зеленин Д.А.</t>
  </si>
  <si>
    <t>А45(нов)</t>
  </si>
  <si>
    <t>Пузин В.В</t>
  </si>
  <si>
    <t>А46(нов)</t>
  </si>
  <si>
    <t>Звягинцев Н.Т</t>
  </si>
  <si>
    <t>А47(нов)</t>
  </si>
  <si>
    <t>А48</t>
  </si>
  <si>
    <t>Задрудский А.Н</t>
  </si>
  <si>
    <t>А49(нов)</t>
  </si>
  <si>
    <t>Нетесов А.И</t>
  </si>
  <si>
    <t>А50 (нов)</t>
  </si>
  <si>
    <t>Песковатсков Ю.А</t>
  </si>
  <si>
    <t>А51(нов)</t>
  </si>
  <si>
    <t>Серёгина С.А</t>
  </si>
  <si>
    <t>А52(нов)</t>
  </si>
  <si>
    <t>Горбатенко Д.О</t>
  </si>
  <si>
    <t>А53(нов)</t>
  </si>
  <si>
    <t>Андрос Г.М</t>
  </si>
  <si>
    <t>А54(нов)</t>
  </si>
  <si>
    <t>Сметанин И.А</t>
  </si>
  <si>
    <t>А55 (нов)</t>
  </si>
  <si>
    <t>А56(нов</t>
  </si>
  <si>
    <t>Борщ В.М</t>
  </si>
  <si>
    <t>А57(нов)</t>
  </si>
  <si>
    <t>Аксенов Д</t>
  </si>
  <si>
    <t>А58(нов)</t>
  </si>
  <si>
    <t>Аксёнова О.А</t>
  </si>
  <si>
    <t>А59(нов)</t>
  </si>
  <si>
    <t>Бочкарёв В.П.</t>
  </si>
  <si>
    <t>А60(нов)</t>
  </si>
  <si>
    <t>А 61 (нов)</t>
  </si>
  <si>
    <t>Ковалёва А.П.</t>
  </si>
  <si>
    <t>А62,А63(нов)</t>
  </si>
  <si>
    <t>Денисов А В</t>
  </si>
  <si>
    <t>А64(нов)</t>
  </si>
  <si>
    <t>Никитенко И.В</t>
  </si>
  <si>
    <t>А65(нов)</t>
  </si>
  <si>
    <t>А66(нов)</t>
  </si>
  <si>
    <t>Аксёнов Д А</t>
  </si>
  <si>
    <t>А67 (нов)</t>
  </si>
  <si>
    <t>Попко А Д</t>
  </si>
  <si>
    <t>А68(нов)</t>
  </si>
  <si>
    <t>Иванов П.И</t>
  </si>
  <si>
    <t>А69(нов)</t>
  </si>
  <si>
    <t>Магас Е.П.</t>
  </si>
  <si>
    <t>А70(нов)</t>
  </si>
  <si>
    <t>Архипов В.В</t>
  </si>
  <si>
    <t>А71(нов)</t>
  </si>
  <si>
    <t>Крышкина С.Ю</t>
  </si>
  <si>
    <t>А72(нов)</t>
  </si>
  <si>
    <t>Костенко Н.В</t>
  </si>
  <si>
    <t>А73(нов)</t>
  </si>
  <si>
    <t>Шуляков А.А</t>
  </si>
  <si>
    <t>А74(нов)</t>
  </si>
  <si>
    <t>Крицын А.В</t>
  </si>
  <si>
    <t>А75(нов)</t>
  </si>
  <si>
    <t>Алиева Н.В</t>
  </si>
  <si>
    <t>А19</t>
  </si>
  <si>
    <t>Ерёменко А.С</t>
  </si>
  <si>
    <t>стройка?</t>
  </si>
  <si>
    <t>Гнидин А.В</t>
  </si>
  <si>
    <t>А40</t>
  </si>
  <si>
    <t>А51(А39)</t>
  </si>
  <si>
    <t>Черенков В.А</t>
  </si>
  <si>
    <t>А66</t>
  </si>
  <si>
    <t>Тишкин С.Ф.?</t>
  </si>
  <si>
    <t>А68</t>
  </si>
  <si>
    <t>Боровский М. Ю.</t>
  </si>
  <si>
    <t>А11/1</t>
  </si>
  <si>
    <t>Яковенко Д.В</t>
  </si>
  <si>
    <t>А69</t>
  </si>
  <si>
    <t>Машимбаев С.М</t>
  </si>
  <si>
    <t>Б1</t>
  </si>
  <si>
    <t>Галеев А.Д</t>
  </si>
  <si>
    <t>Б2</t>
  </si>
  <si>
    <t>Кривченко Д В</t>
  </si>
  <si>
    <t>Б3</t>
  </si>
  <si>
    <t>Ковалёва А.П</t>
  </si>
  <si>
    <t>Б4</t>
  </si>
  <si>
    <t xml:space="preserve">Поляков С С </t>
  </si>
  <si>
    <t>Б5</t>
  </si>
  <si>
    <t>Знаенко Е.А</t>
  </si>
  <si>
    <t>Б6/+38</t>
  </si>
  <si>
    <t>Примак А.К</t>
  </si>
  <si>
    <t>Б7</t>
  </si>
  <si>
    <t>Яковенко А.Ю</t>
  </si>
  <si>
    <t>Б8</t>
  </si>
  <si>
    <t>Маркова И. В.</t>
  </si>
  <si>
    <t>Б9</t>
  </si>
  <si>
    <t>Горденко Л.А</t>
  </si>
  <si>
    <t>Б10</t>
  </si>
  <si>
    <t>Б11</t>
  </si>
  <si>
    <t>Елагина М.Ю</t>
  </si>
  <si>
    <t>Б12</t>
  </si>
  <si>
    <t>Ступенко С.Н</t>
  </si>
  <si>
    <t>Б13</t>
  </si>
  <si>
    <t>Махнев М.Н</t>
  </si>
  <si>
    <t>Б14</t>
  </si>
  <si>
    <t>Б15</t>
  </si>
  <si>
    <t>Педенко В.В</t>
  </si>
  <si>
    <t>Б16</t>
  </si>
  <si>
    <t>Клещунова Л.В</t>
  </si>
  <si>
    <t>Б17</t>
  </si>
  <si>
    <t>Гуйда Д.В</t>
  </si>
  <si>
    <t>Б18</t>
  </si>
  <si>
    <t>Иванков П.И</t>
  </si>
  <si>
    <t>Б19</t>
  </si>
  <si>
    <t>Швырков А И</t>
  </si>
  <si>
    <t>Б20</t>
  </si>
  <si>
    <t>Швырков И.В</t>
  </si>
  <si>
    <t>Б21</t>
  </si>
  <si>
    <t>Ащепков С.Ю</t>
  </si>
  <si>
    <t>Б22</t>
  </si>
  <si>
    <t>Ступенко С.Н.</t>
  </si>
  <si>
    <t>Б23</t>
  </si>
  <si>
    <t>Старусев В.И</t>
  </si>
  <si>
    <t>Б24</t>
  </si>
  <si>
    <t>Страусев В.И</t>
  </si>
  <si>
    <t>Б25</t>
  </si>
  <si>
    <t>Желябовский Н.И.</t>
  </si>
  <si>
    <t>Б26</t>
  </si>
  <si>
    <t>Смолькова С.П.</t>
  </si>
  <si>
    <t>Б27</t>
  </si>
  <si>
    <t>Сова А.В</t>
  </si>
  <si>
    <t>Б28</t>
  </si>
  <si>
    <t>Б29/30</t>
  </si>
  <si>
    <t>Оганесян А.О</t>
  </si>
  <si>
    <t>Б30</t>
  </si>
  <si>
    <t>Белов И.А</t>
  </si>
  <si>
    <t>Б31</t>
  </si>
  <si>
    <t>Говорусский С.В</t>
  </si>
  <si>
    <t>Б32</t>
  </si>
  <si>
    <t>Б33</t>
  </si>
  <si>
    <t>Яковлева Н.А</t>
  </si>
  <si>
    <t>Б34</t>
  </si>
  <si>
    <t>Ращупкин В.К</t>
  </si>
  <si>
    <t>Б35</t>
  </si>
  <si>
    <t>Лыткин С.В</t>
  </si>
  <si>
    <t>Б36/Б38</t>
  </si>
  <si>
    <t>Бакулов Б.В</t>
  </si>
  <si>
    <t>Б37</t>
  </si>
  <si>
    <t>Лыткин В.Г</t>
  </si>
  <si>
    <t>Б38/Б36</t>
  </si>
  <si>
    <t>Смирных В.В.</t>
  </si>
  <si>
    <t>Б39</t>
  </si>
  <si>
    <t>Тюликов П.Т</t>
  </si>
  <si>
    <t>Б40</t>
  </si>
  <si>
    <t>Аристагесян Р.В</t>
  </si>
  <si>
    <t>Б44</t>
  </si>
  <si>
    <t>Дайнеко Д.А</t>
  </si>
  <si>
    <t>Б45</t>
  </si>
  <si>
    <t>Фидиев В.Н</t>
  </si>
  <si>
    <t>+1</t>
  </si>
  <si>
    <t>Задорожная Е.Н</t>
  </si>
  <si>
    <t>+2</t>
  </si>
  <si>
    <t>Коваленко Т. В.</t>
  </si>
  <si>
    <t>+3</t>
  </si>
  <si>
    <t>Бережнов ГА</t>
  </si>
  <si>
    <t>+4</t>
  </si>
  <si>
    <t>Маммедов Э.Н</t>
  </si>
  <si>
    <t>+5</t>
  </si>
  <si>
    <t>Виноградов М.А</t>
  </si>
  <si>
    <t>+6</t>
  </si>
  <si>
    <t>Хведчук О.Н</t>
  </si>
  <si>
    <t>+7</t>
  </si>
  <si>
    <t>Байрамов Н.К</t>
  </si>
  <si>
    <t>+8</t>
  </si>
  <si>
    <t>Гличенко Н.Г</t>
  </si>
  <si>
    <t>+9</t>
  </si>
  <si>
    <t>Махмудов И.М.</t>
  </si>
  <si>
    <t>+10</t>
  </si>
  <si>
    <t>Ерошков Ю.Б</t>
  </si>
  <si>
    <t>+11</t>
  </si>
  <si>
    <t>Семенкина Е С</t>
  </si>
  <si>
    <t>+12</t>
  </si>
  <si>
    <t>Дибиров Р.З</t>
  </si>
  <si>
    <t>+13</t>
  </si>
  <si>
    <t>Агаев Ш. Д</t>
  </si>
  <si>
    <t>+14</t>
  </si>
  <si>
    <t>+15</t>
  </si>
  <si>
    <t>Ткаченко Е.А</t>
  </si>
  <si>
    <t>+16</t>
  </si>
  <si>
    <t>Абросимов В.Н</t>
  </si>
  <si>
    <t>+17</t>
  </si>
  <si>
    <t>Жиленко Н А</t>
  </si>
  <si>
    <t>+18</t>
  </si>
  <si>
    <t>Филенко Е.В</t>
  </si>
  <si>
    <t>+19</t>
  </si>
  <si>
    <t>Колесников К.Г</t>
  </si>
  <si>
    <t>+20/80</t>
  </si>
  <si>
    <t>Донцов Л.Г</t>
  </si>
  <si>
    <t>+21</t>
  </si>
  <si>
    <t>Земцов С.С</t>
  </si>
  <si>
    <t>+22</t>
  </si>
  <si>
    <t>Пуршева В.Н</t>
  </si>
  <si>
    <t>+23</t>
  </si>
  <si>
    <t>Акиншин Н.И</t>
  </si>
  <si>
    <t>+24</t>
  </si>
  <si>
    <t>Пахомова Н.Н (Хохлова)</t>
  </si>
  <si>
    <t>+25</t>
  </si>
  <si>
    <t>Коневич Н.И</t>
  </si>
  <si>
    <t>+26</t>
  </si>
  <si>
    <t>Кашлаев А.В</t>
  </si>
  <si>
    <t>+27/+31</t>
  </si>
  <si>
    <t>Алиев А.Р</t>
  </si>
  <si>
    <t>+28</t>
  </si>
  <si>
    <t>Ковалев В. Г.</t>
  </si>
  <si>
    <t>+29</t>
  </si>
  <si>
    <t>Якушева А. Л.</t>
  </si>
  <si>
    <t>+30</t>
  </si>
  <si>
    <t>+31/+27</t>
  </si>
  <si>
    <t>Степанько К. И.</t>
  </si>
  <si>
    <t>+32</t>
  </si>
  <si>
    <t>Шевченко Е. С.</t>
  </si>
  <si>
    <t>+33</t>
  </si>
  <si>
    <t>Хазов А В</t>
  </si>
  <si>
    <t>+34</t>
  </si>
  <si>
    <t>Алескеров А. В.</t>
  </si>
  <si>
    <t>+35</t>
  </si>
  <si>
    <t>Бутусов А. В.</t>
  </si>
  <si>
    <t>+36</t>
  </si>
  <si>
    <t>Новиков М. В.</t>
  </si>
  <si>
    <t>+37</t>
  </si>
  <si>
    <t>Знаенко Е. А.</t>
  </si>
  <si>
    <t>+38</t>
  </si>
  <si>
    <t>ИТОГО</t>
  </si>
  <si>
    <t>Долг 2021 ГОД</t>
  </si>
  <si>
    <t>в.в</t>
  </si>
  <si>
    <t>Сучкова Т.О</t>
  </si>
  <si>
    <t>Сагирова И.Ф</t>
  </si>
  <si>
    <t>Дедушкевич</t>
  </si>
  <si>
    <t>Харченко И. В.</t>
  </si>
  <si>
    <t>Хлякин Е А</t>
  </si>
  <si>
    <t>Попко</t>
  </si>
  <si>
    <t>Кривченко</t>
  </si>
  <si>
    <t>Желябовский И.Н.</t>
  </si>
  <si>
    <t>Смолькова С.И</t>
  </si>
  <si>
    <t>Мамадов Э.Н</t>
  </si>
  <si>
    <t>Виноградов М.Н</t>
  </si>
  <si>
    <t>Гличенко НГ</t>
  </si>
  <si>
    <t>Семёнкин С.М</t>
  </si>
  <si>
    <t>Пуршев В.М</t>
  </si>
  <si>
    <t>Пахомова Н.Н</t>
  </si>
  <si>
    <t>АлескеровА. В.</t>
  </si>
  <si>
    <t>Кончин С.М</t>
  </si>
  <si>
    <t>Бугаев ВВ</t>
  </si>
  <si>
    <t>Белый В.М.</t>
  </si>
  <si>
    <t>Коваленко В.И</t>
  </si>
  <si>
    <t>Куцуренко Л.И</t>
  </si>
  <si>
    <t>Березников О.А</t>
  </si>
  <si>
    <t>Тиханов Г А</t>
  </si>
  <si>
    <t>Швед И.Н</t>
  </si>
  <si>
    <t>Юсубов А.Н-Демина</t>
  </si>
  <si>
    <t>Пушенко Н.А</t>
  </si>
  <si>
    <t>Марьенко Л.Д</t>
  </si>
  <si>
    <t>Белоусов М.Б</t>
  </si>
  <si>
    <t>Шапошников</t>
  </si>
  <si>
    <t>Тихий Е.А/продан</t>
  </si>
  <si>
    <t>Шафорост Г.И</t>
  </si>
  <si>
    <t>Ярославцева О.И</t>
  </si>
  <si>
    <t>Кузнецова Б.Б</t>
  </si>
  <si>
    <t>Васильева Н.А/Яковенко ДВ</t>
  </si>
  <si>
    <t>Иванов В.Л</t>
  </si>
  <si>
    <t>Манянов В.Н</t>
  </si>
  <si>
    <t>Бурлаков Д.Г.</t>
  </si>
  <si>
    <t>Кравцова Б.В</t>
  </si>
  <si>
    <t>Долг 2021 ГОДД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</si>
</sst>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,##0.00_ ;[Red]\-#,##0.00\ "/>
    <numFmt numFmtId="165" formatCode="#,##0.00;[Red]#,##0.00"/>
  </numFmts>
  <fonts count="25">
    <font>
      <sz val="11.0"/>
      <color rgb="FF000000"/>
      <name val="Calibri"/>
    </font>
    <font>
      <b/>
      <sz val="16.0"/>
      <color rgb="FF000000"/>
      <name val="Calibri"/>
    </font>
    <font>
      <b/>
      <sz val="11.0"/>
      <color rgb="FF000000"/>
      <name val="Calibri"/>
    </font>
    <font/>
    <font>
      <b/>
      <i/>
      <sz val="12.0"/>
      <color rgb="FF000000"/>
      <name val="Calibri"/>
    </font>
    <font>
      <b/>
      <sz val="14.0"/>
      <color rgb="FF000000"/>
      <name val="Arial"/>
    </font>
    <font>
      <b/>
      <sz val="14.0"/>
      <color rgb="FF000000"/>
      <name val="Cambria"/>
    </font>
    <font>
      <b/>
      <sz val="12.0"/>
      <color rgb="FF000000"/>
      <name val="Cambria"/>
    </font>
    <font>
      <sz val="12.0"/>
      <color rgb="FF000000"/>
      <name val="Calibri"/>
    </font>
    <font>
      <sz val="12.0"/>
      <color rgb="FF000000"/>
      <name val="Cambria"/>
    </font>
    <font>
      <b/>
      <sz val="12.0"/>
      <color rgb="FF000000"/>
      <name val="Calibri"/>
    </font>
    <font>
      <b/>
      <sz val="14.0"/>
      <name val="Arial"/>
    </font>
    <font>
      <b/>
      <sz val="14.0"/>
      <name val="Cambria"/>
    </font>
    <font>
      <sz val="12.0"/>
      <name val="Calibri"/>
    </font>
    <font>
      <sz val="12.0"/>
      <name val="Cambria"/>
    </font>
    <font>
      <b/>
      <sz val="14.0"/>
      <color rgb="FF000000"/>
      <name val="Times New Roman"/>
    </font>
    <font>
      <b/>
      <sz val="14.0"/>
      <name val="Times New Roman"/>
    </font>
    <font>
      <b/>
      <sz val="14.0"/>
      <color rgb="FF000000"/>
      <name val="Calibri"/>
    </font>
    <font>
      <sz val="14.0"/>
      <color rgb="FF000000"/>
      <name val="Cambria"/>
    </font>
    <font>
      <sz val="14.0"/>
      <color rgb="FF000000"/>
      <name val="Calibri"/>
    </font>
    <font>
      <sz val="14.0"/>
      <name val="Cambria"/>
    </font>
    <font>
      <b/>
      <sz val="18.0"/>
      <color rgb="FF000000"/>
      <name val="Calibri"/>
    </font>
    <font>
      <b/>
      <sz val="14.0"/>
      <name val="Calibri"/>
    </font>
    <font>
      <b/>
      <i/>
      <sz val="14.0"/>
      <color rgb="FF000000"/>
      <name val="Calibri"/>
    </font>
    <font>
      <b/>
      <sz val="14.0"/>
      <color rgb="FFFF0000"/>
      <name val="Cambria"/>
    </font>
  </fonts>
  <fills count="12">
    <fill>
      <patternFill patternType="none"/>
    </fill>
    <fill>
      <patternFill patternType="lightGray"/>
    </fill>
    <fill>
      <patternFill patternType="solid">
        <fgColor rgb="FFD9E2F3"/>
        <bgColor rgb="FFD9E2F3"/>
      </patternFill>
    </fill>
    <fill>
      <patternFill patternType="solid">
        <fgColor rgb="FFFEF2CB"/>
        <bgColor rgb="FFFEF2CB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D6DCE5"/>
        <bgColor rgb="FFD6DCE5"/>
      </patternFill>
    </fill>
    <fill>
      <patternFill patternType="solid">
        <fgColor rgb="FFED7D31"/>
        <bgColor rgb="FFED7D31"/>
      </patternFill>
    </fill>
    <fill>
      <patternFill patternType="solid">
        <fgColor rgb="FFEDEDED"/>
        <bgColor rgb="FFEDEDED"/>
      </patternFill>
    </fill>
    <fill>
      <patternFill patternType="solid">
        <fgColor rgb="FFFBE5D6"/>
        <bgColor rgb="FFFBE5D6"/>
      </patternFill>
    </fill>
    <fill>
      <patternFill patternType="solid">
        <fgColor rgb="FFDEEBF7"/>
        <bgColor rgb="FFDEEBF7"/>
      </patternFill>
    </fill>
    <fill>
      <patternFill patternType="solid">
        <fgColor rgb="FF92D050"/>
        <bgColor rgb="FF92D050"/>
      </patternFill>
    </fill>
  </fills>
  <borders count="12">
    <border/>
    <border>
      <left/>
      <right/>
      <top/>
      <bottom/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</borders>
  <cellStyleXfs count="1">
    <xf borderId="0" fillId="0" fontId="0" numFmtId="0" applyAlignment="1" applyFont="1"/>
  </cellStyleXfs>
  <cellXfs count="24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Border="1" applyFill="1" applyFont="1"/>
    <xf borderId="1" fillId="3" fontId="0" numFmtId="0" xfId="0" applyBorder="1" applyFill="1" applyFont="1"/>
    <xf borderId="1" fillId="2" fontId="0" numFmtId="0" xfId="0" applyBorder="1" applyFont="1"/>
    <xf borderId="1" fillId="4" fontId="0" numFmtId="0" xfId="0" applyBorder="1" applyFill="1" applyFont="1"/>
    <xf borderId="2" fillId="0" fontId="0" numFmtId="0" xfId="0" applyAlignment="1" applyBorder="1" applyFont="1">
      <alignment horizontal="center"/>
    </xf>
    <xf borderId="2" fillId="0" fontId="3" numFmtId="0" xfId="0" applyBorder="1" applyFont="1"/>
    <xf borderId="3" fillId="0" fontId="3" numFmtId="0" xfId="0" applyBorder="1" applyFont="1"/>
    <xf borderId="1" fillId="4" fontId="0" numFmtId="0" xfId="0" applyAlignment="1" applyBorder="1" applyFont="1">
      <alignment horizontal="center"/>
    </xf>
    <xf borderId="0" fillId="0" fontId="0" numFmtId="0" xfId="0" applyAlignment="1" applyFont="1">
      <alignment horizontal="center"/>
    </xf>
    <xf borderId="1" fillId="2" fontId="2" numFmtId="0" xfId="0" applyAlignment="1" applyBorder="1" applyFont="1">
      <alignment horizontal="center"/>
    </xf>
    <xf borderId="4" fillId="4" fontId="4" numFmtId="0" xfId="0" applyAlignment="1" applyBorder="1" applyFont="1">
      <alignment horizontal="center" vertical="center"/>
    </xf>
    <xf borderId="4" fillId="0" fontId="4" numFmtId="0" xfId="0" applyAlignment="1" applyBorder="1" applyFont="1">
      <alignment horizontal="center" shrinkToFit="0" vertical="center" wrapText="1"/>
    </xf>
    <xf borderId="4" fillId="2" fontId="4" numFmtId="0" xfId="0" applyAlignment="1" applyBorder="1" applyFont="1">
      <alignment horizontal="center" shrinkToFit="0" vertical="center" wrapText="1"/>
    </xf>
    <xf borderId="5" fillId="4" fontId="4" numFmtId="0" xfId="0" applyAlignment="1" applyBorder="1" applyFont="1">
      <alignment horizontal="center" vertical="center"/>
    </xf>
    <xf borderId="4" fillId="3" fontId="4" numFmtId="0" xfId="0" applyAlignment="1" applyBorder="1" applyFont="1">
      <alignment horizontal="center" shrinkToFit="0" vertical="center" wrapText="1"/>
    </xf>
    <xf borderId="4" fillId="4" fontId="4" numFmtId="0" xfId="0" applyAlignment="1" applyBorder="1" applyFont="1">
      <alignment horizontal="center" shrinkToFit="0" vertical="center" wrapText="1"/>
    </xf>
    <xf borderId="4" fillId="0" fontId="2" numFmtId="0" xfId="0" applyAlignment="1" applyBorder="1" applyFont="1">
      <alignment horizontal="center" shrinkToFit="0" vertical="center" wrapText="1"/>
    </xf>
    <xf borderId="4" fillId="4" fontId="5" numFmtId="0" xfId="0" applyAlignment="1" applyBorder="1" applyFont="1">
      <alignment horizontal="left" shrinkToFit="0" vertical="center" wrapText="1"/>
    </xf>
    <xf borderId="4" fillId="4" fontId="6" numFmtId="49" xfId="0" applyAlignment="1" applyBorder="1" applyFont="1" applyNumberFormat="1">
      <alignment horizontal="center" shrinkToFit="0" vertical="top" wrapText="1"/>
    </xf>
    <xf borderId="4" fillId="2" fontId="7" numFmtId="40" xfId="0" applyAlignment="1" applyBorder="1" applyFont="1" applyNumberFormat="1">
      <alignment horizontal="center" shrinkToFit="0" vertical="top" wrapText="1"/>
    </xf>
    <xf borderId="5" fillId="4" fontId="8" numFmtId="40" xfId="0" applyBorder="1" applyFont="1" applyNumberFormat="1"/>
    <xf borderId="4" fillId="3" fontId="8" numFmtId="40" xfId="0" applyBorder="1" applyFont="1" applyNumberFormat="1"/>
    <xf borderId="4" fillId="4" fontId="9" numFmtId="40" xfId="0" applyAlignment="1" applyBorder="1" applyFont="1" applyNumberFormat="1">
      <alignment horizontal="center" shrinkToFit="0" vertical="top" wrapText="1"/>
    </xf>
    <xf borderId="4" fillId="0" fontId="8" numFmtId="40" xfId="0" applyBorder="1" applyFont="1" applyNumberFormat="1"/>
    <xf borderId="4" fillId="2" fontId="10" numFmtId="40" xfId="0" applyBorder="1" applyFont="1" applyNumberFormat="1"/>
    <xf borderId="4" fillId="4" fontId="8" numFmtId="40" xfId="0" applyBorder="1" applyFont="1" applyNumberFormat="1"/>
    <xf borderId="5" fillId="4" fontId="8" numFmtId="40" xfId="0" applyAlignment="1" applyBorder="1" applyFont="1" applyNumberFormat="1">
      <alignment horizontal="center"/>
    </xf>
    <xf borderId="5" fillId="3" fontId="8" numFmtId="40" xfId="0" applyAlignment="1" applyBorder="1" applyFont="1" applyNumberFormat="1">
      <alignment horizontal="center"/>
    </xf>
    <xf borderId="5" fillId="2" fontId="10" numFmtId="40" xfId="0" applyAlignment="1" applyBorder="1" applyFont="1" applyNumberFormat="1">
      <alignment horizontal="right"/>
    </xf>
    <xf borderId="4" fillId="0" fontId="0" numFmtId="164" xfId="0" applyBorder="1" applyFont="1" applyNumberFormat="1"/>
    <xf borderId="5" fillId="4" fontId="9" numFmtId="40" xfId="0" applyAlignment="1" applyBorder="1" applyFont="1" applyNumberFormat="1">
      <alignment horizontal="center" shrinkToFit="0" vertical="top" wrapText="1"/>
    </xf>
    <xf borderId="5" fillId="3" fontId="9" numFmtId="40" xfId="0" applyAlignment="1" applyBorder="1" applyFont="1" applyNumberFormat="1">
      <alignment horizontal="center" shrinkToFit="0" vertical="top" wrapText="1"/>
    </xf>
    <xf borderId="5" fillId="3" fontId="8" numFmtId="40" xfId="0" applyBorder="1" applyFont="1" applyNumberFormat="1"/>
    <xf borderId="5" fillId="5" fontId="9" numFmtId="40" xfId="0" applyAlignment="1" applyBorder="1" applyFill="1" applyFont="1" applyNumberFormat="1">
      <alignment horizontal="center" shrinkToFit="0" vertical="top" wrapText="1"/>
    </xf>
    <xf borderId="4" fillId="5" fontId="11" numFmtId="0" xfId="0" applyAlignment="1" applyBorder="1" applyFont="1">
      <alignment horizontal="left" shrinkToFit="0" vertical="center" wrapText="1"/>
    </xf>
    <xf borderId="4" fillId="4" fontId="12" numFmtId="49" xfId="0" applyAlignment="1" applyBorder="1" applyFont="1" applyNumberFormat="1">
      <alignment horizontal="center" shrinkToFit="0" vertical="top" wrapText="1"/>
    </xf>
    <xf borderId="5" fillId="4" fontId="13" numFmtId="40" xfId="0" applyBorder="1" applyFont="1" applyNumberFormat="1"/>
    <xf borderId="4" fillId="3" fontId="13" numFmtId="40" xfId="0" applyBorder="1" applyFont="1" applyNumberFormat="1"/>
    <xf borderId="4" fillId="4" fontId="13" numFmtId="40" xfId="0" applyBorder="1" applyFont="1" applyNumberFormat="1"/>
    <xf borderId="4" fillId="4" fontId="14" numFmtId="40" xfId="0" applyAlignment="1" applyBorder="1" applyFont="1" applyNumberFormat="1">
      <alignment horizontal="center" shrinkToFit="0" vertical="top" wrapText="1"/>
    </xf>
    <xf borderId="5" fillId="4" fontId="14" numFmtId="40" xfId="0" applyAlignment="1" applyBorder="1" applyFont="1" applyNumberFormat="1">
      <alignment horizontal="center" shrinkToFit="0" vertical="top" wrapText="1"/>
    </xf>
    <xf borderId="5" fillId="3" fontId="14" numFmtId="40" xfId="0" applyAlignment="1" applyBorder="1" applyFont="1" applyNumberFormat="1">
      <alignment horizontal="center" shrinkToFit="0" vertical="top" wrapText="1"/>
    </xf>
    <xf borderId="4" fillId="5" fontId="5" numFmtId="0" xfId="0" applyAlignment="1" applyBorder="1" applyFont="1">
      <alignment horizontal="left" shrinkToFit="0" vertical="center" wrapText="1"/>
    </xf>
    <xf borderId="4" fillId="4" fontId="11" numFmtId="0" xfId="0" applyAlignment="1" applyBorder="1" applyFont="1">
      <alignment horizontal="left" shrinkToFit="0" vertical="center" wrapText="1"/>
    </xf>
    <xf borderId="4" fillId="6" fontId="6" numFmtId="49" xfId="0" applyAlignment="1" applyBorder="1" applyFill="1" applyFont="1" applyNumberFormat="1">
      <alignment horizontal="center" shrinkToFit="0" vertical="top" wrapText="1"/>
    </xf>
    <xf borderId="5" fillId="5" fontId="8" numFmtId="40" xfId="0" applyBorder="1" applyFont="1" applyNumberFormat="1"/>
    <xf borderId="5" fillId="7" fontId="9" numFmtId="40" xfId="0" applyAlignment="1" applyBorder="1" applyFill="1" applyFont="1" applyNumberFormat="1">
      <alignment horizontal="center" shrinkToFit="0" vertical="top" wrapText="1"/>
    </xf>
    <xf borderId="4" fillId="5" fontId="6" numFmtId="49" xfId="0" applyAlignment="1" applyBorder="1" applyFont="1" applyNumberFormat="1">
      <alignment horizontal="center" shrinkToFit="0" vertical="top" wrapText="1"/>
    </xf>
    <xf borderId="4" fillId="5" fontId="9" numFmtId="40" xfId="0" applyAlignment="1" applyBorder="1" applyFont="1" applyNumberFormat="1">
      <alignment horizontal="center" shrinkToFit="0" vertical="top" wrapText="1"/>
    </xf>
    <xf borderId="4" fillId="5" fontId="8" numFmtId="40" xfId="0" applyBorder="1" applyFont="1" applyNumberFormat="1"/>
    <xf borderId="1" fillId="5" fontId="0" numFmtId="0" xfId="0" applyBorder="1" applyFont="1"/>
    <xf borderId="4" fillId="4" fontId="15" numFmtId="0" xfId="0" applyAlignment="1" applyBorder="1" applyFont="1">
      <alignment horizontal="left" shrinkToFit="0" vertical="center" wrapText="1"/>
    </xf>
    <xf borderId="4" fillId="5" fontId="15" numFmtId="0" xfId="0" applyAlignment="1" applyBorder="1" applyFont="1">
      <alignment horizontal="left" shrinkToFit="0" vertical="center" wrapText="1"/>
    </xf>
    <xf borderId="5" fillId="4" fontId="8" numFmtId="40" xfId="0" applyAlignment="1" applyBorder="1" applyFont="1" applyNumberFormat="1">
      <alignment horizontal="center" shrinkToFit="0" vertical="top" wrapText="1"/>
    </xf>
    <xf borderId="5" fillId="3" fontId="8" numFmtId="40" xfId="0" applyAlignment="1" applyBorder="1" applyFont="1" applyNumberFormat="1">
      <alignment horizontal="center" shrinkToFit="0" vertical="top" wrapText="1"/>
    </xf>
    <xf borderId="5" fillId="5" fontId="8" numFmtId="40" xfId="0" applyAlignment="1" applyBorder="1" applyFont="1" applyNumberFormat="1">
      <alignment horizontal="center"/>
    </xf>
    <xf borderId="5" fillId="7" fontId="8" numFmtId="40" xfId="0" applyAlignment="1" applyBorder="1" applyFont="1" applyNumberFormat="1">
      <alignment horizontal="center"/>
    </xf>
    <xf borderId="4" fillId="4" fontId="6" numFmtId="49" xfId="0" applyAlignment="1" applyBorder="1" applyFont="1" applyNumberFormat="1">
      <alignment horizontal="center"/>
    </xf>
    <xf borderId="5" fillId="7" fontId="13" numFmtId="40" xfId="0" applyAlignment="1" applyBorder="1" applyFont="1" applyNumberFormat="1">
      <alignment horizontal="center"/>
    </xf>
    <xf borderId="5" fillId="3" fontId="13" numFmtId="40" xfId="0" applyAlignment="1" applyBorder="1" applyFont="1" applyNumberFormat="1">
      <alignment horizontal="center"/>
    </xf>
    <xf borderId="4" fillId="4" fontId="16" numFmtId="0" xfId="0" applyAlignment="1" applyBorder="1" applyFont="1">
      <alignment horizontal="left" shrinkToFit="0" vertical="top" wrapText="1"/>
    </xf>
    <xf borderId="4" fillId="0" fontId="17" numFmtId="49" xfId="0" applyAlignment="1" applyBorder="1" applyFont="1" applyNumberFormat="1">
      <alignment horizontal="center"/>
    </xf>
    <xf borderId="4" fillId="4" fontId="6" numFmtId="49" xfId="0" applyBorder="1" applyFont="1" applyNumberFormat="1"/>
    <xf borderId="4" fillId="4" fontId="6" numFmtId="0" xfId="0" applyAlignment="1" applyBorder="1" applyFont="1">
      <alignment horizontal="center"/>
    </xf>
    <xf borderId="1" fillId="2" fontId="7" numFmtId="40" xfId="0" applyAlignment="1" applyBorder="1" applyFont="1" applyNumberFormat="1">
      <alignment horizontal="center" shrinkToFit="0" vertical="top" wrapText="1"/>
    </xf>
    <xf borderId="1" fillId="4" fontId="8" numFmtId="40" xfId="0" applyBorder="1" applyFont="1" applyNumberFormat="1"/>
    <xf borderId="1" fillId="4" fontId="9" numFmtId="40" xfId="0" applyAlignment="1" applyBorder="1" applyFont="1" applyNumberFormat="1">
      <alignment horizontal="center" shrinkToFit="0" vertical="top" wrapText="1"/>
    </xf>
    <xf borderId="1" fillId="3" fontId="8" numFmtId="40" xfId="0" applyBorder="1" applyFont="1" applyNumberFormat="1"/>
    <xf borderId="4" fillId="4" fontId="18" numFmtId="49" xfId="0" applyAlignment="1" applyBorder="1" applyFont="1" applyNumberFormat="1">
      <alignment horizontal="center"/>
    </xf>
    <xf borderId="4" fillId="4" fontId="18" numFmtId="49" xfId="0" applyBorder="1" applyFont="1" applyNumberFormat="1"/>
    <xf borderId="4" fillId="4" fontId="15" numFmtId="0" xfId="0" applyAlignment="1" applyBorder="1" applyFont="1">
      <alignment horizontal="left" shrinkToFit="0" wrapText="1"/>
    </xf>
    <xf borderId="4" fillId="4" fontId="17" numFmtId="49" xfId="0" applyBorder="1" applyFont="1" applyNumberFormat="1"/>
    <xf borderId="4" fillId="4" fontId="19" numFmtId="0" xfId="0" applyAlignment="1" applyBorder="1" applyFont="1">
      <alignment horizontal="left" shrinkToFit="0" wrapText="1"/>
    </xf>
    <xf borderId="5" fillId="4" fontId="8" numFmtId="40" xfId="0" applyAlignment="1" applyBorder="1" applyFont="1" applyNumberFormat="1">
      <alignment horizontal="left" shrinkToFit="0" wrapText="1"/>
    </xf>
    <xf borderId="4" fillId="3" fontId="8" numFmtId="40" xfId="0" applyAlignment="1" applyBorder="1" applyFont="1" applyNumberFormat="1">
      <alignment horizontal="left" shrinkToFit="0" wrapText="1"/>
    </xf>
    <xf borderId="4" fillId="4" fontId="8" numFmtId="40" xfId="0" applyAlignment="1" applyBorder="1" applyFont="1" applyNumberFormat="1">
      <alignment horizontal="left" shrinkToFit="0" wrapText="1"/>
    </xf>
    <xf borderId="5" fillId="3" fontId="8" numFmtId="40" xfId="0" applyAlignment="1" applyBorder="1" applyFont="1" applyNumberFormat="1">
      <alignment horizontal="left" shrinkToFit="0" wrapText="1"/>
    </xf>
    <xf borderId="4" fillId="0" fontId="19" numFmtId="0" xfId="0" applyAlignment="1" applyBorder="1" applyFont="1">
      <alignment horizontal="left" shrinkToFit="0" wrapText="1"/>
    </xf>
    <xf borderId="4" fillId="4" fontId="6" numFmtId="0" xfId="0" applyAlignment="1" applyBorder="1" applyFont="1">
      <alignment horizontal="left" shrinkToFit="0" vertical="center" wrapText="1"/>
    </xf>
    <xf borderId="4" fillId="5" fontId="6" numFmtId="0" xfId="0" applyAlignment="1" applyBorder="1" applyFont="1">
      <alignment horizontal="left" shrinkToFit="0" vertical="center" wrapText="1"/>
    </xf>
    <xf borderId="5" fillId="3" fontId="8" numFmtId="40" xfId="0" applyAlignment="1" applyBorder="1" applyFont="1" applyNumberFormat="1">
      <alignment horizontal="right"/>
    </xf>
    <xf borderId="4" fillId="4" fontId="12" numFmtId="0" xfId="0" applyAlignment="1" applyBorder="1" applyFont="1">
      <alignment horizontal="left" shrinkToFit="0" vertical="center" wrapText="1"/>
    </xf>
    <xf borderId="4" fillId="8" fontId="20" numFmtId="49" xfId="0" applyBorder="1" applyFill="1" applyFont="1" applyNumberFormat="1"/>
    <xf borderId="5" fillId="8" fontId="13" numFmtId="40" xfId="0" applyBorder="1" applyFont="1" applyNumberFormat="1"/>
    <xf borderId="4" fillId="8" fontId="9" numFmtId="40" xfId="0" applyAlignment="1" applyBorder="1" applyFont="1" applyNumberFormat="1">
      <alignment horizontal="center" shrinkToFit="0" vertical="top" wrapText="1"/>
    </xf>
    <xf borderId="4" fillId="8" fontId="8" numFmtId="40" xfId="0" applyBorder="1" applyFont="1" applyNumberFormat="1"/>
    <xf borderId="4" fillId="8" fontId="13" numFmtId="40" xfId="0" applyAlignment="1" applyBorder="1" applyFont="1" applyNumberFormat="1">
      <alignment horizontal="center"/>
    </xf>
    <xf borderId="4" fillId="4" fontId="13" numFmtId="40" xfId="0" applyAlignment="1" applyBorder="1" applyFont="1" applyNumberFormat="1">
      <alignment horizontal="center"/>
    </xf>
    <xf borderId="1" fillId="8" fontId="0" numFmtId="0" xfId="0" applyBorder="1" applyFont="1"/>
    <xf borderId="4" fillId="8" fontId="18" numFmtId="49" xfId="0" applyBorder="1" applyFont="1" applyNumberFormat="1"/>
    <xf borderId="5" fillId="8" fontId="8" numFmtId="40" xfId="0" applyBorder="1" applyFont="1" applyNumberFormat="1"/>
    <xf borderId="4" fillId="8" fontId="8" numFmtId="40" xfId="0" applyAlignment="1" applyBorder="1" applyFont="1" applyNumberFormat="1">
      <alignment horizontal="center"/>
    </xf>
    <xf borderId="4" fillId="4" fontId="8" numFmtId="40" xfId="0" applyAlignment="1" applyBorder="1" applyFont="1" applyNumberFormat="1">
      <alignment horizontal="center"/>
    </xf>
    <xf borderId="4" fillId="0" fontId="18" numFmtId="49" xfId="0" applyBorder="1" applyFont="1" applyNumberFormat="1"/>
    <xf borderId="4" fillId="7" fontId="8" numFmtId="40" xfId="0" applyBorder="1" applyFont="1" applyNumberFormat="1"/>
    <xf borderId="4" fillId="4" fontId="21" numFmtId="0" xfId="0" applyBorder="1" applyFont="1"/>
    <xf borderId="4" fillId="0" fontId="2" numFmtId="0" xfId="0" applyBorder="1" applyFont="1"/>
    <xf borderId="4" fillId="0" fontId="10" numFmtId="40" xfId="0" applyBorder="1" applyFont="1" applyNumberFormat="1"/>
    <xf borderId="4" fillId="3" fontId="10" numFmtId="40" xfId="0" applyBorder="1" applyFont="1" applyNumberFormat="1"/>
    <xf borderId="4" fillId="4" fontId="10" numFmtId="40" xfId="0" applyBorder="1" applyFont="1" applyNumberFormat="1"/>
    <xf borderId="4" fillId="2" fontId="10" numFmtId="40" xfId="0" applyAlignment="1" applyBorder="1" applyFont="1" applyNumberFormat="1">
      <alignment horizontal="right"/>
    </xf>
    <xf borderId="6" fillId="2" fontId="7" numFmtId="40" xfId="0" applyAlignment="1" applyBorder="1" applyFont="1" applyNumberFormat="1">
      <alignment horizontal="center" shrinkToFit="0" vertical="top" wrapText="1"/>
    </xf>
    <xf borderId="0" fillId="0" fontId="0" numFmtId="164" xfId="0" applyFont="1" applyNumberFormat="1"/>
    <xf borderId="1" fillId="2" fontId="0" numFmtId="164" xfId="0" applyBorder="1" applyFont="1" applyNumberFormat="1"/>
    <xf borderId="1" fillId="4" fontId="0" numFmtId="164" xfId="0" applyBorder="1" applyFont="1" applyNumberFormat="1"/>
    <xf borderId="6" fillId="4" fontId="8" numFmtId="40" xfId="0" applyBorder="1" applyFont="1" applyNumberFormat="1"/>
    <xf borderId="1" fillId="2" fontId="2" numFmtId="164" xfId="0" applyBorder="1" applyFont="1" applyNumberFormat="1"/>
    <xf borderId="1" fillId="9" fontId="0" numFmtId="0" xfId="0" applyBorder="1" applyFill="1" applyFont="1"/>
    <xf borderId="1" fillId="10" fontId="0" numFmtId="0" xfId="0" applyBorder="1" applyFill="1" applyFont="1"/>
    <xf borderId="1" fillId="10" fontId="0" numFmtId="0" xfId="0" applyAlignment="1" applyBorder="1" applyFont="1">
      <alignment horizontal="center"/>
    </xf>
    <xf borderId="4" fillId="0" fontId="4" numFmtId="0" xfId="0" applyAlignment="1" applyBorder="1" applyFont="1">
      <alignment horizontal="center" vertical="center"/>
    </xf>
    <xf borderId="4" fillId="2" fontId="7" numFmtId="164" xfId="0" applyAlignment="1" applyBorder="1" applyFont="1" applyNumberFormat="1">
      <alignment horizontal="right" shrinkToFit="0" vertical="center" wrapText="1"/>
    </xf>
    <xf borderId="5" fillId="4" fontId="8" numFmtId="164" xfId="0" applyAlignment="1" applyBorder="1" applyFont="1" applyNumberFormat="1">
      <alignment horizontal="right" vertical="center"/>
    </xf>
    <xf borderId="4" fillId="0" fontId="8" numFmtId="164" xfId="0" applyAlignment="1" applyBorder="1" applyFont="1" applyNumberFormat="1">
      <alignment horizontal="right" vertical="center"/>
    </xf>
    <xf borderId="4" fillId="4" fontId="9" numFmtId="164" xfId="0" applyAlignment="1" applyBorder="1" applyFont="1" applyNumberFormat="1">
      <alignment horizontal="right" shrinkToFit="0" vertical="center" wrapText="1"/>
    </xf>
    <xf borderId="4" fillId="2" fontId="10" numFmtId="164" xfId="0" applyAlignment="1" applyBorder="1" applyFont="1" applyNumberFormat="1">
      <alignment horizontal="right" vertical="center"/>
    </xf>
    <xf borderId="4" fillId="9" fontId="9" numFmtId="164" xfId="0" applyAlignment="1" applyBorder="1" applyFont="1" applyNumberFormat="1">
      <alignment horizontal="right" shrinkToFit="0" vertical="center" wrapText="1"/>
    </xf>
    <xf borderId="4" fillId="2" fontId="0" numFmtId="164" xfId="0" applyAlignment="1" applyBorder="1" applyFont="1" applyNumberFormat="1">
      <alignment horizontal="right" vertical="center"/>
    </xf>
    <xf borderId="4" fillId="0" fontId="0" numFmtId="164" xfId="0" applyAlignment="1" applyBorder="1" applyFont="1" applyNumberFormat="1">
      <alignment horizontal="right" vertical="center"/>
    </xf>
    <xf borderId="7" fillId="0" fontId="0" numFmtId="164" xfId="0" applyAlignment="1" applyBorder="1" applyFont="1" applyNumberFormat="1">
      <alignment horizontal="right" vertical="center"/>
    </xf>
    <xf borderId="4" fillId="11" fontId="0" numFmtId="164" xfId="0" applyAlignment="1" applyBorder="1" applyFill="1" applyFont="1" applyNumberFormat="1">
      <alignment horizontal="right" vertical="center"/>
    </xf>
    <xf borderId="4" fillId="2" fontId="8" numFmtId="164" xfId="0" applyAlignment="1" applyBorder="1" applyFont="1" applyNumberFormat="1">
      <alignment horizontal="right" vertical="center"/>
    </xf>
    <xf borderId="5" fillId="4" fontId="9" numFmtId="164" xfId="0" applyAlignment="1" applyBorder="1" applyFont="1" applyNumberFormat="1">
      <alignment horizontal="right" shrinkToFit="0" vertical="center" wrapText="1"/>
    </xf>
    <xf borderId="5" fillId="10" fontId="9" numFmtId="164" xfId="0" applyAlignment="1" applyBorder="1" applyFont="1" applyNumberFormat="1">
      <alignment horizontal="right" shrinkToFit="0" vertical="center" wrapText="1"/>
    </xf>
    <xf borderId="4" fillId="4" fontId="8" numFmtId="164" xfId="0" applyAlignment="1" applyBorder="1" applyFont="1" applyNumberFormat="1">
      <alignment horizontal="right" vertical="center"/>
    </xf>
    <xf borderId="1" fillId="2" fontId="0" numFmtId="164" xfId="0" applyAlignment="1" applyBorder="1" applyFont="1" applyNumberFormat="1">
      <alignment horizontal="right" vertical="center"/>
    </xf>
    <xf borderId="0" fillId="0" fontId="0" numFmtId="164" xfId="0" applyAlignment="1" applyFont="1" applyNumberFormat="1">
      <alignment horizontal="right" vertical="center"/>
    </xf>
    <xf borderId="8" fillId="0" fontId="0" numFmtId="164" xfId="0" applyAlignment="1" applyBorder="1" applyFont="1" applyNumberFormat="1">
      <alignment horizontal="right" vertical="center"/>
    </xf>
    <xf borderId="4" fillId="11" fontId="6" numFmtId="0" xfId="0" applyAlignment="1" applyBorder="1" applyFont="1">
      <alignment horizontal="left" shrinkToFit="0" vertical="center" wrapText="1"/>
    </xf>
    <xf borderId="5" fillId="4" fontId="8" numFmtId="164" xfId="0" applyAlignment="1" applyBorder="1" applyFont="1" applyNumberFormat="1">
      <alignment horizontal="right" shrinkToFit="0" vertical="center" wrapText="1"/>
    </xf>
    <xf borderId="5" fillId="10" fontId="8" numFmtId="164" xfId="0" applyAlignment="1" applyBorder="1" applyFont="1" applyNumberFormat="1">
      <alignment horizontal="right" shrinkToFit="0" vertical="center" wrapText="1"/>
    </xf>
    <xf borderId="5" fillId="10" fontId="8" numFmtId="164" xfId="0" applyAlignment="1" applyBorder="1" applyFont="1" applyNumberFormat="1">
      <alignment horizontal="right" vertical="center"/>
    </xf>
    <xf borderId="5" fillId="5" fontId="8" numFmtId="164" xfId="0" applyAlignment="1" applyBorder="1" applyFont="1" applyNumberFormat="1">
      <alignment horizontal="right" vertical="center"/>
    </xf>
    <xf borderId="1" fillId="5" fontId="9" numFmtId="40" xfId="0" applyAlignment="1" applyBorder="1" applyFont="1" applyNumberFormat="1">
      <alignment horizontal="center" shrinkToFit="0" vertical="top" wrapText="1"/>
    </xf>
    <xf borderId="4" fillId="4" fontId="22" numFmtId="0" xfId="0" applyAlignment="1" applyBorder="1" applyFont="1">
      <alignment horizontal="left" shrinkToFit="0" vertical="top" wrapText="1"/>
    </xf>
    <xf borderId="1" fillId="4" fontId="8" numFmtId="164" xfId="0" applyAlignment="1" applyBorder="1" applyFont="1" applyNumberFormat="1">
      <alignment horizontal="right" vertical="center"/>
    </xf>
    <xf borderId="1" fillId="2" fontId="7" numFmtId="164" xfId="0" applyAlignment="1" applyBorder="1" applyFont="1" applyNumberFormat="1">
      <alignment horizontal="right" shrinkToFit="0" vertical="center" wrapText="1"/>
    </xf>
    <xf borderId="1" fillId="4" fontId="9" numFmtId="164" xfId="0" applyAlignment="1" applyBorder="1" applyFont="1" applyNumberFormat="1">
      <alignment horizontal="right" shrinkToFit="0" vertical="center" wrapText="1"/>
    </xf>
    <xf borderId="1" fillId="2" fontId="8" numFmtId="164" xfId="0" applyAlignment="1" applyBorder="1" applyFont="1" applyNumberFormat="1">
      <alignment horizontal="right" vertical="center"/>
    </xf>
    <xf borderId="1" fillId="9" fontId="8" numFmtId="164" xfId="0" applyAlignment="1" applyBorder="1" applyFont="1" applyNumberFormat="1">
      <alignment horizontal="right" vertical="center"/>
    </xf>
    <xf borderId="1" fillId="10" fontId="8" numFmtId="164" xfId="0" applyAlignment="1" applyBorder="1" applyFont="1" applyNumberFormat="1">
      <alignment horizontal="right" vertical="center"/>
    </xf>
    <xf borderId="1" fillId="9" fontId="9" numFmtId="164" xfId="0" applyAlignment="1" applyBorder="1" applyFont="1" applyNumberFormat="1">
      <alignment horizontal="right" shrinkToFit="0" vertical="center" wrapText="1"/>
    </xf>
    <xf borderId="4" fillId="5" fontId="9" numFmtId="164" xfId="0" applyAlignment="1" applyBorder="1" applyFont="1" applyNumberFormat="1">
      <alignment horizontal="right" shrinkToFit="0" vertical="center" wrapText="1"/>
    </xf>
    <xf borderId="4" fillId="4" fontId="8" numFmtId="164" xfId="0" applyAlignment="1" applyBorder="1" applyFont="1" applyNumberFormat="1">
      <alignment horizontal="right" shrinkToFit="0" vertical="center" wrapText="1"/>
    </xf>
    <xf borderId="4" fillId="9" fontId="8" numFmtId="164" xfId="0" applyAlignment="1" applyBorder="1" applyFont="1" applyNumberFormat="1">
      <alignment horizontal="right" shrinkToFit="0" vertical="center" wrapText="1"/>
    </xf>
    <xf borderId="4" fillId="8" fontId="12" numFmtId="0" xfId="0" applyAlignment="1" applyBorder="1" applyFont="1">
      <alignment horizontal="left" shrinkToFit="0" vertical="center" wrapText="1"/>
    </xf>
    <xf borderId="5" fillId="8" fontId="13" numFmtId="164" xfId="0" applyAlignment="1" applyBorder="1" applyFont="1" applyNumberFormat="1">
      <alignment horizontal="right" vertical="center"/>
    </xf>
    <xf borderId="4" fillId="8" fontId="13" numFmtId="164" xfId="0" applyAlignment="1" applyBorder="1" applyFont="1" applyNumberFormat="1">
      <alignment horizontal="right" vertical="center"/>
    </xf>
    <xf borderId="4" fillId="8" fontId="9" numFmtId="164" xfId="0" applyAlignment="1" applyBorder="1" applyFont="1" applyNumberFormat="1">
      <alignment horizontal="right" shrinkToFit="0" vertical="center" wrapText="1"/>
    </xf>
    <xf borderId="4" fillId="8" fontId="8" numFmtId="164" xfId="0" applyAlignment="1" applyBorder="1" applyFont="1" applyNumberFormat="1">
      <alignment horizontal="right" vertical="center"/>
    </xf>
    <xf borderId="4" fillId="2" fontId="13" numFmtId="164" xfId="0" applyAlignment="1" applyBorder="1" applyFont="1" applyNumberFormat="1">
      <alignment horizontal="right" vertical="center"/>
    </xf>
    <xf borderId="4" fillId="9" fontId="14" numFmtId="164" xfId="0" applyAlignment="1" applyBorder="1" applyFont="1" applyNumberFormat="1">
      <alignment horizontal="right" shrinkToFit="0" vertical="center" wrapText="1"/>
    </xf>
    <xf borderId="4" fillId="10" fontId="13" numFmtId="164" xfId="0" applyAlignment="1" applyBorder="1" applyFont="1" applyNumberFormat="1">
      <alignment horizontal="right" vertical="center"/>
    </xf>
    <xf borderId="4" fillId="4" fontId="13" numFmtId="164" xfId="0" applyAlignment="1" applyBorder="1" applyFont="1" applyNumberFormat="1">
      <alignment horizontal="right" vertical="center"/>
    </xf>
    <xf borderId="1" fillId="8" fontId="8" numFmtId="164" xfId="0" applyAlignment="1" applyBorder="1" applyFont="1" applyNumberFormat="1">
      <alignment horizontal="right" vertical="center"/>
    </xf>
    <xf borderId="4" fillId="8" fontId="0" numFmtId="164" xfId="0" applyAlignment="1" applyBorder="1" applyFont="1" applyNumberFormat="1">
      <alignment horizontal="right" vertical="center"/>
    </xf>
    <xf borderId="4" fillId="8" fontId="6" numFmtId="0" xfId="0" applyAlignment="1" applyBorder="1" applyFont="1">
      <alignment horizontal="left" shrinkToFit="0" vertical="center" wrapText="1"/>
    </xf>
    <xf borderId="5" fillId="8" fontId="8" numFmtId="164" xfId="0" applyAlignment="1" applyBorder="1" applyFont="1" applyNumberFormat="1">
      <alignment horizontal="right" vertical="center"/>
    </xf>
    <xf borderId="4" fillId="10" fontId="8" numFmtId="164" xfId="0" applyAlignment="1" applyBorder="1" applyFont="1" applyNumberFormat="1">
      <alignment horizontal="right" vertical="center"/>
    </xf>
    <xf borderId="4" fillId="9" fontId="8" numFmtId="164" xfId="0" applyAlignment="1" applyBorder="1" applyFont="1" applyNumberFormat="1">
      <alignment horizontal="right" vertical="center"/>
    </xf>
    <xf borderId="4" fillId="0" fontId="10" numFmtId="164" xfId="0" applyAlignment="1" applyBorder="1" applyFont="1" applyNumberFormat="1">
      <alignment horizontal="right" vertical="center"/>
    </xf>
    <xf borderId="4" fillId="9" fontId="10" numFmtId="164" xfId="0" applyAlignment="1" applyBorder="1" applyFont="1" applyNumberFormat="1">
      <alignment horizontal="right" vertical="center"/>
    </xf>
    <xf borderId="4" fillId="4" fontId="10" numFmtId="164" xfId="0" applyAlignment="1" applyBorder="1" applyFont="1" applyNumberFormat="1">
      <alignment horizontal="right" vertical="center"/>
    </xf>
    <xf borderId="4" fillId="10" fontId="10" numFmtId="164" xfId="0" applyAlignment="1" applyBorder="1" applyFont="1" applyNumberFormat="1">
      <alignment horizontal="right" vertical="center"/>
    </xf>
    <xf borderId="6" fillId="2" fontId="7" numFmtId="164" xfId="0" applyAlignment="1" applyBorder="1" applyFont="1" applyNumberFormat="1">
      <alignment horizontal="right" shrinkToFit="0" vertical="center" wrapText="1"/>
    </xf>
    <xf borderId="1" fillId="9" fontId="0" numFmtId="164" xfId="0" applyAlignment="1" applyBorder="1" applyFont="1" applyNumberFormat="1">
      <alignment horizontal="right" vertical="center"/>
    </xf>
    <xf borderId="1" fillId="4" fontId="0" numFmtId="164" xfId="0" applyAlignment="1" applyBorder="1" applyFont="1" applyNumberFormat="1">
      <alignment horizontal="right" vertical="center"/>
    </xf>
    <xf borderId="1" fillId="10" fontId="0" numFmtId="164" xfId="0" applyAlignment="1" applyBorder="1" applyFont="1" applyNumberFormat="1">
      <alignment horizontal="right" vertical="center"/>
    </xf>
    <xf borderId="0" fillId="0" fontId="10" numFmtId="164" xfId="0" applyAlignment="1" applyFont="1" applyNumberFormat="1">
      <alignment horizontal="right" vertical="center"/>
    </xf>
    <xf borderId="6" fillId="4" fontId="8" numFmtId="164" xfId="0" applyAlignment="1" applyBorder="1" applyFont="1" applyNumberFormat="1">
      <alignment horizontal="right" vertical="center"/>
    </xf>
    <xf borderId="1" fillId="2" fontId="2" numFmtId="164" xfId="0" applyAlignment="1" applyBorder="1" applyFont="1" applyNumberFormat="1">
      <alignment horizontal="right" vertical="center"/>
    </xf>
    <xf borderId="4" fillId="0" fontId="23" numFmtId="0" xfId="0" applyBorder="1" applyFont="1"/>
    <xf borderId="4" fillId="0" fontId="0" numFmtId="0" xfId="0" applyBorder="1" applyFont="1"/>
    <xf borderId="8" fillId="0" fontId="10" numFmtId="164" xfId="0" applyAlignment="1" applyBorder="1" applyFont="1" applyNumberFormat="1">
      <alignment horizontal="right" vertical="center"/>
    </xf>
    <xf borderId="0" fillId="0" fontId="10" numFmtId="40" xfId="0" applyFont="1" applyNumberFormat="1"/>
    <xf borderId="0" fillId="0" fontId="23" numFmtId="0" xfId="0" applyFont="1"/>
    <xf borderId="1" fillId="2" fontId="23" numFmtId="164" xfId="0" applyBorder="1" applyFont="1" applyNumberFormat="1"/>
    <xf borderId="4" fillId="2" fontId="9" numFmtId="40" xfId="0" applyAlignment="1" applyBorder="1" applyFont="1" applyNumberFormat="1">
      <alignment horizontal="center" shrinkToFit="0" vertical="top" wrapText="1"/>
    </xf>
    <xf borderId="4" fillId="2" fontId="8" numFmtId="40" xfId="0" applyBorder="1" applyFont="1" applyNumberFormat="1"/>
    <xf borderId="4" fillId="9" fontId="9" numFmtId="40" xfId="0" applyAlignment="1" applyBorder="1" applyFont="1" applyNumberFormat="1">
      <alignment horizontal="center" shrinkToFit="0" vertical="top" wrapText="1"/>
    </xf>
    <xf borderId="5" fillId="10" fontId="8" numFmtId="40" xfId="0" applyAlignment="1" applyBorder="1" applyFont="1" applyNumberFormat="1">
      <alignment horizontal="center"/>
    </xf>
    <xf borderId="5" fillId="10" fontId="9" numFmtId="40" xfId="0" applyAlignment="1" applyBorder="1" applyFont="1" applyNumberFormat="1">
      <alignment horizontal="center" shrinkToFit="0" vertical="top" wrapText="1"/>
    </xf>
    <xf borderId="5" fillId="10" fontId="8" numFmtId="40" xfId="0" applyBorder="1" applyFont="1" applyNumberFormat="1"/>
    <xf borderId="4" fillId="2" fontId="13" numFmtId="40" xfId="0" applyBorder="1" applyFont="1" applyNumberFormat="1"/>
    <xf borderId="4" fillId="9" fontId="14" numFmtId="40" xfId="0" applyAlignment="1" applyBorder="1" applyFont="1" applyNumberFormat="1">
      <alignment horizontal="center" shrinkToFit="0" vertical="top" wrapText="1"/>
    </xf>
    <xf borderId="5" fillId="10" fontId="14" numFmtId="40" xfId="0" applyAlignment="1" applyBorder="1" applyFont="1" applyNumberFormat="1">
      <alignment horizontal="center" shrinkToFit="0" vertical="top" wrapText="1"/>
    </xf>
    <xf borderId="4" fillId="11" fontId="24" numFmtId="0" xfId="0" applyAlignment="1" applyBorder="1" applyFont="1">
      <alignment horizontal="left" shrinkToFit="0" vertical="center" wrapText="1"/>
    </xf>
    <xf borderId="4" fillId="4" fontId="24" numFmtId="0" xfId="0" applyAlignment="1" applyBorder="1" applyFont="1">
      <alignment horizontal="left" shrinkToFit="0" vertical="center" wrapText="1"/>
    </xf>
    <xf borderId="9" fillId="0" fontId="0" numFmtId="164" xfId="0" applyBorder="1" applyFont="1" applyNumberFormat="1"/>
    <xf borderId="4" fillId="2" fontId="9" numFmtId="40" xfId="0" applyAlignment="1" applyBorder="1" applyFont="1" applyNumberFormat="1">
      <alignment horizontal="right" shrinkToFit="0" vertical="center" wrapText="1"/>
    </xf>
    <xf borderId="4" fillId="4" fontId="9" numFmtId="40" xfId="0" applyAlignment="1" applyBorder="1" applyFont="1" applyNumberFormat="1">
      <alignment horizontal="right" shrinkToFit="0" vertical="center" wrapText="1"/>
    </xf>
    <xf borderId="4" fillId="2" fontId="8" numFmtId="40" xfId="0" applyAlignment="1" applyBorder="1" applyFont="1" applyNumberFormat="1">
      <alignment horizontal="right" vertical="center"/>
    </xf>
    <xf borderId="4" fillId="9" fontId="9" numFmtId="40" xfId="0" applyAlignment="1" applyBorder="1" applyFont="1" applyNumberFormat="1">
      <alignment horizontal="right" shrinkToFit="0" vertical="center" wrapText="1"/>
    </xf>
    <xf borderId="4" fillId="2" fontId="0" numFmtId="40" xfId="0" applyAlignment="1" applyBorder="1" applyFont="1" applyNumberFormat="1">
      <alignment horizontal="right" vertical="center"/>
    </xf>
    <xf borderId="4" fillId="4" fontId="8" numFmtId="40" xfId="0" applyAlignment="1" applyBorder="1" applyFont="1" applyNumberFormat="1">
      <alignment horizontal="right" vertical="center"/>
    </xf>
    <xf borderId="4" fillId="0" fontId="0" numFmtId="40" xfId="0" applyAlignment="1" applyBorder="1" applyFont="1" applyNumberFormat="1">
      <alignment horizontal="right" vertical="center"/>
    </xf>
    <xf borderId="4" fillId="11" fontId="0" numFmtId="40" xfId="0" applyAlignment="1" applyBorder="1" applyFont="1" applyNumberFormat="1">
      <alignment horizontal="right" vertical="center"/>
    </xf>
    <xf borderId="4" fillId="0" fontId="8" numFmtId="40" xfId="0" applyAlignment="1" applyBorder="1" applyFont="1" applyNumberFormat="1">
      <alignment horizontal="right" vertical="center"/>
    </xf>
    <xf borderId="1" fillId="9" fontId="9" numFmtId="40" xfId="0" applyAlignment="1" applyBorder="1" applyFont="1" applyNumberFormat="1">
      <alignment horizontal="right" shrinkToFit="0" vertical="center" wrapText="1"/>
    </xf>
    <xf borderId="1" fillId="2" fontId="0" numFmtId="40" xfId="0" applyAlignment="1" applyBorder="1" applyFont="1" applyNumberFormat="1">
      <alignment horizontal="right" vertical="center"/>
    </xf>
    <xf borderId="0" fillId="0" fontId="0" numFmtId="40" xfId="0" applyAlignment="1" applyFont="1" applyNumberFormat="1">
      <alignment horizontal="right" vertical="center"/>
    </xf>
    <xf borderId="4" fillId="8" fontId="9" numFmtId="40" xfId="0" applyAlignment="1" applyBorder="1" applyFont="1" applyNumberFormat="1">
      <alignment horizontal="right" shrinkToFit="0" vertical="center" wrapText="1"/>
    </xf>
    <xf borderId="4" fillId="8" fontId="8" numFmtId="40" xfId="0" applyAlignment="1" applyBorder="1" applyFont="1" applyNumberFormat="1">
      <alignment horizontal="right" vertical="center"/>
    </xf>
    <xf borderId="4" fillId="0" fontId="10" numFmtId="40" xfId="0" applyAlignment="1" applyBorder="1" applyFont="1" applyNumberFormat="1">
      <alignment horizontal="right" vertical="center"/>
    </xf>
    <xf borderId="4" fillId="0" fontId="17" numFmtId="0" xfId="0" applyBorder="1" applyFont="1"/>
    <xf borderId="4" fillId="2" fontId="10" numFmtId="40" xfId="0" applyAlignment="1" applyBorder="1" applyFont="1" applyNumberFormat="1">
      <alignment horizontal="right" vertical="center"/>
    </xf>
    <xf borderId="1" fillId="2" fontId="0" numFmtId="165" xfId="0" applyBorder="1" applyFont="1" applyNumberFormat="1"/>
    <xf borderId="5" fillId="9" fontId="9" numFmtId="40" xfId="0" applyAlignment="1" applyBorder="1" applyFont="1" applyNumberFormat="1">
      <alignment horizontal="right" shrinkToFit="0" vertical="center" wrapText="1"/>
    </xf>
    <xf borderId="4" fillId="9" fontId="8" numFmtId="40" xfId="0" applyAlignment="1" applyBorder="1" applyFont="1" applyNumberFormat="1">
      <alignment horizontal="right" vertical="center"/>
    </xf>
    <xf borderId="4" fillId="10" fontId="8" numFmtId="40" xfId="0" applyAlignment="1" applyBorder="1" applyFont="1" applyNumberFormat="1">
      <alignment horizontal="right" vertical="center"/>
    </xf>
    <xf borderId="5" fillId="4" fontId="8" numFmtId="40" xfId="0" applyAlignment="1" applyBorder="1" applyFont="1" applyNumberFormat="1">
      <alignment horizontal="right" vertical="center"/>
    </xf>
    <xf borderId="4" fillId="9" fontId="10" numFmtId="40" xfId="0" applyAlignment="1" applyBorder="1" applyFont="1" applyNumberFormat="1">
      <alignment horizontal="right" vertical="center"/>
    </xf>
    <xf borderId="4" fillId="4" fontId="10" numFmtId="40" xfId="0" applyAlignment="1" applyBorder="1" applyFont="1" applyNumberFormat="1">
      <alignment horizontal="right" vertical="center"/>
    </xf>
    <xf borderId="4" fillId="10" fontId="10" numFmtId="40" xfId="0" applyAlignment="1" applyBorder="1" applyFont="1" applyNumberFormat="1">
      <alignment horizontal="right" vertical="center"/>
    </xf>
    <xf borderId="1" fillId="9" fontId="0" numFmtId="40" xfId="0" applyAlignment="1" applyBorder="1" applyFont="1" applyNumberFormat="1">
      <alignment horizontal="right" vertical="center"/>
    </xf>
    <xf borderId="1" fillId="4" fontId="0" numFmtId="40" xfId="0" applyAlignment="1" applyBorder="1" applyFont="1" applyNumberFormat="1">
      <alignment horizontal="right" vertical="center"/>
    </xf>
    <xf borderId="1" fillId="10" fontId="0" numFmtId="40" xfId="0" applyAlignment="1" applyBorder="1" applyFont="1" applyNumberFormat="1">
      <alignment horizontal="right" vertical="center"/>
    </xf>
    <xf borderId="8" fillId="0" fontId="10" numFmtId="40" xfId="0" applyAlignment="1" applyBorder="1" applyFont="1" applyNumberFormat="1">
      <alignment horizontal="right" vertical="center"/>
    </xf>
    <xf borderId="10" fillId="4" fontId="8" numFmtId="40" xfId="0" applyAlignment="1" applyBorder="1" applyFont="1" applyNumberFormat="1">
      <alignment horizontal="right" vertical="center"/>
    </xf>
    <xf borderId="11" fillId="2" fontId="9" numFmtId="40" xfId="0" applyAlignment="1" applyBorder="1" applyFont="1" applyNumberFormat="1">
      <alignment horizontal="right" shrinkToFit="0" vertical="center" wrapText="1"/>
    </xf>
    <xf borderId="11" fillId="4" fontId="9" numFmtId="40" xfId="0" applyAlignment="1" applyBorder="1" applyFont="1" applyNumberFormat="1">
      <alignment horizontal="right" shrinkToFit="0" vertical="center" wrapText="1"/>
    </xf>
    <xf borderId="4" fillId="2" fontId="0" numFmtId="164" xfId="0" applyBorder="1" applyFont="1" applyNumberFormat="1"/>
    <xf borderId="4" fillId="2" fontId="0" numFmtId="0" xfId="0" applyBorder="1" applyFont="1"/>
    <xf borderId="5" fillId="10" fontId="8" numFmtId="40" xfId="0" applyAlignment="1" applyBorder="1" applyFont="1" applyNumberFormat="1">
      <alignment horizontal="center" shrinkToFit="0" vertical="top" wrapText="1"/>
    </xf>
    <xf borderId="1" fillId="2" fontId="9" numFmtId="40" xfId="0" applyAlignment="1" applyBorder="1" applyFont="1" applyNumberFormat="1">
      <alignment horizontal="center" shrinkToFit="0" vertical="top" wrapText="1"/>
    </xf>
    <xf borderId="1" fillId="2" fontId="8" numFmtId="40" xfId="0" applyBorder="1" applyFont="1" applyNumberFormat="1"/>
    <xf borderId="1" fillId="9" fontId="8" numFmtId="40" xfId="0" applyBorder="1" applyFont="1" applyNumberFormat="1"/>
    <xf borderId="1" fillId="10" fontId="8" numFmtId="40" xfId="0" applyBorder="1" applyFont="1" applyNumberFormat="1"/>
    <xf borderId="1" fillId="9" fontId="9" numFmtId="40" xfId="0" applyAlignment="1" applyBorder="1" applyFont="1" applyNumberFormat="1">
      <alignment horizontal="center" shrinkToFit="0" vertical="top" wrapText="1"/>
    </xf>
    <xf borderId="4" fillId="9" fontId="8" numFmtId="40" xfId="0" applyAlignment="1" applyBorder="1" applyFont="1" applyNumberFormat="1">
      <alignment horizontal="left" shrinkToFit="0" wrapText="1"/>
    </xf>
    <xf borderId="5" fillId="10" fontId="8" numFmtId="40" xfId="0" applyAlignment="1" applyBorder="1" applyFont="1" applyNumberFormat="1">
      <alignment horizontal="left" shrinkToFit="0" wrapText="1"/>
    </xf>
    <xf borderId="4" fillId="8" fontId="13" numFmtId="40" xfId="0" applyBorder="1" applyFont="1" applyNumberFormat="1"/>
    <xf borderId="4" fillId="10" fontId="13" numFmtId="40" xfId="0" applyAlignment="1" applyBorder="1" applyFont="1" applyNumberFormat="1">
      <alignment horizontal="center"/>
    </xf>
    <xf borderId="4" fillId="8" fontId="0" numFmtId="0" xfId="0" applyBorder="1" applyFont="1"/>
    <xf borderId="4" fillId="10" fontId="8" numFmtId="40" xfId="0" applyAlignment="1" applyBorder="1" applyFont="1" applyNumberFormat="1">
      <alignment horizontal="center"/>
    </xf>
    <xf borderId="6" fillId="2" fontId="9" numFmtId="40" xfId="0" applyAlignment="1" applyBorder="1" applyFont="1" applyNumberFormat="1">
      <alignment horizontal="center" shrinkToFit="0" vertical="top" wrapText="1"/>
    </xf>
    <xf borderId="1" fillId="9" fontId="0" numFmtId="164" xfId="0" applyBorder="1" applyFont="1" applyNumberFormat="1"/>
    <xf borderId="1" fillId="10" fontId="0" numFmtId="164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Тема Office">
  <a:themeElements>
    <a:clrScheme name="Стандартная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6350" algn="ctr">
          <a:solidFill>
            <a:schemeClr val="phClr"/>
          </a:solidFill>
          <a:prstDash val="solid"/>
          <a:miter lim="800000"/>
        </a:ln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/>
  </a:extLst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3.0" topLeftCell="C4" activePane="bottomRight" state="frozen"/>
      <selection activeCell="C1" sqref="C1" pane="topRight"/>
      <selection activeCell="A4" sqref="A4" pane="bottomLeft"/>
      <selection activeCell="C4" sqref="C4" pane="bottomRight"/>
    </sheetView>
  </sheetViews>
  <sheetFormatPr customHeight="1" defaultColWidth="14.43" defaultRowHeight="15.0"/>
  <cols>
    <col customWidth="1" min="1" max="1" width="26.0"/>
    <col customWidth="1" min="2" max="2" width="15.29"/>
    <col customWidth="1" min="3" max="3" width="15.0"/>
    <col customWidth="1" min="4" max="4" width="12.0"/>
    <col customWidth="1" min="5" max="5" width="6.86"/>
    <col customWidth="1" min="6" max="6" width="12.0"/>
    <col customWidth="1" min="7" max="7" width="13.29"/>
    <col customWidth="1" min="8" max="9" width="15.0"/>
    <col customWidth="1" min="10" max="10" width="14.86"/>
    <col customWidth="1" min="11" max="11" width="13.86"/>
    <col customWidth="1" min="12" max="18" width="13.14"/>
    <col customWidth="1" min="19" max="19" width="15.0"/>
    <col customWidth="1" min="20" max="20" width="16.14"/>
    <col customWidth="1" min="21" max="22" width="15.0"/>
    <col customWidth="1" min="23" max="23" width="17.14"/>
    <col customWidth="1" min="24" max="24" width="8.71"/>
  </cols>
  <sheetData>
    <row r="1">
      <c r="B1" s="1" t="s">
        <v>0</v>
      </c>
      <c r="C1" s="2"/>
      <c r="F1" s="3"/>
      <c r="I1" s="4"/>
      <c r="J1" s="5"/>
      <c r="K1" s="5"/>
      <c r="L1" s="5"/>
      <c r="M1" s="5"/>
      <c r="N1" s="5"/>
      <c r="O1" s="5"/>
      <c r="P1" s="5"/>
      <c r="Q1" s="5"/>
      <c r="R1" s="5"/>
      <c r="S1" s="2"/>
    </row>
    <row r="2">
      <c r="C2" s="2"/>
      <c r="F2" s="3"/>
      <c r="I2" s="4"/>
      <c r="J2" s="6" t="s">
        <v>1</v>
      </c>
      <c r="K2" s="7"/>
      <c r="L2" s="8"/>
      <c r="M2" s="9"/>
      <c r="N2" s="9"/>
      <c r="O2" s="10"/>
      <c r="P2" s="10"/>
      <c r="Q2" s="10"/>
      <c r="R2" s="10"/>
      <c r="S2" s="11"/>
    </row>
    <row r="3">
      <c r="A3" s="12" t="s">
        <v>2</v>
      </c>
      <c r="B3" s="13" t="s">
        <v>3</v>
      </c>
      <c r="C3" s="14" t="s">
        <v>4</v>
      </c>
      <c r="D3" s="15" t="s">
        <v>5</v>
      </c>
      <c r="E3" s="15" t="s">
        <v>6</v>
      </c>
      <c r="F3" s="16" t="s">
        <v>7</v>
      </c>
      <c r="G3" s="13" t="s">
        <v>8</v>
      </c>
      <c r="H3" s="13" t="s">
        <v>9</v>
      </c>
      <c r="I3" s="14" t="s">
        <v>10</v>
      </c>
      <c r="J3" s="17" t="s">
        <v>11</v>
      </c>
      <c r="K3" s="12" t="s">
        <v>12</v>
      </c>
      <c r="L3" s="12" t="s">
        <v>13</v>
      </c>
      <c r="M3" s="12" t="s">
        <v>14</v>
      </c>
      <c r="N3" s="12" t="s">
        <v>15</v>
      </c>
      <c r="O3" s="12" t="s">
        <v>16</v>
      </c>
      <c r="P3" s="12" t="s">
        <v>17</v>
      </c>
      <c r="Q3" s="12" t="s">
        <v>18</v>
      </c>
      <c r="R3" s="12" t="s">
        <v>19</v>
      </c>
      <c r="S3" s="14" t="s">
        <v>20</v>
      </c>
      <c r="T3" s="13" t="s">
        <v>21</v>
      </c>
      <c r="U3" s="18" t="s">
        <v>22</v>
      </c>
      <c r="V3" s="18" t="s">
        <v>23</v>
      </c>
      <c r="W3" s="18" t="s">
        <v>24</v>
      </c>
    </row>
    <row r="4">
      <c r="A4" s="19" t="s">
        <v>25</v>
      </c>
      <c r="B4" s="20">
        <v>1.0</v>
      </c>
      <c r="C4" s="21"/>
      <c r="D4" s="22"/>
      <c r="E4" s="22"/>
      <c r="F4" s="23"/>
      <c r="G4" s="24">
        <v>940.0</v>
      </c>
      <c r="H4" s="25">
        <v>5000.0</v>
      </c>
      <c r="I4" s="26" t="str">
        <f t="shared" ref="I4:I316" si="1">D4+E4+F4+G4+H4</f>
        <v> 5,940.00 </v>
      </c>
      <c r="J4" s="27"/>
      <c r="K4" s="24"/>
      <c r="L4" s="28"/>
      <c r="M4" s="28"/>
      <c r="N4" s="28"/>
      <c r="O4" s="28"/>
      <c r="P4" s="29"/>
      <c r="Q4" s="29"/>
      <c r="R4" s="29"/>
      <c r="S4" s="30" t="str">
        <f t="shared" ref="S4:S315" si="2">O4+N4+M4+L4+K4+J4+P4+Q4+R4</f>
        <v> 0.00 </v>
      </c>
      <c r="T4" s="27" t="str">
        <f t="shared" ref="T4:T315" si="3">-C4-I4+S4</f>
        <v>(5,940.00)</v>
      </c>
      <c r="U4" s="31" t="str">
        <f t="shared" ref="U4:U315" si="4">(H4+G4)/4*3</f>
        <v>4,455.00 </v>
      </c>
      <c r="V4" s="31" t="str">
        <f t="shared" ref="V4:V315" si="5">U4+C4+D4+E4+F4</f>
        <v>4,455.00 </v>
      </c>
      <c r="W4" s="31" t="str">
        <f t="shared" ref="W4:W316" si="6">S4-V4</f>
        <v>-4,455.00 </v>
      </c>
      <c r="X4" t="s">
        <v>26</v>
      </c>
    </row>
    <row r="5">
      <c r="A5" s="19" t="s">
        <v>27</v>
      </c>
      <c r="B5" s="20" t="s">
        <v>28</v>
      </c>
      <c r="C5" s="21"/>
      <c r="D5" s="22"/>
      <c r="E5" s="22"/>
      <c r="F5" s="23"/>
      <c r="G5" s="24">
        <v>3006.0</v>
      </c>
      <c r="H5" s="25">
        <v>5000.0</v>
      </c>
      <c r="I5" s="26" t="str">
        <f t="shared" si="1"/>
        <v> 8,006.00 </v>
      </c>
      <c r="J5" s="27"/>
      <c r="K5" s="24"/>
      <c r="L5" s="32">
        <v>8002.0</v>
      </c>
      <c r="M5" s="32"/>
      <c r="N5" s="32"/>
      <c r="O5" s="32"/>
      <c r="P5" s="33"/>
      <c r="Q5" s="33"/>
      <c r="R5" s="33"/>
      <c r="S5" s="30" t="str">
        <f t="shared" si="2"/>
        <v> 8,002.00 </v>
      </c>
      <c r="T5" s="27" t="str">
        <f t="shared" si="3"/>
        <v>(4.00)</v>
      </c>
      <c r="U5" s="31" t="str">
        <f t="shared" si="4"/>
        <v>6,004.50 </v>
      </c>
      <c r="V5" s="31" t="str">
        <f t="shared" si="5"/>
        <v>6,004.50 </v>
      </c>
      <c r="W5" s="31" t="str">
        <f t="shared" si="6"/>
        <v>1,997.50 </v>
      </c>
    </row>
    <row r="6">
      <c r="A6" s="19" t="s">
        <v>29</v>
      </c>
      <c r="B6" s="20" t="s">
        <v>30</v>
      </c>
      <c r="C6" s="21"/>
      <c r="D6" s="22"/>
      <c r="E6" s="22"/>
      <c r="F6" s="23"/>
      <c r="G6" s="24">
        <v>956.0</v>
      </c>
      <c r="H6" s="25">
        <v>5000.0</v>
      </c>
      <c r="I6" s="26" t="str">
        <f t="shared" si="1"/>
        <v> 5,956.00 </v>
      </c>
      <c r="J6" s="27"/>
      <c r="K6" s="24"/>
      <c r="L6" s="32"/>
      <c r="M6" s="32"/>
      <c r="N6" s="32"/>
      <c r="O6" s="32"/>
      <c r="P6" s="33"/>
      <c r="Q6" s="33"/>
      <c r="R6" s="33"/>
      <c r="S6" s="30" t="str">
        <f t="shared" si="2"/>
        <v> 0.00 </v>
      </c>
      <c r="T6" s="27" t="str">
        <f t="shared" si="3"/>
        <v>(5,956.00)</v>
      </c>
      <c r="U6" s="31" t="str">
        <f t="shared" si="4"/>
        <v>4,467.00 </v>
      </c>
      <c r="V6" s="31" t="str">
        <f t="shared" si="5"/>
        <v>4,467.00 </v>
      </c>
      <c r="W6" s="31" t="str">
        <f t="shared" si="6"/>
        <v>-4,467.00 </v>
      </c>
    </row>
    <row r="7">
      <c r="A7" s="19" t="s">
        <v>31</v>
      </c>
      <c r="B7" s="20" t="s">
        <v>32</v>
      </c>
      <c r="C7" s="21"/>
      <c r="D7" s="22"/>
      <c r="E7" s="22"/>
      <c r="F7" s="23"/>
      <c r="G7" s="24">
        <v>968.0</v>
      </c>
      <c r="H7" s="25">
        <v>5000.0</v>
      </c>
      <c r="I7" s="26" t="str">
        <f t="shared" si="1"/>
        <v> 5,968.00 </v>
      </c>
      <c r="J7" s="27"/>
      <c r="K7" s="24">
        <v>3000.0</v>
      </c>
      <c r="L7" s="32"/>
      <c r="M7" s="32"/>
      <c r="N7" s="32"/>
      <c r="O7" s="32"/>
      <c r="P7" s="33"/>
      <c r="Q7" s="33"/>
      <c r="R7" s="33"/>
      <c r="S7" s="30" t="str">
        <f t="shared" si="2"/>
        <v> 3,000.00 </v>
      </c>
      <c r="T7" s="27" t="str">
        <f t="shared" si="3"/>
        <v>(2,968.00)</v>
      </c>
      <c r="U7" s="31" t="str">
        <f t="shared" si="4"/>
        <v>4,476.00 </v>
      </c>
      <c r="V7" s="31" t="str">
        <f t="shared" si="5"/>
        <v>4,476.00 </v>
      </c>
      <c r="W7" s="31" t="str">
        <f t="shared" si="6"/>
        <v>-1,476.00 </v>
      </c>
    </row>
    <row r="8">
      <c r="A8" s="19" t="s">
        <v>33</v>
      </c>
      <c r="B8" s="20" t="s">
        <v>34</v>
      </c>
      <c r="C8" s="21"/>
      <c r="D8" s="22">
        <v>25.0</v>
      </c>
      <c r="E8" s="22"/>
      <c r="F8" s="23"/>
      <c r="G8" s="24">
        <v>948.0</v>
      </c>
      <c r="H8" s="25">
        <v>5000.0</v>
      </c>
      <c r="I8" s="26" t="str">
        <f t="shared" si="1"/>
        <v> 5,973.00 </v>
      </c>
      <c r="J8" s="27"/>
      <c r="K8" s="24"/>
      <c r="L8" s="32"/>
      <c r="M8" s="32"/>
      <c r="N8" s="32"/>
      <c r="O8" s="32" t="str">
        <f>25+2974</f>
        <v> 2,999.00 </v>
      </c>
      <c r="P8" s="33"/>
      <c r="Q8" s="33"/>
      <c r="R8" s="33"/>
      <c r="S8" s="30" t="str">
        <f t="shared" si="2"/>
        <v> 2,999.00 </v>
      </c>
      <c r="T8" s="27" t="str">
        <f t="shared" si="3"/>
        <v>(2,974.00)</v>
      </c>
      <c r="U8" s="31" t="str">
        <f t="shared" si="4"/>
        <v>4,461.00 </v>
      </c>
      <c r="V8" s="31" t="str">
        <f t="shared" si="5"/>
        <v>4,486.00 </v>
      </c>
      <c r="W8" s="31" t="str">
        <f t="shared" si="6"/>
        <v>-1,487.00 </v>
      </c>
    </row>
    <row r="9">
      <c r="A9" s="19" t="s">
        <v>35</v>
      </c>
      <c r="B9" s="20" t="s">
        <v>36</v>
      </c>
      <c r="C9" s="21">
        <v>24166.0</v>
      </c>
      <c r="D9" s="22"/>
      <c r="E9" s="22"/>
      <c r="F9" s="23"/>
      <c r="G9" s="24">
        <v>952.0</v>
      </c>
      <c r="H9" s="25">
        <v>5000.0</v>
      </c>
      <c r="I9" s="26" t="str">
        <f t="shared" si="1"/>
        <v> 5,952.00 </v>
      </c>
      <c r="J9" s="27"/>
      <c r="K9" s="24"/>
      <c r="L9" s="32"/>
      <c r="M9" s="32"/>
      <c r="N9" s="32"/>
      <c r="O9" s="32"/>
      <c r="P9" s="33"/>
      <c r="Q9" s="33"/>
      <c r="R9" s="33"/>
      <c r="S9" s="30" t="str">
        <f t="shared" si="2"/>
        <v> 0.00 </v>
      </c>
      <c r="T9" s="27" t="str">
        <f t="shared" si="3"/>
        <v>(30,118.00)</v>
      </c>
      <c r="U9" s="31" t="str">
        <f t="shared" si="4"/>
        <v>4,464.00 </v>
      </c>
      <c r="V9" s="31" t="str">
        <f t="shared" si="5"/>
        <v>28,630.00 </v>
      </c>
      <c r="W9" s="31" t="str">
        <f t="shared" si="6"/>
        <v>-28,630.00 </v>
      </c>
    </row>
    <row r="10">
      <c r="A10" s="19" t="s">
        <v>37</v>
      </c>
      <c r="B10" s="20" t="s">
        <v>38</v>
      </c>
      <c r="C10" s="21">
        <v>830.0</v>
      </c>
      <c r="D10" s="22"/>
      <c r="E10" s="22"/>
      <c r="F10" s="23"/>
      <c r="G10" s="24">
        <v>739.0</v>
      </c>
      <c r="H10" s="25">
        <v>5000.0</v>
      </c>
      <c r="I10" s="26" t="str">
        <f t="shared" si="1"/>
        <v> 5,739.00 </v>
      </c>
      <c r="J10" s="27"/>
      <c r="K10" s="24"/>
      <c r="L10" s="32">
        <v>5739.0</v>
      </c>
      <c r="M10" s="32"/>
      <c r="N10" s="32"/>
      <c r="O10" s="32"/>
      <c r="P10" s="33"/>
      <c r="Q10" s="33"/>
      <c r="R10" s="33"/>
      <c r="S10" s="30" t="str">
        <f t="shared" si="2"/>
        <v> 5,739.00 </v>
      </c>
      <c r="T10" s="27" t="str">
        <f t="shared" si="3"/>
        <v>(830.00)</v>
      </c>
      <c r="U10" s="31" t="str">
        <f t="shared" si="4"/>
        <v>4,304.25 </v>
      </c>
      <c r="V10" s="31" t="str">
        <f t="shared" si="5"/>
        <v>5,134.25 </v>
      </c>
      <c r="W10" s="31" t="str">
        <f t="shared" si="6"/>
        <v>604.75 </v>
      </c>
    </row>
    <row r="11">
      <c r="A11" s="19" t="s">
        <v>39</v>
      </c>
      <c r="B11" s="20" t="s">
        <v>40</v>
      </c>
      <c r="C11" s="21"/>
      <c r="D11" s="22"/>
      <c r="E11" s="22"/>
      <c r="F11" s="23"/>
      <c r="G11" s="24">
        <v>1067.0</v>
      </c>
      <c r="H11" s="25">
        <v>5000.0</v>
      </c>
      <c r="I11" s="26" t="str">
        <f t="shared" si="1"/>
        <v> 6,067.00 </v>
      </c>
      <c r="J11" s="27"/>
      <c r="K11" s="24"/>
      <c r="L11" s="32"/>
      <c r="M11" s="32"/>
      <c r="N11" s="32"/>
      <c r="O11" s="32"/>
      <c r="P11" s="33"/>
      <c r="Q11" s="33"/>
      <c r="R11" s="33"/>
      <c r="S11" s="30" t="str">
        <f t="shared" si="2"/>
        <v> 0.00 </v>
      </c>
      <c r="T11" s="27" t="str">
        <f t="shared" si="3"/>
        <v>(6,067.00)</v>
      </c>
      <c r="U11" s="31" t="str">
        <f t="shared" si="4"/>
        <v>4,550.25 </v>
      </c>
      <c r="V11" s="31" t="str">
        <f t="shared" si="5"/>
        <v>4,550.25 </v>
      </c>
      <c r="W11" s="31" t="str">
        <f t="shared" si="6"/>
        <v>-4,550.25 </v>
      </c>
    </row>
    <row r="12">
      <c r="A12" s="19" t="s">
        <v>41</v>
      </c>
      <c r="B12" s="20" t="s">
        <v>42</v>
      </c>
      <c r="C12" s="21"/>
      <c r="D12" s="22"/>
      <c r="E12" s="22"/>
      <c r="F12" s="23"/>
      <c r="G12" s="24">
        <v>869.0</v>
      </c>
      <c r="H12" s="25">
        <v>5000.0</v>
      </c>
      <c r="I12" s="26" t="str">
        <f t="shared" si="1"/>
        <v> 5,869.00 </v>
      </c>
      <c r="J12" s="27"/>
      <c r="K12" s="24"/>
      <c r="L12" s="32"/>
      <c r="M12" s="32"/>
      <c r="N12" s="32"/>
      <c r="O12" s="32"/>
      <c r="P12" s="33"/>
      <c r="Q12" s="33">
        <v>2600.0</v>
      </c>
      <c r="R12" s="33"/>
      <c r="S12" s="30" t="str">
        <f t="shared" si="2"/>
        <v> 2,600.00 </v>
      </c>
      <c r="T12" s="27" t="str">
        <f t="shared" si="3"/>
        <v>(3,269.00)</v>
      </c>
      <c r="U12" s="31" t="str">
        <f t="shared" si="4"/>
        <v>4,401.75 </v>
      </c>
      <c r="V12" s="31" t="str">
        <f t="shared" si="5"/>
        <v>4,401.75 </v>
      </c>
      <c r="W12" s="31" t="str">
        <f t="shared" si="6"/>
        <v>-1,801.75 </v>
      </c>
    </row>
    <row r="13">
      <c r="A13" s="19" t="s">
        <v>37</v>
      </c>
      <c r="B13" s="20" t="s">
        <v>43</v>
      </c>
      <c r="C13" s="21"/>
      <c r="D13" s="22"/>
      <c r="E13" s="22"/>
      <c r="F13" s="23"/>
      <c r="G13" s="24">
        <v>1027.0</v>
      </c>
      <c r="H13" s="25">
        <v>5000.0</v>
      </c>
      <c r="I13" s="26" t="str">
        <f t="shared" si="1"/>
        <v> 6,027.00 </v>
      </c>
      <c r="J13" s="27"/>
      <c r="K13" s="24"/>
      <c r="L13" s="32">
        <v>6027.0</v>
      </c>
      <c r="M13" s="32"/>
      <c r="N13" s="32"/>
      <c r="O13" s="32"/>
      <c r="P13" s="33"/>
      <c r="Q13" s="33"/>
      <c r="R13" s="33"/>
      <c r="S13" s="30" t="str">
        <f t="shared" si="2"/>
        <v> 6,027.00 </v>
      </c>
      <c r="T13" s="27" t="str">
        <f t="shared" si="3"/>
        <v> 0.00 </v>
      </c>
      <c r="U13" s="31" t="str">
        <f t="shared" si="4"/>
        <v>4,520.25 </v>
      </c>
      <c r="V13" s="31" t="str">
        <f t="shared" si="5"/>
        <v>4,520.25 </v>
      </c>
      <c r="W13" s="31" t="str">
        <f t="shared" si="6"/>
        <v>1,506.75 </v>
      </c>
    </row>
    <row r="14">
      <c r="A14" s="19" t="s">
        <v>44</v>
      </c>
      <c r="B14" s="20" t="s">
        <v>45</v>
      </c>
      <c r="C14" s="21"/>
      <c r="D14" s="22">
        <v>10.0</v>
      </c>
      <c r="E14" s="22"/>
      <c r="F14" s="23"/>
      <c r="G14" s="24">
        <v>751.0</v>
      </c>
      <c r="H14" s="25">
        <v>5000.0</v>
      </c>
      <c r="I14" s="26" t="str">
        <f t="shared" si="1"/>
        <v> 5,761.00 </v>
      </c>
      <c r="J14" s="27"/>
      <c r="K14" s="24"/>
      <c r="L14" s="32"/>
      <c r="M14" s="32"/>
      <c r="N14" s="32"/>
      <c r="O14" s="32">
        <v>5761.0</v>
      </c>
      <c r="P14" s="33"/>
      <c r="Q14" s="33"/>
      <c r="R14" s="33"/>
      <c r="S14" s="30" t="str">
        <f t="shared" si="2"/>
        <v> 5,761.00 </v>
      </c>
      <c r="T14" s="27" t="str">
        <f t="shared" si="3"/>
        <v> 0.00 </v>
      </c>
      <c r="U14" s="31" t="str">
        <f t="shared" si="4"/>
        <v>4,313.25 </v>
      </c>
      <c r="V14" s="31" t="str">
        <f t="shared" si="5"/>
        <v>4,323.25 </v>
      </c>
      <c r="W14" s="31" t="str">
        <f t="shared" si="6"/>
        <v>1,437.75 </v>
      </c>
    </row>
    <row r="15">
      <c r="A15" s="19" t="s">
        <v>46</v>
      </c>
      <c r="B15" s="20" t="s">
        <v>47</v>
      </c>
      <c r="C15" s="21"/>
      <c r="D15" s="22"/>
      <c r="E15" s="22"/>
      <c r="F15" s="23">
        <v>5000.0</v>
      </c>
      <c r="G15" s="24">
        <v>948.0</v>
      </c>
      <c r="H15" s="25">
        <v>5000.0</v>
      </c>
      <c r="I15" s="26" t="str">
        <f t="shared" si="1"/>
        <v> 10,948.00 </v>
      </c>
      <c r="J15" s="27"/>
      <c r="K15" s="24"/>
      <c r="L15" s="32" t="str">
        <f>1488+2000+5000</f>
        <v> 8,488.00 </v>
      </c>
      <c r="M15" s="32"/>
      <c r="N15" s="32"/>
      <c r="O15" s="32"/>
      <c r="P15" s="33"/>
      <c r="Q15" s="33">
        <v>2000.0</v>
      </c>
      <c r="R15" s="33"/>
      <c r="S15" s="30" t="str">
        <f t="shared" si="2"/>
        <v> 10,488.00 </v>
      </c>
      <c r="T15" s="27" t="str">
        <f t="shared" si="3"/>
        <v>(460.00)</v>
      </c>
      <c r="U15" s="31" t="str">
        <f t="shared" si="4"/>
        <v>4,461.00 </v>
      </c>
      <c r="V15" s="31" t="str">
        <f t="shared" si="5"/>
        <v>9,461.00 </v>
      </c>
      <c r="W15" s="31" t="str">
        <f t="shared" si="6"/>
        <v>1,027.00 </v>
      </c>
    </row>
    <row r="16">
      <c r="A16" s="19" t="s">
        <v>48</v>
      </c>
      <c r="B16" s="20" t="s">
        <v>49</v>
      </c>
      <c r="C16" s="21"/>
      <c r="D16" s="22"/>
      <c r="E16" s="22"/>
      <c r="F16" s="23"/>
      <c r="G16" s="24">
        <v>881.0</v>
      </c>
      <c r="H16" s="25">
        <v>5000.0</v>
      </c>
      <c r="I16" s="26" t="str">
        <f t="shared" si="1"/>
        <v> 5,881.00 </v>
      </c>
      <c r="J16" s="27"/>
      <c r="K16" s="24"/>
      <c r="L16" s="32"/>
      <c r="M16" s="32"/>
      <c r="N16" s="32"/>
      <c r="O16" s="32"/>
      <c r="P16" s="33"/>
      <c r="Q16" s="33"/>
      <c r="R16" s="33"/>
      <c r="S16" s="30" t="str">
        <f t="shared" si="2"/>
        <v> 0.00 </v>
      </c>
      <c r="T16" s="27" t="str">
        <f t="shared" si="3"/>
        <v>(5,881.00)</v>
      </c>
      <c r="U16" s="31" t="str">
        <f t="shared" si="4"/>
        <v>4,410.75 </v>
      </c>
      <c r="V16" s="31" t="str">
        <f t="shared" si="5"/>
        <v>4,410.75 </v>
      </c>
      <c r="W16" s="31" t="str">
        <f t="shared" si="6"/>
        <v>-4,410.75 </v>
      </c>
    </row>
    <row r="17">
      <c r="A17" s="19" t="s">
        <v>50</v>
      </c>
      <c r="B17" s="20" t="s">
        <v>51</v>
      </c>
      <c r="C17" s="21"/>
      <c r="D17" s="22"/>
      <c r="E17" s="22"/>
      <c r="F17" s="23"/>
      <c r="G17" s="24">
        <v>1027.0</v>
      </c>
      <c r="H17" s="25">
        <v>5000.0</v>
      </c>
      <c r="I17" s="26" t="str">
        <f t="shared" si="1"/>
        <v> 6,027.00 </v>
      </c>
      <c r="J17" s="27"/>
      <c r="K17" s="24"/>
      <c r="L17" s="32">
        <v>3000.0</v>
      </c>
      <c r="M17" s="32"/>
      <c r="N17" s="32"/>
      <c r="O17" s="32"/>
      <c r="P17" s="33"/>
      <c r="Q17" s="33">
        <v>3027.0</v>
      </c>
      <c r="R17" s="33"/>
      <c r="S17" s="30" t="str">
        <f t="shared" si="2"/>
        <v> 6,027.00 </v>
      </c>
      <c r="T17" s="27" t="str">
        <f t="shared" si="3"/>
        <v> 0.00 </v>
      </c>
      <c r="U17" s="31" t="str">
        <f t="shared" si="4"/>
        <v>4,520.25 </v>
      </c>
      <c r="V17" s="31" t="str">
        <f t="shared" si="5"/>
        <v>4,520.25 </v>
      </c>
      <c r="W17" s="31" t="str">
        <f t="shared" si="6"/>
        <v>1,506.75 </v>
      </c>
    </row>
    <row r="18">
      <c r="A18" s="19" t="s">
        <v>52</v>
      </c>
      <c r="B18" s="20" t="s">
        <v>53</v>
      </c>
      <c r="C18" s="21">
        <v>3427.0</v>
      </c>
      <c r="D18" s="22">
        <v>50.0</v>
      </c>
      <c r="E18" s="22"/>
      <c r="F18" s="23"/>
      <c r="G18" s="24">
        <v>1359.0</v>
      </c>
      <c r="H18" s="25">
        <v>5000.0</v>
      </c>
      <c r="I18" s="26" t="str">
        <f t="shared" si="1"/>
        <v> 6,409.00 </v>
      </c>
      <c r="J18" s="27"/>
      <c r="K18" s="24">
        <v>3427.0</v>
      </c>
      <c r="L18" s="22"/>
      <c r="M18" s="22">
        <v>50.0</v>
      </c>
      <c r="N18" s="22">
        <v>3200.0</v>
      </c>
      <c r="O18" s="22"/>
      <c r="P18" s="34"/>
      <c r="Q18" s="34"/>
      <c r="R18" s="34"/>
      <c r="S18" s="30" t="str">
        <f t="shared" si="2"/>
        <v> 6,677.00 </v>
      </c>
      <c r="T18" s="27" t="str">
        <f t="shared" si="3"/>
        <v>(3,159.00)</v>
      </c>
      <c r="U18" s="31" t="str">
        <f t="shared" si="4"/>
        <v>4,769.25 </v>
      </c>
      <c r="V18" s="31" t="str">
        <f t="shared" si="5"/>
        <v>8,246.25 </v>
      </c>
      <c r="W18" s="31" t="str">
        <f t="shared" si="6"/>
        <v>-1,569.25 </v>
      </c>
    </row>
    <row r="19">
      <c r="A19" s="19" t="s">
        <v>54</v>
      </c>
      <c r="B19" s="20" t="s">
        <v>55</v>
      </c>
      <c r="C19" s="21"/>
      <c r="D19" s="22"/>
      <c r="E19" s="22"/>
      <c r="F19" s="23"/>
      <c r="G19" s="24">
        <v>1180.0</v>
      </c>
      <c r="H19" s="25">
        <v>5000.0</v>
      </c>
      <c r="I19" s="26" t="str">
        <f t="shared" si="1"/>
        <v> 6,180.00 </v>
      </c>
      <c r="J19" s="27"/>
      <c r="K19" s="24">
        <v>5000.0</v>
      </c>
      <c r="L19" s="32"/>
      <c r="M19" s="32"/>
      <c r="N19" s="32"/>
      <c r="O19" s="32"/>
      <c r="P19" s="33"/>
      <c r="Q19" s="33"/>
      <c r="R19" s="33"/>
      <c r="S19" s="30" t="str">
        <f t="shared" si="2"/>
        <v> 5,000.00 </v>
      </c>
      <c r="T19" s="27" t="str">
        <f t="shared" si="3"/>
        <v>(1,180.00)</v>
      </c>
      <c r="U19" s="31" t="str">
        <f t="shared" si="4"/>
        <v>4,635.00 </v>
      </c>
      <c r="V19" s="31" t="str">
        <f t="shared" si="5"/>
        <v>4,635.00 </v>
      </c>
      <c r="W19" s="31" t="str">
        <f t="shared" si="6"/>
        <v>365.00 </v>
      </c>
    </row>
    <row r="20">
      <c r="A20" s="19" t="s">
        <v>56</v>
      </c>
      <c r="B20" s="20" t="s">
        <v>57</v>
      </c>
      <c r="C20" s="21"/>
      <c r="D20" s="22"/>
      <c r="E20" s="22"/>
      <c r="F20" s="23"/>
      <c r="G20" s="24">
        <v>948.0</v>
      </c>
      <c r="H20" s="25">
        <v>5000.0</v>
      </c>
      <c r="I20" s="26" t="str">
        <f t="shared" si="1"/>
        <v> 5,948.00 </v>
      </c>
      <c r="J20" s="27"/>
      <c r="K20" s="24"/>
      <c r="L20" s="32"/>
      <c r="M20" s="32"/>
      <c r="N20" s="32"/>
      <c r="O20" s="32"/>
      <c r="P20" s="33" t="str">
        <f>5000-3455</f>
        <v> 1,545.00 </v>
      </c>
      <c r="Q20" s="33"/>
      <c r="R20" s="33"/>
      <c r="S20" s="30" t="str">
        <f t="shared" si="2"/>
        <v> 1,545.00 </v>
      </c>
      <c r="T20" s="27" t="str">
        <f t="shared" si="3"/>
        <v>(4,403.00)</v>
      </c>
      <c r="U20" s="31" t="str">
        <f t="shared" si="4"/>
        <v>4,461.00 </v>
      </c>
      <c r="V20" s="31" t="str">
        <f t="shared" si="5"/>
        <v>4,461.00 </v>
      </c>
      <c r="W20" s="31" t="str">
        <f t="shared" si="6"/>
        <v>-2,916.00 </v>
      </c>
    </row>
    <row r="21" ht="15.75" customHeight="1">
      <c r="A21" s="19" t="s">
        <v>58</v>
      </c>
      <c r="B21" s="20" t="s">
        <v>59</v>
      </c>
      <c r="C21" s="21"/>
      <c r="D21" s="22"/>
      <c r="E21" s="22"/>
      <c r="F21" s="23"/>
      <c r="G21" s="24">
        <v>948.0</v>
      </c>
      <c r="H21" s="25">
        <v>5000.0</v>
      </c>
      <c r="I21" s="26" t="str">
        <f t="shared" si="1"/>
        <v> 5,948.00 </v>
      </c>
      <c r="J21" s="27"/>
      <c r="K21" s="24"/>
      <c r="L21" s="32">
        <v>2500.0</v>
      </c>
      <c r="M21" s="32"/>
      <c r="N21" s="32"/>
      <c r="O21" s="32"/>
      <c r="P21" s="33"/>
      <c r="Q21" s="33"/>
      <c r="R21" s="33"/>
      <c r="S21" s="30" t="str">
        <f t="shared" si="2"/>
        <v> 2,500.00 </v>
      </c>
      <c r="T21" s="27" t="str">
        <f t="shared" si="3"/>
        <v>(3,448.00)</v>
      </c>
      <c r="U21" s="31" t="str">
        <f t="shared" si="4"/>
        <v>4,461.00 </v>
      </c>
      <c r="V21" s="31" t="str">
        <f t="shared" si="5"/>
        <v>4,461.00 </v>
      </c>
      <c r="W21" s="31" t="str">
        <f t="shared" si="6"/>
        <v>-1,961.00 </v>
      </c>
    </row>
    <row r="22" ht="15.75" customHeight="1">
      <c r="A22" s="19" t="s">
        <v>60</v>
      </c>
      <c r="B22" s="20" t="s">
        <v>61</v>
      </c>
      <c r="C22" s="21">
        <v>198.0</v>
      </c>
      <c r="D22" s="22"/>
      <c r="E22" s="22"/>
      <c r="F22" s="23"/>
      <c r="G22" s="24">
        <v>1640.0</v>
      </c>
      <c r="H22" s="25">
        <v>5000.0</v>
      </c>
      <c r="I22" s="26" t="str">
        <f t="shared" si="1"/>
        <v> 6,640.00 </v>
      </c>
      <c r="J22" s="27"/>
      <c r="K22" s="24">
        <v>6638.0</v>
      </c>
      <c r="L22" s="32"/>
      <c r="M22" s="32"/>
      <c r="N22" s="32"/>
      <c r="O22" s="32"/>
      <c r="P22" s="33"/>
      <c r="Q22" s="33"/>
      <c r="R22" s="33"/>
      <c r="S22" s="30" t="str">
        <f t="shared" si="2"/>
        <v> 6,638.00 </v>
      </c>
      <c r="T22" s="27" t="str">
        <f t="shared" si="3"/>
        <v>(200.00)</v>
      </c>
      <c r="U22" s="31" t="str">
        <f t="shared" si="4"/>
        <v>4,980.00 </v>
      </c>
      <c r="V22" s="31" t="str">
        <f t="shared" si="5"/>
        <v>5,178.00 </v>
      </c>
      <c r="W22" s="31" t="str">
        <f t="shared" si="6"/>
        <v>1,460.00 </v>
      </c>
    </row>
    <row r="23" ht="15.75" customHeight="1">
      <c r="A23" s="19" t="s">
        <v>62</v>
      </c>
      <c r="B23" s="20" t="s">
        <v>63</v>
      </c>
      <c r="C23" s="21"/>
      <c r="D23" s="22"/>
      <c r="E23" s="22"/>
      <c r="F23" s="23"/>
      <c r="G23" s="24">
        <v>1304.0</v>
      </c>
      <c r="H23" s="25">
        <v>5000.0</v>
      </c>
      <c r="I23" s="26" t="str">
        <f t="shared" si="1"/>
        <v> 6,304.00 </v>
      </c>
      <c r="J23" s="27"/>
      <c r="K23" s="24"/>
      <c r="L23" s="32"/>
      <c r="M23" s="32"/>
      <c r="N23" s="32"/>
      <c r="O23" s="32"/>
      <c r="P23" s="33"/>
      <c r="Q23" s="33"/>
      <c r="R23" s="33"/>
      <c r="S23" s="30" t="str">
        <f t="shared" si="2"/>
        <v> 0.00 </v>
      </c>
      <c r="T23" s="27" t="str">
        <f t="shared" si="3"/>
        <v>(6,304.00)</v>
      </c>
      <c r="U23" s="31" t="str">
        <f t="shared" si="4"/>
        <v>4,728.00 </v>
      </c>
      <c r="V23" s="31" t="str">
        <f t="shared" si="5"/>
        <v>4,728.00 </v>
      </c>
      <c r="W23" s="31" t="str">
        <f t="shared" si="6"/>
        <v>-4,728.00 </v>
      </c>
    </row>
    <row r="24" ht="15.75" customHeight="1">
      <c r="A24" s="19" t="s">
        <v>64</v>
      </c>
      <c r="B24" s="20" t="s">
        <v>65</v>
      </c>
      <c r="C24" s="21">
        <v>7961.0</v>
      </c>
      <c r="D24" s="22"/>
      <c r="E24" s="22"/>
      <c r="F24" s="23"/>
      <c r="G24" s="24">
        <v>632.0</v>
      </c>
      <c r="H24" s="25">
        <v>5000.0</v>
      </c>
      <c r="I24" s="26" t="str">
        <f t="shared" si="1"/>
        <v> 5,632.00 </v>
      </c>
      <c r="J24" s="27"/>
      <c r="K24" s="24"/>
      <c r="L24" s="32"/>
      <c r="M24" s="32"/>
      <c r="N24" s="32"/>
      <c r="O24" s="32"/>
      <c r="P24" s="33"/>
      <c r="Q24" s="33"/>
      <c r="R24" s="33"/>
      <c r="S24" s="30" t="str">
        <f t="shared" si="2"/>
        <v> 0.00 </v>
      </c>
      <c r="T24" s="27" t="str">
        <f t="shared" si="3"/>
        <v>(13,593.00)</v>
      </c>
      <c r="U24" s="31" t="str">
        <f t="shared" si="4"/>
        <v>4,224.00 </v>
      </c>
      <c r="V24" s="31" t="str">
        <f t="shared" si="5"/>
        <v>12,185.00 </v>
      </c>
      <c r="W24" s="31" t="str">
        <f t="shared" si="6"/>
        <v>-12,185.00 </v>
      </c>
    </row>
    <row r="25" ht="15.75" customHeight="1">
      <c r="A25" s="19" t="s">
        <v>66</v>
      </c>
      <c r="B25" s="20" t="s">
        <v>67</v>
      </c>
      <c r="C25" s="21"/>
      <c r="D25" s="22"/>
      <c r="E25" s="22"/>
      <c r="F25" s="23"/>
      <c r="G25" s="24">
        <v>830.0</v>
      </c>
      <c r="H25" s="25">
        <v>5000.0</v>
      </c>
      <c r="I25" s="26" t="str">
        <f t="shared" si="1"/>
        <v> 5,830.00 </v>
      </c>
      <c r="J25" s="27"/>
      <c r="K25" s="24"/>
      <c r="L25" s="32"/>
      <c r="M25" s="32"/>
      <c r="N25" s="32"/>
      <c r="O25" s="32"/>
      <c r="P25" s="33"/>
      <c r="Q25" s="33"/>
      <c r="R25" s="33"/>
      <c r="S25" s="30" t="str">
        <f t="shared" si="2"/>
        <v> 0.00 </v>
      </c>
      <c r="T25" s="27" t="str">
        <f t="shared" si="3"/>
        <v>(5,830.00)</v>
      </c>
      <c r="U25" s="31" t="str">
        <f t="shared" si="4"/>
        <v>4,372.50 </v>
      </c>
      <c r="V25" s="31" t="str">
        <f t="shared" si="5"/>
        <v>4,372.50 </v>
      </c>
      <c r="W25" s="31" t="str">
        <f t="shared" si="6"/>
        <v>-4,372.50 </v>
      </c>
    </row>
    <row r="26" ht="15.75" customHeight="1">
      <c r="A26" s="19" t="s">
        <v>68</v>
      </c>
      <c r="B26" s="20" t="s">
        <v>69</v>
      </c>
      <c r="C26" s="21"/>
      <c r="D26" s="22"/>
      <c r="E26" s="22"/>
      <c r="F26" s="23"/>
      <c r="G26" s="24">
        <v>869.0</v>
      </c>
      <c r="H26" s="25">
        <v>5000.0</v>
      </c>
      <c r="I26" s="26" t="str">
        <f t="shared" si="1"/>
        <v> 5,869.00 </v>
      </c>
      <c r="J26" s="27"/>
      <c r="K26" s="24"/>
      <c r="L26" s="32"/>
      <c r="M26" s="32"/>
      <c r="N26" s="32"/>
      <c r="O26" s="32"/>
      <c r="P26" s="33"/>
      <c r="Q26" s="33"/>
      <c r="R26" s="33"/>
      <c r="S26" s="30" t="str">
        <f t="shared" si="2"/>
        <v> 0.00 </v>
      </c>
      <c r="T26" s="27" t="str">
        <f t="shared" si="3"/>
        <v>(5,869.00)</v>
      </c>
      <c r="U26" s="31" t="str">
        <f t="shared" si="4"/>
        <v>4,401.75 </v>
      </c>
      <c r="V26" s="31" t="str">
        <f t="shared" si="5"/>
        <v>4,401.75 </v>
      </c>
      <c r="W26" s="31" t="str">
        <f t="shared" si="6"/>
        <v>-4,401.75 </v>
      </c>
    </row>
    <row r="27" ht="15.75" customHeight="1">
      <c r="A27" s="19" t="s">
        <v>70</v>
      </c>
      <c r="B27" s="20" t="s">
        <v>71</v>
      </c>
      <c r="C27" s="21"/>
      <c r="D27" s="22"/>
      <c r="E27" s="22"/>
      <c r="F27" s="23"/>
      <c r="G27" s="24">
        <v>956.0</v>
      </c>
      <c r="H27" s="25">
        <v>5000.0</v>
      </c>
      <c r="I27" s="26" t="str">
        <f t="shared" si="1"/>
        <v> 5,956.00 </v>
      </c>
      <c r="J27" s="27"/>
      <c r="K27" s="24"/>
      <c r="L27" s="32">
        <v>5956.0</v>
      </c>
      <c r="M27" s="32"/>
      <c r="N27" s="32"/>
      <c r="O27" s="32"/>
      <c r="P27" s="33"/>
      <c r="Q27" s="33"/>
      <c r="R27" s="33"/>
      <c r="S27" s="30" t="str">
        <f t="shared" si="2"/>
        <v> 5,956.00 </v>
      </c>
      <c r="T27" s="27" t="str">
        <f t="shared" si="3"/>
        <v> 0.00 </v>
      </c>
      <c r="U27" s="31" t="str">
        <f t="shared" si="4"/>
        <v>4,467.00 </v>
      </c>
      <c r="V27" s="31" t="str">
        <f t="shared" si="5"/>
        <v>4,467.00 </v>
      </c>
      <c r="W27" s="31" t="str">
        <f t="shared" si="6"/>
        <v>1,489.00 </v>
      </c>
    </row>
    <row r="28" ht="15.75" customHeight="1">
      <c r="A28" s="19" t="s">
        <v>72</v>
      </c>
      <c r="B28" s="20" t="s">
        <v>73</v>
      </c>
      <c r="C28" s="21"/>
      <c r="D28" s="22"/>
      <c r="E28" s="22"/>
      <c r="F28" s="23"/>
      <c r="G28" s="24">
        <v>600.0</v>
      </c>
      <c r="H28" s="25">
        <v>5000.0</v>
      </c>
      <c r="I28" s="26" t="str">
        <f t="shared" si="1"/>
        <v> 5,600.00 </v>
      </c>
      <c r="J28" s="27"/>
      <c r="K28" s="24"/>
      <c r="L28" s="32"/>
      <c r="M28" s="32"/>
      <c r="N28" s="32"/>
      <c r="O28" s="32"/>
      <c r="P28" s="33"/>
      <c r="Q28" s="33">
        <v>2800.0</v>
      </c>
      <c r="R28" s="33"/>
      <c r="S28" s="30" t="str">
        <f t="shared" si="2"/>
        <v> 2,800.00 </v>
      </c>
      <c r="T28" s="27" t="str">
        <f t="shared" si="3"/>
        <v>(2,800.00)</v>
      </c>
      <c r="U28" s="31" t="str">
        <f t="shared" si="4"/>
        <v>4,200.00 </v>
      </c>
      <c r="V28" s="31" t="str">
        <f t="shared" si="5"/>
        <v>4,200.00 </v>
      </c>
      <c r="W28" s="31" t="str">
        <f t="shared" si="6"/>
        <v>-1,400.00 </v>
      </c>
    </row>
    <row r="29" ht="15.75" customHeight="1">
      <c r="A29" s="19" t="s">
        <v>74</v>
      </c>
      <c r="B29" s="20" t="s">
        <v>75</v>
      </c>
      <c r="C29" s="21">
        <v>24977.0</v>
      </c>
      <c r="D29" s="22"/>
      <c r="E29" s="22"/>
      <c r="F29" s="23"/>
      <c r="G29" s="24">
        <v>869.0</v>
      </c>
      <c r="H29" s="25">
        <v>5000.0</v>
      </c>
      <c r="I29" s="26" t="str">
        <f t="shared" si="1"/>
        <v> 5,869.00 </v>
      </c>
      <c r="J29" s="27"/>
      <c r="K29" s="24"/>
      <c r="L29" s="32"/>
      <c r="M29" s="32"/>
      <c r="N29" s="32"/>
      <c r="O29" s="32"/>
      <c r="P29" s="33"/>
      <c r="Q29" s="33">
        <v>21721.0</v>
      </c>
      <c r="R29" s="33"/>
      <c r="S29" s="30" t="str">
        <f t="shared" si="2"/>
        <v> 21,721.00 </v>
      </c>
      <c r="T29" s="27" t="str">
        <f t="shared" si="3"/>
        <v>(9,125.00)</v>
      </c>
      <c r="U29" s="31" t="str">
        <f t="shared" si="4"/>
        <v>4,401.75 </v>
      </c>
      <c r="V29" s="31" t="str">
        <f t="shared" si="5"/>
        <v>29,378.75 </v>
      </c>
      <c r="W29" s="31" t="str">
        <f t="shared" si="6"/>
        <v>-7,657.75 </v>
      </c>
    </row>
    <row r="30" ht="15.75" customHeight="1">
      <c r="A30" s="19" t="s">
        <v>76</v>
      </c>
      <c r="B30" s="20" t="s">
        <v>77</v>
      </c>
      <c r="C30" s="21"/>
      <c r="D30" s="22">
        <v>25.0</v>
      </c>
      <c r="E30" s="22"/>
      <c r="F30" s="23"/>
      <c r="G30" s="24">
        <v>711.0</v>
      </c>
      <c r="H30" s="25">
        <v>5000.0</v>
      </c>
      <c r="I30" s="26" t="str">
        <f t="shared" si="1"/>
        <v> 5,736.00 </v>
      </c>
      <c r="J30" s="27"/>
      <c r="K30" s="24"/>
      <c r="L30" s="32"/>
      <c r="M30" s="32"/>
      <c r="N30" s="32"/>
      <c r="O30" s="32"/>
      <c r="P30" s="33">
        <v>3025.0</v>
      </c>
      <c r="Q30" s="33"/>
      <c r="R30" s="33"/>
      <c r="S30" s="30" t="str">
        <f t="shared" si="2"/>
        <v> 3,025.00 </v>
      </c>
      <c r="T30" s="27" t="str">
        <f t="shared" si="3"/>
        <v>(2,711.00)</v>
      </c>
      <c r="U30" s="31" t="str">
        <f t="shared" si="4"/>
        <v>4,283.25 </v>
      </c>
      <c r="V30" s="31" t="str">
        <f t="shared" si="5"/>
        <v>4,308.25 </v>
      </c>
      <c r="W30" s="31" t="str">
        <f t="shared" si="6"/>
        <v>-1,283.25 </v>
      </c>
    </row>
    <row r="31" ht="15.75" customHeight="1">
      <c r="A31" s="19" t="s">
        <v>78</v>
      </c>
      <c r="B31" s="20" t="s">
        <v>79</v>
      </c>
      <c r="C31" s="21"/>
      <c r="D31" s="22">
        <v>85.0</v>
      </c>
      <c r="E31" s="22"/>
      <c r="F31" s="23"/>
      <c r="G31" s="24">
        <v>715.0</v>
      </c>
      <c r="H31" s="25">
        <v>5000.0</v>
      </c>
      <c r="I31" s="26" t="str">
        <f t="shared" si="1"/>
        <v> 5,800.00 </v>
      </c>
      <c r="J31" s="27"/>
      <c r="K31" s="24"/>
      <c r="L31" s="32">
        <v>3000.0</v>
      </c>
      <c r="M31" s="32"/>
      <c r="N31" s="32"/>
      <c r="O31" s="32"/>
      <c r="P31" s="33"/>
      <c r="Q31" s="33">
        <v>2800.0</v>
      </c>
      <c r="R31" s="33"/>
      <c r="S31" s="30" t="str">
        <f t="shared" si="2"/>
        <v> 5,800.00 </v>
      </c>
      <c r="T31" s="27" t="str">
        <f t="shared" si="3"/>
        <v> 0.00 </v>
      </c>
      <c r="U31" s="31" t="str">
        <f t="shared" si="4"/>
        <v>4,286.25 </v>
      </c>
      <c r="V31" s="31" t="str">
        <f t="shared" si="5"/>
        <v>4,371.25 </v>
      </c>
      <c r="W31" s="31" t="str">
        <f t="shared" si="6"/>
        <v>1,428.75 </v>
      </c>
    </row>
    <row r="32" ht="15.75" customHeight="1">
      <c r="A32" s="19" t="s">
        <v>80</v>
      </c>
      <c r="B32" s="20" t="s">
        <v>81</v>
      </c>
      <c r="C32" s="21">
        <v>9970.0</v>
      </c>
      <c r="D32" s="22"/>
      <c r="E32" s="22"/>
      <c r="F32" s="23"/>
      <c r="G32" s="24">
        <v>952.0</v>
      </c>
      <c r="H32" s="25">
        <v>5000.0</v>
      </c>
      <c r="I32" s="26" t="str">
        <f t="shared" si="1"/>
        <v> 5,952.00 </v>
      </c>
      <c r="J32" s="27"/>
      <c r="K32" s="24"/>
      <c r="L32" s="32" t="str">
        <f>7304+1488</f>
        <v> 8,792.00 </v>
      </c>
      <c r="M32" s="32"/>
      <c r="N32" s="32"/>
      <c r="O32" s="32"/>
      <c r="P32" s="33"/>
      <c r="Q32" s="33"/>
      <c r="R32" s="33"/>
      <c r="S32" s="30" t="str">
        <f t="shared" si="2"/>
        <v> 8,792.00 </v>
      </c>
      <c r="T32" s="27" t="str">
        <f t="shared" si="3"/>
        <v>(7,130.00)</v>
      </c>
      <c r="U32" s="31" t="str">
        <f t="shared" si="4"/>
        <v>4,464.00 </v>
      </c>
      <c r="V32" s="31" t="str">
        <f t="shared" si="5"/>
        <v>14,434.00 </v>
      </c>
      <c r="W32" s="31" t="str">
        <f t="shared" si="6"/>
        <v>-5,642.00 </v>
      </c>
    </row>
    <row r="33" ht="15.75" customHeight="1">
      <c r="A33" s="19" t="s">
        <v>82</v>
      </c>
      <c r="B33" s="20" t="s">
        <v>83</v>
      </c>
      <c r="C33" s="21"/>
      <c r="D33" s="22">
        <v>50.0</v>
      </c>
      <c r="E33" s="22"/>
      <c r="F33" s="23"/>
      <c r="G33" s="24">
        <v>988.0</v>
      </c>
      <c r="H33" s="25">
        <v>5000.0</v>
      </c>
      <c r="I33" s="26" t="str">
        <f t="shared" si="1"/>
        <v> 6,038.00 </v>
      </c>
      <c r="J33" s="27">
        <v>5988.0</v>
      </c>
      <c r="K33" s="24"/>
      <c r="L33" s="32"/>
      <c r="M33" s="32"/>
      <c r="N33" s="32"/>
      <c r="O33" s="32"/>
      <c r="P33" s="33"/>
      <c r="Q33" s="35">
        <v>50.0</v>
      </c>
      <c r="R33" s="35"/>
      <c r="S33" s="30" t="str">
        <f t="shared" si="2"/>
        <v> 6,038.00 </v>
      </c>
      <c r="T33" s="27" t="str">
        <f t="shared" si="3"/>
        <v> 0.00 </v>
      </c>
      <c r="U33" s="31" t="str">
        <f t="shared" si="4"/>
        <v>4,491.00 </v>
      </c>
      <c r="V33" s="31" t="str">
        <f t="shared" si="5"/>
        <v>4,541.00 </v>
      </c>
      <c r="W33" s="31" t="str">
        <f t="shared" si="6"/>
        <v>1,497.00 </v>
      </c>
    </row>
    <row r="34" ht="15.75" customHeight="1">
      <c r="A34" s="36" t="s">
        <v>84</v>
      </c>
      <c r="B34" s="37" t="s">
        <v>85</v>
      </c>
      <c r="C34" s="21"/>
      <c r="D34" s="38"/>
      <c r="E34" s="38"/>
      <c r="F34" s="39"/>
      <c r="G34" s="24">
        <v>948.0</v>
      </c>
      <c r="H34" s="25">
        <v>5000.0</v>
      </c>
      <c r="I34" s="26" t="str">
        <f t="shared" si="1"/>
        <v> 5,948.00 </v>
      </c>
      <c r="J34" s="40"/>
      <c r="K34" s="41"/>
      <c r="L34" s="42"/>
      <c r="M34" s="42"/>
      <c r="N34" s="42"/>
      <c r="O34" s="42"/>
      <c r="P34" s="43"/>
      <c r="Q34" s="43"/>
      <c r="R34" s="43"/>
      <c r="S34" s="30" t="str">
        <f t="shared" si="2"/>
        <v> 0.00 </v>
      </c>
      <c r="T34" s="27" t="str">
        <f t="shared" si="3"/>
        <v>(5,948.00)</v>
      </c>
      <c r="U34" s="31" t="str">
        <f t="shared" si="4"/>
        <v>4,461.00 </v>
      </c>
      <c r="V34" s="31" t="str">
        <f t="shared" si="5"/>
        <v>4,461.00 </v>
      </c>
      <c r="W34" s="31" t="str">
        <f t="shared" si="6"/>
        <v>-4,461.00 </v>
      </c>
    </row>
    <row r="35" ht="15.75" customHeight="1">
      <c r="A35" s="19" t="s">
        <v>86</v>
      </c>
      <c r="B35" s="20" t="s">
        <v>87</v>
      </c>
      <c r="C35" s="21">
        <v>2041.0</v>
      </c>
      <c r="D35" s="22"/>
      <c r="E35" s="22"/>
      <c r="F35" s="23"/>
      <c r="G35" s="24">
        <v>790.0</v>
      </c>
      <c r="H35" s="25">
        <v>4000.0</v>
      </c>
      <c r="I35" s="26" t="str">
        <f t="shared" si="1"/>
        <v> 4,790.00 </v>
      </c>
      <c r="J35" s="27"/>
      <c r="K35" s="24" t="str">
        <f>4056+1000</f>
        <v> 5,056.00 </v>
      </c>
      <c r="L35" s="32"/>
      <c r="M35" s="32"/>
      <c r="N35" s="32">
        <v>2000.0</v>
      </c>
      <c r="O35" s="32"/>
      <c r="P35" s="33">
        <v>1000.0</v>
      </c>
      <c r="Q35" s="33"/>
      <c r="R35" s="33"/>
      <c r="S35" s="30" t="str">
        <f t="shared" si="2"/>
        <v> 8,056.00 </v>
      </c>
      <c r="T35" s="27" t="str">
        <f t="shared" si="3"/>
        <v> 1,225.00 </v>
      </c>
      <c r="U35" s="31" t="str">
        <f t="shared" si="4"/>
        <v>3,592.50 </v>
      </c>
      <c r="V35" s="31" t="str">
        <f t="shared" si="5"/>
        <v>5,633.50 </v>
      </c>
      <c r="W35" s="31" t="str">
        <f t="shared" si="6"/>
        <v>2,422.50 </v>
      </c>
    </row>
    <row r="36" ht="15.75" customHeight="1">
      <c r="A36" s="19" t="s">
        <v>88</v>
      </c>
      <c r="B36" s="20" t="s">
        <v>89</v>
      </c>
      <c r="C36" s="21">
        <v>7961.0</v>
      </c>
      <c r="D36" s="22"/>
      <c r="E36" s="22"/>
      <c r="F36" s="23"/>
      <c r="G36" s="24">
        <v>632.0</v>
      </c>
      <c r="H36" s="25">
        <v>5000.0</v>
      </c>
      <c r="I36" s="26" t="str">
        <f t="shared" si="1"/>
        <v> 5,632.00 </v>
      </c>
      <c r="J36" s="27">
        <v>7000.0</v>
      </c>
      <c r="K36" s="24"/>
      <c r="L36" s="32"/>
      <c r="M36" s="32"/>
      <c r="N36" s="32"/>
      <c r="O36" s="32"/>
      <c r="P36" s="33"/>
      <c r="Q36" s="33"/>
      <c r="R36" s="33"/>
      <c r="S36" s="30" t="str">
        <f t="shared" si="2"/>
        <v> 7,000.00 </v>
      </c>
      <c r="T36" s="27" t="str">
        <f t="shared" si="3"/>
        <v>(6,593.00)</v>
      </c>
      <c r="U36" s="31" t="str">
        <f t="shared" si="4"/>
        <v>4,224.00 </v>
      </c>
      <c r="V36" s="31" t="str">
        <f t="shared" si="5"/>
        <v>12,185.00 </v>
      </c>
      <c r="W36" s="31" t="str">
        <f t="shared" si="6"/>
        <v>-5,185.00 </v>
      </c>
    </row>
    <row r="37" ht="15.75" customHeight="1">
      <c r="A37" s="19" t="s">
        <v>90</v>
      </c>
      <c r="B37" s="20" t="s">
        <v>91</v>
      </c>
      <c r="C37" s="21">
        <v>7098.0</v>
      </c>
      <c r="D37" s="22"/>
      <c r="E37" s="22"/>
      <c r="F37" s="23"/>
      <c r="G37" s="24">
        <v>711.0</v>
      </c>
      <c r="H37" s="25">
        <v>5000.0</v>
      </c>
      <c r="I37" s="26" t="str">
        <f t="shared" si="1"/>
        <v> 5,711.00 </v>
      </c>
      <c r="J37" s="27"/>
      <c r="K37" s="24"/>
      <c r="L37" s="32"/>
      <c r="M37" s="32"/>
      <c r="N37" s="32"/>
      <c r="O37" s="32"/>
      <c r="P37" s="33"/>
      <c r="Q37" s="33"/>
      <c r="R37" s="33"/>
      <c r="S37" s="30" t="str">
        <f t="shared" si="2"/>
        <v> 0.00 </v>
      </c>
      <c r="T37" s="27" t="str">
        <f t="shared" si="3"/>
        <v>(12,809.00)</v>
      </c>
      <c r="U37" s="31" t="str">
        <f t="shared" si="4"/>
        <v>4,283.25 </v>
      </c>
      <c r="V37" s="31" t="str">
        <f t="shared" si="5"/>
        <v>11,381.25 </v>
      </c>
      <c r="W37" s="31" t="str">
        <f t="shared" si="6"/>
        <v>-11,381.25 </v>
      </c>
    </row>
    <row r="38" ht="15.75" customHeight="1">
      <c r="A38" s="19" t="s">
        <v>92</v>
      </c>
      <c r="B38" s="20" t="s">
        <v>93</v>
      </c>
      <c r="C38" s="21"/>
      <c r="D38" s="22"/>
      <c r="E38" s="22"/>
      <c r="F38" s="23"/>
      <c r="G38" s="24">
        <v>632.0</v>
      </c>
      <c r="H38" s="25">
        <v>5000.0</v>
      </c>
      <c r="I38" s="26" t="str">
        <f t="shared" si="1"/>
        <v> 5,632.00 </v>
      </c>
      <c r="J38" s="27"/>
      <c r="K38" s="24"/>
      <c r="L38" s="32"/>
      <c r="M38" s="32"/>
      <c r="N38" s="32"/>
      <c r="O38" s="32"/>
      <c r="P38" s="33"/>
      <c r="Q38" s="33">
        <v>5632.0</v>
      </c>
      <c r="R38" s="33"/>
      <c r="S38" s="30" t="str">
        <f t="shared" si="2"/>
        <v> 5,632.00 </v>
      </c>
      <c r="T38" s="27" t="str">
        <f t="shared" si="3"/>
        <v> 0.00 </v>
      </c>
      <c r="U38" s="31" t="str">
        <f t="shared" si="4"/>
        <v>4,224.00 </v>
      </c>
      <c r="V38" s="31" t="str">
        <f t="shared" si="5"/>
        <v>4,224.00 </v>
      </c>
      <c r="W38" s="31" t="str">
        <f t="shared" si="6"/>
        <v>1,408.00 </v>
      </c>
    </row>
    <row r="39" ht="15.75" customHeight="1">
      <c r="A39" s="19" t="s">
        <v>94</v>
      </c>
      <c r="B39" s="20" t="s">
        <v>95</v>
      </c>
      <c r="C39" s="21"/>
      <c r="D39" s="22"/>
      <c r="E39" s="22"/>
      <c r="F39" s="23"/>
      <c r="G39" s="24">
        <v>790.0</v>
      </c>
      <c r="H39" s="25">
        <v>5000.0</v>
      </c>
      <c r="I39" s="26" t="str">
        <f t="shared" si="1"/>
        <v> 5,790.00 </v>
      </c>
      <c r="J39" s="27"/>
      <c r="K39" s="24"/>
      <c r="L39" s="32"/>
      <c r="M39" s="32"/>
      <c r="N39" s="32"/>
      <c r="O39" s="32"/>
      <c r="P39" s="33">
        <v>5790.0</v>
      </c>
      <c r="Q39" s="33"/>
      <c r="R39" s="33"/>
      <c r="S39" s="30" t="str">
        <f t="shared" si="2"/>
        <v> 5,790.00 </v>
      </c>
      <c r="T39" s="27" t="str">
        <f t="shared" si="3"/>
        <v> 0.00 </v>
      </c>
      <c r="U39" s="31" t="str">
        <f t="shared" si="4"/>
        <v>4,342.50 </v>
      </c>
      <c r="V39" s="31" t="str">
        <f t="shared" si="5"/>
        <v>4,342.50 </v>
      </c>
      <c r="W39" s="31" t="str">
        <f t="shared" si="6"/>
        <v>1,447.50 </v>
      </c>
    </row>
    <row r="40" ht="15.75" customHeight="1">
      <c r="A40" s="19" t="s">
        <v>96</v>
      </c>
      <c r="B40" s="20" t="s">
        <v>97</v>
      </c>
      <c r="C40" s="21"/>
      <c r="D40" s="22"/>
      <c r="E40" s="22"/>
      <c r="F40" s="23"/>
      <c r="G40" s="24">
        <v>672.0</v>
      </c>
      <c r="H40" s="25">
        <v>5000.0</v>
      </c>
      <c r="I40" s="26" t="str">
        <f t="shared" si="1"/>
        <v> 5,672.00 </v>
      </c>
      <c r="J40" s="27"/>
      <c r="K40" s="24"/>
      <c r="L40" s="32"/>
      <c r="M40" s="32"/>
      <c r="N40" s="32"/>
      <c r="O40" s="32"/>
      <c r="P40" s="33"/>
      <c r="Q40" s="33">
        <v>5672.0</v>
      </c>
      <c r="R40" s="33"/>
      <c r="S40" s="30" t="str">
        <f t="shared" si="2"/>
        <v> 5,672.00 </v>
      </c>
      <c r="T40" s="27" t="str">
        <f t="shared" si="3"/>
        <v> 0.00 </v>
      </c>
      <c r="U40" s="31" t="str">
        <f t="shared" si="4"/>
        <v>4,254.00 </v>
      </c>
      <c r="V40" s="31" t="str">
        <f t="shared" si="5"/>
        <v>4,254.00 </v>
      </c>
      <c r="W40" s="31" t="str">
        <f t="shared" si="6"/>
        <v>1,418.00 </v>
      </c>
    </row>
    <row r="41" ht="15.75" customHeight="1">
      <c r="A41" s="19" t="s">
        <v>98</v>
      </c>
      <c r="B41" s="20" t="s">
        <v>99</v>
      </c>
      <c r="C41" s="21"/>
      <c r="D41" s="22"/>
      <c r="E41" s="22"/>
      <c r="F41" s="23"/>
      <c r="G41" s="24">
        <v>869.0</v>
      </c>
      <c r="H41" s="25">
        <v>5000.0</v>
      </c>
      <c r="I41" s="26" t="str">
        <f t="shared" si="1"/>
        <v> 5,869.00 </v>
      </c>
      <c r="J41" s="27"/>
      <c r="K41" s="24"/>
      <c r="L41" s="32"/>
      <c r="M41" s="32"/>
      <c r="N41" s="32"/>
      <c r="O41" s="32"/>
      <c r="P41" s="33"/>
      <c r="Q41" s="33"/>
      <c r="R41" s="33"/>
      <c r="S41" s="30" t="str">
        <f t="shared" si="2"/>
        <v> 0.00 </v>
      </c>
      <c r="T41" s="27" t="str">
        <f t="shared" si="3"/>
        <v>(5,869.00)</v>
      </c>
      <c r="U41" s="31" t="str">
        <f t="shared" si="4"/>
        <v>4,401.75 </v>
      </c>
      <c r="V41" s="31" t="str">
        <f t="shared" si="5"/>
        <v>4,401.75 </v>
      </c>
      <c r="W41" s="31" t="str">
        <f t="shared" si="6"/>
        <v>-4,401.75 </v>
      </c>
    </row>
    <row r="42" ht="15.75" customHeight="1">
      <c r="A42" s="19" t="s">
        <v>100</v>
      </c>
      <c r="B42" s="20" t="s">
        <v>101</v>
      </c>
      <c r="C42" s="21">
        <v>10767.0</v>
      </c>
      <c r="D42" s="22"/>
      <c r="E42" s="22"/>
      <c r="F42" s="23"/>
      <c r="G42" s="24">
        <v>1244.0</v>
      </c>
      <c r="H42" s="25">
        <v>5000.0</v>
      </c>
      <c r="I42" s="26" t="str">
        <f t="shared" si="1"/>
        <v> 6,244.00 </v>
      </c>
      <c r="J42" s="27"/>
      <c r="K42" s="24"/>
      <c r="L42" s="32"/>
      <c r="M42" s="32">
        <v>7900.0</v>
      </c>
      <c r="N42" s="32"/>
      <c r="O42" s="32"/>
      <c r="P42" s="33"/>
      <c r="Q42" s="33"/>
      <c r="R42" s="33"/>
      <c r="S42" s="30" t="str">
        <f t="shared" si="2"/>
        <v> 7,900.00 </v>
      </c>
      <c r="T42" s="27" t="str">
        <f t="shared" si="3"/>
        <v>(9,111.00)</v>
      </c>
      <c r="U42" s="31" t="str">
        <f t="shared" si="4"/>
        <v>4,683.00 </v>
      </c>
      <c r="V42" s="31" t="str">
        <f t="shared" si="5"/>
        <v>15,450.00 </v>
      </c>
      <c r="W42" s="31" t="str">
        <f t="shared" si="6"/>
        <v>-7,550.00 </v>
      </c>
    </row>
    <row r="43" ht="15.75" customHeight="1">
      <c r="A43" s="19" t="s">
        <v>100</v>
      </c>
      <c r="B43" s="20" t="s">
        <v>102</v>
      </c>
      <c r="C43" s="21">
        <v>23901.0</v>
      </c>
      <c r="D43" s="22"/>
      <c r="E43" s="22"/>
      <c r="F43" s="23"/>
      <c r="G43" s="24">
        <v>3555.0</v>
      </c>
      <c r="H43" s="25">
        <v>5000.0</v>
      </c>
      <c r="I43" s="26" t="str">
        <f t="shared" si="1"/>
        <v> 8,555.00 </v>
      </c>
      <c r="J43" s="27"/>
      <c r="K43" s="24"/>
      <c r="L43" s="32"/>
      <c r="M43" s="32">
        <v>17500.0</v>
      </c>
      <c r="N43" s="32"/>
      <c r="O43" s="32"/>
      <c r="P43" s="33"/>
      <c r="Q43" s="33"/>
      <c r="R43" s="33"/>
      <c r="S43" s="30" t="str">
        <f t="shared" si="2"/>
        <v> 17,500.00 </v>
      </c>
      <c r="T43" s="27" t="str">
        <f t="shared" si="3"/>
        <v>(14,956.00)</v>
      </c>
      <c r="U43" s="31" t="str">
        <f t="shared" si="4"/>
        <v>6,416.25 </v>
      </c>
      <c r="V43" s="31" t="str">
        <f t="shared" si="5"/>
        <v>30,317.25 </v>
      </c>
      <c r="W43" s="31" t="str">
        <f t="shared" si="6"/>
        <v>-12,817.25 </v>
      </c>
    </row>
    <row r="44" ht="15.75" customHeight="1">
      <c r="A44" s="19" t="s">
        <v>103</v>
      </c>
      <c r="B44" s="20" t="s">
        <v>104</v>
      </c>
      <c r="C44" s="21">
        <v>6863.0</v>
      </c>
      <c r="D44" s="22"/>
      <c r="E44" s="22"/>
      <c r="F44" s="23"/>
      <c r="G44" s="24">
        <v>395.0</v>
      </c>
      <c r="H44" s="25">
        <v>5000.0</v>
      </c>
      <c r="I44" s="26" t="str">
        <f t="shared" si="1"/>
        <v> 5,395.00 </v>
      </c>
      <c r="J44" s="27"/>
      <c r="K44" s="24"/>
      <c r="L44" s="32"/>
      <c r="M44" s="32">
        <v>3650.0</v>
      </c>
      <c r="N44" s="32"/>
      <c r="O44" s="32"/>
      <c r="P44" s="33"/>
      <c r="Q44" s="33"/>
      <c r="R44" s="33"/>
      <c r="S44" s="30" t="str">
        <f t="shared" si="2"/>
        <v> 3,650.00 </v>
      </c>
      <c r="T44" s="27" t="str">
        <f t="shared" si="3"/>
        <v>(8,608.00)</v>
      </c>
      <c r="U44" s="31" t="str">
        <f t="shared" si="4"/>
        <v>4,046.25 </v>
      </c>
      <c r="V44" s="31" t="str">
        <f t="shared" si="5"/>
        <v>10,909.25 </v>
      </c>
      <c r="W44" s="31" t="str">
        <f t="shared" si="6"/>
        <v>-7,259.25 </v>
      </c>
    </row>
    <row r="45" ht="15.75" customHeight="1">
      <c r="A45" s="44" t="s">
        <v>105</v>
      </c>
      <c r="B45" s="20" t="s">
        <v>106</v>
      </c>
      <c r="C45" s="21">
        <v>16410.0</v>
      </c>
      <c r="D45" s="22"/>
      <c r="E45" s="22"/>
      <c r="F45" s="23"/>
      <c r="G45" s="24">
        <v>849.0</v>
      </c>
      <c r="H45" s="25">
        <v>5000.0</v>
      </c>
      <c r="I45" s="26" t="str">
        <f t="shared" si="1"/>
        <v> 5,849.00 </v>
      </c>
      <c r="J45" s="27"/>
      <c r="K45" s="24"/>
      <c r="L45" s="32"/>
      <c r="M45" s="32"/>
      <c r="N45" s="32"/>
      <c r="O45" s="32"/>
      <c r="P45" s="33"/>
      <c r="Q45" s="33"/>
      <c r="R45" s="33"/>
      <c r="S45" s="30" t="str">
        <f t="shared" si="2"/>
        <v> 0.00 </v>
      </c>
      <c r="T45" s="27" t="str">
        <f t="shared" si="3"/>
        <v>(22,259.00)</v>
      </c>
      <c r="U45" s="31" t="str">
        <f t="shared" si="4"/>
        <v>4,386.75 </v>
      </c>
      <c r="V45" s="31" t="str">
        <f t="shared" si="5"/>
        <v>20,796.75 </v>
      </c>
      <c r="W45" s="31" t="str">
        <f t="shared" si="6"/>
        <v>-20,796.75 </v>
      </c>
    </row>
    <row r="46" ht="15.75" customHeight="1">
      <c r="A46" s="19" t="s">
        <v>107</v>
      </c>
      <c r="B46" s="20" t="s">
        <v>108</v>
      </c>
      <c r="C46" s="21">
        <v>10472.0</v>
      </c>
      <c r="D46" s="22">
        <v>35.0</v>
      </c>
      <c r="E46" s="22"/>
      <c r="F46" s="23"/>
      <c r="G46" s="24">
        <v>1888.0</v>
      </c>
      <c r="H46" s="25">
        <v>5000.0</v>
      </c>
      <c r="I46" s="26" t="str">
        <f t="shared" si="1"/>
        <v> 6,923.00 </v>
      </c>
      <c r="J46" s="27"/>
      <c r="K46" s="24">
        <v>6884.0</v>
      </c>
      <c r="L46" s="32"/>
      <c r="M46" s="32"/>
      <c r="N46" s="32" t="str">
        <f>2506+35</f>
        <v> 2,541.00 </v>
      </c>
      <c r="O46" s="32"/>
      <c r="P46" s="33">
        <v>1722.0</v>
      </c>
      <c r="Q46" s="33"/>
      <c r="R46" s="33"/>
      <c r="S46" s="30" t="str">
        <f t="shared" si="2"/>
        <v> 11,147.00 </v>
      </c>
      <c r="T46" s="27" t="str">
        <f t="shared" si="3"/>
        <v>(6,248.00)</v>
      </c>
      <c r="U46" s="31" t="str">
        <f t="shared" si="4"/>
        <v>5,166.00 </v>
      </c>
      <c r="V46" s="31" t="str">
        <f t="shared" si="5"/>
        <v>15,673.00 </v>
      </c>
      <c r="W46" s="31" t="str">
        <f t="shared" si="6"/>
        <v>-4,526.00 </v>
      </c>
    </row>
    <row r="47" ht="15.75" customHeight="1">
      <c r="A47" s="19" t="s">
        <v>109</v>
      </c>
      <c r="B47" s="20" t="s">
        <v>110</v>
      </c>
      <c r="C47" s="21">
        <v>8284.0</v>
      </c>
      <c r="D47" s="22"/>
      <c r="E47" s="22"/>
      <c r="F47" s="23"/>
      <c r="G47" s="24">
        <v>869.0</v>
      </c>
      <c r="H47" s="25">
        <v>5000.0</v>
      </c>
      <c r="I47" s="26" t="str">
        <f t="shared" si="1"/>
        <v> 5,869.00 </v>
      </c>
      <c r="J47" s="27"/>
      <c r="K47" s="24"/>
      <c r="L47" s="32">
        <v>7000.0</v>
      </c>
      <c r="M47" s="32"/>
      <c r="N47" s="32"/>
      <c r="O47" s="32"/>
      <c r="P47" s="33"/>
      <c r="Q47" s="33">
        <v>3200.0</v>
      </c>
      <c r="R47" s="33"/>
      <c r="S47" s="30" t="str">
        <f t="shared" si="2"/>
        <v> 10,200.00 </v>
      </c>
      <c r="T47" s="27" t="str">
        <f t="shared" si="3"/>
        <v>(3,953.00)</v>
      </c>
      <c r="U47" s="31" t="str">
        <f t="shared" si="4"/>
        <v>4,401.75 </v>
      </c>
      <c r="V47" s="31" t="str">
        <f t="shared" si="5"/>
        <v>12,685.75 </v>
      </c>
      <c r="W47" s="31" t="str">
        <f t="shared" si="6"/>
        <v>-2,485.75 </v>
      </c>
    </row>
    <row r="48" ht="15.75" customHeight="1">
      <c r="A48" s="19" t="s">
        <v>111</v>
      </c>
      <c r="B48" s="20" t="s">
        <v>112</v>
      </c>
      <c r="C48" s="21"/>
      <c r="D48" s="22" t="str">
        <f>785+155</f>
        <v> 940.00 </v>
      </c>
      <c r="E48" s="22"/>
      <c r="F48" s="23"/>
      <c r="G48" s="24">
        <v>1027.0</v>
      </c>
      <c r="H48" s="25">
        <v>5000.0</v>
      </c>
      <c r="I48" s="26" t="str">
        <f t="shared" si="1"/>
        <v> 6,967.00 </v>
      </c>
      <c r="J48" s="27"/>
      <c r="K48" s="24"/>
      <c r="L48" s="32">
        <v>510.0</v>
      </c>
      <c r="M48" s="32"/>
      <c r="N48" s="32"/>
      <c r="O48" s="32"/>
      <c r="P48" s="33">
        <v>785.0</v>
      </c>
      <c r="Q48" s="33"/>
      <c r="R48" s="33"/>
      <c r="S48" s="30" t="str">
        <f t="shared" si="2"/>
        <v> 1,295.00 </v>
      </c>
      <c r="T48" s="27" t="str">
        <f t="shared" si="3"/>
        <v>(5,672.00)</v>
      </c>
      <c r="U48" s="31" t="str">
        <f t="shared" si="4"/>
        <v>4,520.25 </v>
      </c>
      <c r="V48" s="31" t="str">
        <f t="shared" si="5"/>
        <v>5,460.25 </v>
      </c>
      <c r="W48" s="31" t="str">
        <f t="shared" si="6"/>
        <v>-4,165.25 </v>
      </c>
    </row>
    <row r="49" ht="15.75" customHeight="1">
      <c r="A49" s="45" t="s">
        <v>113</v>
      </c>
      <c r="B49" s="20" t="s">
        <v>114</v>
      </c>
      <c r="C49" s="21">
        <v>8231.0</v>
      </c>
      <c r="D49" s="22"/>
      <c r="E49" s="22"/>
      <c r="F49" s="23"/>
      <c r="G49" s="24">
        <v>830.0</v>
      </c>
      <c r="H49" s="25">
        <v>5000.0</v>
      </c>
      <c r="I49" s="26" t="str">
        <f t="shared" si="1"/>
        <v> 5,830.00 </v>
      </c>
      <c r="J49" s="27"/>
      <c r="K49" s="24"/>
      <c r="L49" s="32"/>
      <c r="M49" s="32"/>
      <c r="N49" s="32"/>
      <c r="O49" s="32"/>
      <c r="P49" s="33"/>
      <c r="Q49" s="33"/>
      <c r="R49" s="33"/>
      <c r="S49" s="30" t="str">
        <f t="shared" si="2"/>
        <v> 0.00 </v>
      </c>
      <c r="T49" s="27" t="str">
        <f t="shared" si="3"/>
        <v>(14,061.00)</v>
      </c>
      <c r="U49" s="31" t="str">
        <f t="shared" si="4"/>
        <v>4,372.50 </v>
      </c>
      <c r="V49" s="31" t="str">
        <f t="shared" si="5"/>
        <v>12,603.50 </v>
      </c>
      <c r="W49" s="31" t="str">
        <f t="shared" si="6"/>
        <v>-12,603.50 </v>
      </c>
    </row>
    <row r="50" ht="15.75" customHeight="1">
      <c r="A50" s="19" t="s">
        <v>86</v>
      </c>
      <c r="B50" s="20" t="s">
        <v>115</v>
      </c>
      <c r="C50" s="21">
        <v>2015.0</v>
      </c>
      <c r="D50" s="22"/>
      <c r="E50" s="22"/>
      <c r="F50" s="23"/>
      <c r="G50" s="24">
        <v>751.0</v>
      </c>
      <c r="H50" s="27">
        <v>4000.0</v>
      </c>
      <c r="I50" s="26" t="str">
        <f t="shared" si="1"/>
        <v> 4,751.00 </v>
      </c>
      <c r="J50" s="27"/>
      <c r="K50" s="24"/>
      <c r="L50" s="32">
        <v>2000.0</v>
      </c>
      <c r="M50" s="32"/>
      <c r="N50" s="32"/>
      <c r="O50" s="32"/>
      <c r="P50" s="33">
        <v>1000.0</v>
      </c>
      <c r="Q50" s="33"/>
      <c r="R50" s="33"/>
      <c r="S50" s="30" t="str">
        <f t="shared" si="2"/>
        <v> 3,000.00 </v>
      </c>
      <c r="T50" s="27" t="str">
        <f t="shared" si="3"/>
        <v>(3,766.00)</v>
      </c>
      <c r="U50" s="31" t="str">
        <f t="shared" si="4"/>
        <v>3,563.25 </v>
      </c>
      <c r="V50" s="31" t="str">
        <f t="shared" si="5"/>
        <v>5,578.25 </v>
      </c>
      <c r="W50" s="31" t="str">
        <f t="shared" si="6"/>
        <v>-2,578.25 </v>
      </c>
    </row>
    <row r="51" ht="15.75" customHeight="1">
      <c r="A51" s="19" t="s">
        <v>116</v>
      </c>
      <c r="B51" s="20" t="s">
        <v>117</v>
      </c>
      <c r="C51" s="21"/>
      <c r="D51" s="22"/>
      <c r="E51" s="22"/>
      <c r="F51" s="23"/>
      <c r="G51" s="24">
        <v>869.0</v>
      </c>
      <c r="H51" s="25">
        <v>5000.0</v>
      </c>
      <c r="I51" s="26" t="str">
        <f t="shared" si="1"/>
        <v> 5,869.00 </v>
      </c>
      <c r="J51" s="27"/>
      <c r="K51" s="24"/>
      <c r="L51" s="32"/>
      <c r="M51" s="32"/>
      <c r="N51" s="32"/>
      <c r="O51" s="32"/>
      <c r="P51" s="33"/>
      <c r="Q51" s="33"/>
      <c r="R51" s="33"/>
      <c r="S51" s="30" t="str">
        <f t="shared" si="2"/>
        <v> 0.00 </v>
      </c>
      <c r="T51" s="27" t="str">
        <f t="shared" si="3"/>
        <v>(5,869.00)</v>
      </c>
      <c r="U51" s="31" t="str">
        <f t="shared" si="4"/>
        <v>4,401.75 </v>
      </c>
      <c r="V51" s="31" t="str">
        <f t="shared" si="5"/>
        <v>4,401.75 </v>
      </c>
      <c r="W51" s="31" t="str">
        <f t="shared" si="6"/>
        <v>-4,401.75 </v>
      </c>
    </row>
    <row r="52" ht="15.75" customHeight="1">
      <c r="A52" s="19" t="s">
        <v>118</v>
      </c>
      <c r="B52" s="20" t="s">
        <v>119</v>
      </c>
      <c r="C52" s="21"/>
      <c r="D52" s="22"/>
      <c r="E52" s="22"/>
      <c r="F52" s="23"/>
      <c r="G52" s="24">
        <v>1185.0</v>
      </c>
      <c r="H52" s="25">
        <v>5000.0</v>
      </c>
      <c r="I52" s="26" t="str">
        <f t="shared" si="1"/>
        <v> 6,185.00 </v>
      </c>
      <c r="J52" s="27"/>
      <c r="K52" s="24"/>
      <c r="L52" s="32">
        <v>3100.0</v>
      </c>
      <c r="M52" s="32"/>
      <c r="N52" s="32"/>
      <c r="O52" s="32"/>
      <c r="P52" s="33"/>
      <c r="Q52" s="33"/>
      <c r="R52" s="33"/>
      <c r="S52" s="30" t="str">
        <f t="shared" si="2"/>
        <v> 3,100.00 </v>
      </c>
      <c r="T52" s="27" t="str">
        <f t="shared" si="3"/>
        <v>(3,085.00)</v>
      </c>
      <c r="U52" s="31" t="str">
        <f t="shared" si="4"/>
        <v>4,638.75 </v>
      </c>
      <c r="V52" s="31" t="str">
        <f t="shared" si="5"/>
        <v>4,638.75 </v>
      </c>
      <c r="W52" s="31" t="str">
        <f t="shared" si="6"/>
        <v>-1,538.75 </v>
      </c>
    </row>
    <row r="53" ht="15.75" customHeight="1">
      <c r="A53" s="19" t="s">
        <v>120</v>
      </c>
      <c r="B53" s="20" t="s">
        <v>121</v>
      </c>
      <c r="C53" s="21"/>
      <c r="D53" s="22"/>
      <c r="E53" s="22"/>
      <c r="F53" s="23"/>
      <c r="G53" s="24">
        <v>948.0</v>
      </c>
      <c r="H53" s="25">
        <v>5000.0</v>
      </c>
      <c r="I53" s="26" t="str">
        <f t="shared" si="1"/>
        <v> 5,948.00 </v>
      </c>
      <c r="J53" s="27"/>
      <c r="K53" s="24"/>
      <c r="L53" s="32"/>
      <c r="M53" s="32"/>
      <c r="N53" s="32"/>
      <c r="O53" s="32"/>
      <c r="P53" s="33"/>
      <c r="Q53" s="33"/>
      <c r="R53" s="33"/>
      <c r="S53" s="30" t="str">
        <f t="shared" si="2"/>
        <v> 0.00 </v>
      </c>
      <c r="T53" s="27" t="str">
        <f t="shared" si="3"/>
        <v>(5,948.00)</v>
      </c>
      <c r="U53" s="31" t="str">
        <f t="shared" si="4"/>
        <v>4,461.00 </v>
      </c>
      <c r="V53" s="31" t="str">
        <f t="shared" si="5"/>
        <v>4,461.00 </v>
      </c>
      <c r="W53" s="31" t="str">
        <f t="shared" si="6"/>
        <v>-4,461.00 </v>
      </c>
    </row>
    <row r="54" ht="15.75" customHeight="1">
      <c r="A54" s="19" t="s">
        <v>122</v>
      </c>
      <c r="B54" s="20" t="s">
        <v>123</v>
      </c>
      <c r="C54" s="21"/>
      <c r="D54" s="22">
        <v>765.0</v>
      </c>
      <c r="E54" s="22"/>
      <c r="F54" s="23">
        <v>5000.0</v>
      </c>
      <c r="G54" s="24">
        <v>1264.0</v>
      </c>
      <c r="H54" s="25">
        <v>5000.0</v>
      </c>
      <c r="I54" s="26" t="str">
        <f t="shared" si="1"/>
        <v> 12,029.00 </v>
      </c>
      <c r="J54" s="27"/>
      <c r="K54" s="24"/>
      <c r="L54" s="32"/>
      <c r="M54" s="32"/>
      <c r="N54" s="32" t="str">
        <f>765+6464+11264</f>
        <v> 18,493.00 </v>
      </c>
      <c r="O54" s="32"/>
      <c r="P54" s="33"/>
      <c r="Q54" s="33"/>
      <c r="R54" s="33"/>
      <c r="S54" s="30" t="str">
        <f t="shared" si="2"/>
        <v> 18,493.00 </v>
      </c>
      <c r="T54" s="27" t="str">
        <f t="shared" si="3"/>
        <v> 6,464.00 </v>
      </c>
      <c r="U54" s="31" t="str">
        <f t="shared" si="4"/>
        <v>4,698.00 </v>
      </c>
      <c r="V54" s="31" t="str">
        <f t="shared" si="5"/>
        <v>10,463.00 </v>
      </c>
      <c r="W54" s="31" t="str">
        <f t="shared" si="6"/>
        <v>8,030.00 </v>
      </c>
    </row>
    <row r="55" ht="15.75" customHeight="1">
      <c r="A55" s="19" t="s">
        <v>124</v>
      </c>
      <c r="B55" s="46" t="s">
        <v>125</v>
      </c>
      <c r="C55" s="21"/>
      <c r="D55" s="22"/>
      <c r="E55" s="22"/>
      <c r="F55" s="23"/>
      <c r="G55" s="24">
        <v>660.0</v>
      </c>
      <c r="H55" s="25">
        <v>5000.0</v>
      </c>
      <c r="I55" s="26" t="str">
        <f t="shared" si="1"/>
        <v> 5,660.00 </v>
      </c>
      <c r="J55" s="27"/>
      <c r="K55" s="24"/>
      <c r="L55" s="32"/>
      <c r="M55" s="32"/>
      <c r="N55" s="32"/>
      <c r="O55" s="32"/>
      <c r="P55" s="33"/>
      <c r="Q55" s="33">
        <v>5660.0</v>
      </c>
      <c r="R55" s="33"/>
      <c r="S55" s="30" t="str">
        <f t="shared" si="2"/>
        <v> 5,660.00 </v>
      </c>
      <c r="T55" s="27" t="str">
        <f t="shared" si="3"/>
        <v> 0.00 </v>
      </c>
      <c r="U55" s="31" t="str">
        <f t="shared" si="4"/>
        <v>4,245.00 </v>
      </c>
      <c r="V55" s="31" t="str">
        <f t="shared" si="5"/>
        <v>4,245.00 </v>
      </c>
      <c r="W55" s="31" t="str">
        <f t="shared" si="6"/>
        <v>1,415.00 </v>
      </c>
    </row>
    <row r="56" ht="15.75" customHeight="1">
      <c r="A56" s="44" t="s">
        <v>126</v>
      </c>
      <c r="B56" s="20" t="s">
        <v>127</v>
      </c>
      <c r="C56" s="21">
        <v>1362.0</v>
      </c>
      <c r="D56" s="22"/>
      <c r="E56" s="22"/>
      <c r="F56" s="23"/>
      <c r="G56" s="24">
        <v>790.0</v>
      </c>
      <c r="H56" s="25">
        <v>5000.0</v>
      </c>
      <c r="I56" s="26" t="str">
        <f t="shared" si="1"/>
        <v> 5,790.00 </v>
      </c>
      <c r="J56" s="27"/>
      <c r="K56" s="24"/>
      <c r="L56" s="32"/>
      <c r="M56" s="32"/>
      <c r="N56" s="32"/>
      <c r="O56" s="32"/>
      <c r="P56" s="33"/>
      <c r="Q56" s="33"/>
      <c r="R56" s="33"/>
      <c r="S56" s="30" t="str">
        <f t="shared" si="2"/>
        <v> 0.00 </v>
      </c>
      <c r="T56" s="27" t="str">
        <f t="shared" si="3"/>
        <v>(7,152.00)</v>
      </c>
      <c r="U56" s="31" t="str">
        <f t="shared" si="4"/>
        <v>4,342.50 </v>
      </c>
      <c r="V56" s="31" t="str">
        <f t="shared" si="5"/>
        <v>5,704.50 </v>
      </c>
      <c r="W56" s="31" t="str">
        <f t="shared" si="6"/>
        <v>-5,704.50 </v>
      </c>
    </row>
    <row r="57" ht="15.75" customHeight="1">
      <c r="A57" s="19" t="s">
        <v>128</v>
      </c>
      <c r="B57" s="20" t="s">
        <v>129</v>
      </c>
      <c r="C57" s="21"/>
      <c r="D57" s="22"/>
      <c r="E57" s="22"/>
      <c r="F57" s="23"/>
      <c r="G57" s="24">
        <v>1031.0</v>
      </c>
      <c r="H57" s="25">
        <v>5000.0</v>
      </c>
      <c r="I57" s="26" t="str">
        <f t="shared" si="1"/>
        <v> 6,031.00 </v>
      </c>
      <c r="J57" s="27"/>
      <c r="K57" s="24"/>
      <c r="L57" s="32"/>
      <c r="M57" s="32"/>
      <c r="N57" s="32"/>
      <c r="O57" s="32"/>
      <c r="P57" s="33"/>
      <c r="Q57" s="33"/>
      <c r="R57" s="33"/>
      <c r="S57" s="30" t="str">
        <f t="shared" si="2"/>
        <v> 0.00 </v>
      </c>
      <c r="T57" s="27" t="str">
        <f t="shared" si="3"/>
        <v>(6,031.00)</v>
      </c>
      <c r="U57" s="31" t="str">
        <f t="shared" si="4"/>
        <v>4,523.25 </v>
      </c>
      <c r="V57" s="31" t="str">
        <f t="shared" si="5"/>
        <v>4,523.25 </v>
      </c>
      <c r="W57" s="31" t="str">
        <f t="shared" si="6"/>
        <v>-4,523.25 </v>
      </c>
    </row>
    <row r="58" ht="15.75" customHeight="1">
      <c r="A58" s="19" t="s">
        <v>130</v>
      </c>
      <c r="B58" s="20" t="s">
        <v>131</v>
      </c>
      <c r="C58" s="21"/>
      <c r="D58" s="22"/>
      <c r="E58" s="47"/>
      <c r="F58" s="23"/>
      <c r="G58" s="24">
        <v>869.0</v>
      </c>
      <c r="H58" s="25">
        <v>5000.0</v>
      </c>
      <c r="I58" s="26" t="str">
        <f t="shared" si="1"/>
        <v> 5,869.00 </v>
      </c>
      <c r="J58" s="27">
        <v>5869.0</v>
      </c>
      <c r="K58" s="24"/>
      <c r="L58" s="32"/>
      <c r="M58" s="32"/>
      <c r="N58" s="32"/>
      <c r="O58" s="32"/>
      <c r="P58" s="33"/>
      <c r="Q58" s="33"/>
      <c r="R58" s="33"/>
      <c r="S58" s="30" t="str">
        <f t="shared" si="2"/>
        <v> 5,869.00 </v>
      </c>
      <c r="T58" s="27" t="str">
        <f t="shared" si="3"/>
        <v> 0.00 </v>
      </c>
      <c r="U58" s="31" t="str">
        <f t="shared" si="4"/>
        <v>4,401.75 </v>
      </c>
      <c r="V58" s="31" t="str">
        <f t="shared" si="5"/>
        <v>4,401.75 </v>
      </c>
      <c r="W58" s="31" t="str">
        <f t="shared" si="6"/>
        <v>1,467.25 </v>
      </c>
    </row>
    <row r="59" ht="15.75" customHeight="1">
      <c r="A59" s="19" t="s">
        <v>132</v>
      </c>
      <c r="B59" s="20" t="s">
        <v>133</v>
      </c>
      <c r="C59" s="21"/>
      <c r="D59" s="22"/>
      <c r="E59" s="22"/>
      <c r="F59" s="23"/>
      <c r="G59" s="24">
        <v>1027.0</v>
      </c>
      <c r="H59" s="25">
        <v>5000.0</v>
      </c>
      <c r="I59" s="26" t="str">
        <f t="shared" si="1"/>
        <v> 6,027.00 </v>
      </c>
      <c r="J59" s="27"/>
      <c r="K59" s="24"/>
      <c r="L59" s="32"/>
      <c r="M59" s="32"/>
      <c r="N59" s="32">
        <v>5000.0</v>
      </c>
      <c r="O59" s="32"/>
      <c r="P59" s="33"/>
      <c r="Q59" s="33">
        <v>1975.0</v>
      </c>
      <c r="R59" s="33"/>
      <c r="S59" s="30" t="str">
        <f t="shared" si="2"/>
        <v> 6,975.00 </v>
      </c>
      <c r="T59" s="27" t="str">
        <f t="shared" si="3"/>
        <v> 948.00 </v>
      </c>
      <c r="U59" s="31" t="str">
        <f t="shared" si="4"/>
        <v>4,520.25 </v>
      </c>
      <c r="V59" s="31" t="str">
        <f t="shared" si="5"/>
        <v>4,520.25 </v>
      </c>
      <c r="W59" s="31" t="str">
        <f t="shared" si="6"/>
        <v>2,454.75 </v>
      </c>
    </row>
    <row r="60" ht="15.75" customHeight="1">
      <c r="A60" s="44" t="s">
        <v>134</v>
      </c>
      <c r="B60" s="20" t="s">
        <v>135</v>
      </c>
      <c r="C60" s="21"/>
      <c r="D60" s="22"/>
      <c r="E60" s="22"/>
      <c r="F60" s="23"/>
      <c r="G60" s="24">
        <v>988.0</v>
      </c>
      <c r="H60" s="25">
        <v>5000.0</v>
      </c>
      <c r="I60" s="26" t="str">
        <f t="shared" si="1"/>
        <v> 5,988.00 </v>
      </c>
      <c r="J60" s="27"/>
      <c r="K60" s="24"/>
      <c r="L60" s="32"/>
      <c r="M60" s="32"/>
      <c r="N60" s="32"/>
      <c r="O60" s="32"/>
      <c r="P60" s="33"/>
      <c r="Q60" s="33"/>
      <c r="R60" s="33"/>
      <c r="S60" s="30" t="str">
        <f t="shared" si="2"/>
        <v> 0.00 </v>
      </c>
      <c r="T60" s="27" t="str">
        <f t="shared" si="3"/>
        <v>(5,988.00)</v>
      </c>
      <c r="U60" s="31" t="str">
        <f t="shared" si="4"/>
        <v>4,491.00 </v>
      </c>
      <c r="V60" s="31" t="str">
        <f t="shared" si="5"/>
        <v>4,491.00 </v>
      </c>
      <c r="W60" s="31" t="str">
        <f t="shared" si="6"/>
        <v>-4,491.00 </v>
      </c>
    </row>
    <row r="61" ht="15.75" customHeight="1">
      <c r="A61" s="19" t="s">
        <v>132</v>
      </c>
      <c r="B61" s="20" t="s">
        <v>136</v>
      </c>
      <c r="C61" s="21"/>
      <c r="D61" s="22"/>
      <c r="E61" s="22"/>
      <c r="F61" s="23"/>
      <c r="G61" s="24">
        <v>948.0</v>
      </c>
      <c r="H61" s="25">
        <v>5000.0</v>
      </c>
      <c r="I61" s="26" t="str">
        <f t="shared" si="1"/>
        <v> 5,948.00 </v>
      </c>
      <c r="J61" s="27"/>
      <c r="K61" s="24"/>
      <c r="L61" s="32"/>
      <c r="M61" s="32"/>
      <c r="N61" s="32">
        <v>5000.0</v>
      </c>
      <c r="O61" s="32"/>
      <c r="P61" s="33"/>
      <c r="Q61" s="33"/>
      <c r="R61" s="33"/>
      <c r="S61" s="30" t="str">
        <f t="shared" si="2"/>
        <v> 5,000.00 </v>
      </c>
      <c r="T61" s="27" t="str">
        <f t="shared" si="3"/>
        <v>(948.00)</v>
      </c>
      <c r="U61" s="31" t="str">
        <f t="shared" si="4"/>
        <v>4,461.00 </v>
      </c>
      <c r="V61" s="31" t="str">
        <f t="shared" si="5"/>
        <v>4,461.00 </v>
      </c>
      <c r="W61" s="31" t="str">
        <f t="shared" si="6"/>
        <v>539.00 </v>
      </c>
    </row>
    <row r="62" ht="15.75" customHeight="1">
      <c r="A62" s="19" t="s">
        <v>137</v>
      </c>
      <c r="B62" s="20" t="s">
        <v>138</v>
      </c>
      <c r="C62" s="21"/>
      <c r="D62" s="22" t="str">
        <f>500+250</f>
        <v> 750.00 </v>
      </c>
      <c r="E62" s="22"/>
      <c r="F62" s="23"/>
      <c r="G62" s="24">
        <v>948.0</v>
      </c>
      <c r="H62" s="25">
        <v>5000.0</v>
      </c>
      <c r="I62" s="26" t="str">
        <f t="shared" si="1"/>
        <v> 6,698.00 </v>
      </c>
      <c r="J62" s="27"/>
      <c r="K62" s="24"/>
      <c r="L62" s="32"/>
      <c r="M62" s="32"/>
      <c r="N62" s="32"/>
      <c r="O62" s="48">
        <v>500.0</v>
      </c>
      <c r="P62" s="33" t="str">
        <f>500+500</f>
        <v> 1,000.00 </v>
      </c>
      <c r="Q62" s="35" t="str">
        <f>250+500</f>
        <v> 750.00 </v>
      </c>
      <c r="R62" s="35">
        <v>4000.0</v>
      </c>
      <c r="S62" s="30" t="str">
        <f t="shared" si="2"/>
        <v> 6,250.00 </v>
      </c>
      <c r="T62" s="27" t="str">
        <f t="shared" si="3"/>
        <v>(448.00)</v>
      </c>
      <c r="U62" s="31" t="str">
        <f t="shared" si="4"/>
        <v>4,461.00 </v>
      </c>
      <c r="V62" s="31" t="str">
        <f t="shared" si="5"/>
        <v>5,211.00 </v>
      </c>
      <c r="W62" s="31" t="str">
        <f t="shared" si="6"/>
        <v>1,039.00 </v>
      </c>
    </row>
    <row r="63" ht="15.75" customHeight="1">
      <c r="A63" s="19" t="s">
        <v>139</v>
      </c>
      <c r="B63" s="20" t="s">
        <v>140</v>
      </c>
      <c r="C63" s="21"/>
      <c r="D63" s="22"/>
      <c r="E63" s="22"/>
      <c r="F63" s="23"/>
      <c r="G63" s="24">
        <v>2740.0</v>
      </c>
      <c r="H63" s="25">
        <v>5000.0</v>
      </c>
      <c r="I63" s="26" t="str">
        <f t="shared" si="1"/>
        <v> 7,740.00 </v>
      </c>
      <c r="J63" s="27"/>
      <c r="K63" s="24"/>
      <c r="L63" s="32"/>
      <c r="M63" s="32"/>
      <c r="N63" s="32"/>
      <c r="O63" s="32"/>
      <c r="P63" s="33"/>
      <c r="Q63" s="33"/>
      <c r="R63" s="33"/>
      <c r="S63" s="30" t="str">
        <f t="shared" si="2"/>
        <v> 0.00 </v>
      </c>
      <c r="T63" s="27" t="str">
        <f t="shared" si="3"/>
        <v>(7,740.00)</v>
      </c>
      <c r="U63" s="31" t="str">
        <f t="shared" si="4"/>
        <v>5,805.00 </v>
      </c>
      <c r="V63" s="31" t="str">
        <f t="shared" si="5"/>
        <v>5,805.00 </v>
      </c>
      <c r="W63" s="31" t="str">
        <f t="shared" si="6"/>
        <v>-5,805.00 </v>
      </c>
    </row>
    <row r="64" ht="15.75" customHeight="1">
      <c r="A64" s="19" t="s">
        <v>141</v>
      </c>
      <c r="B64" s="20" t="s">
        <v>142</v>
      </c>
      <c r="C64" s="21"/>
      <c r="D64" s="22"/>
      <c r="E64" s="22"/>
      <c r="F64" s="23"/>
      <c r="G64" s="24">
        <v>830.0</v>
      </c>
      <c r="H64" s="25">
        <v>5000.0</v>
      </c>
      <c r="I64" s="26" t="str">
        <f t="shared" si="1"/>
        <v> 5,830.00 </v>
      </c>
      <c r="J64" s="27"/>
      <c r="K64" s="24"/>
      <c r="L64" s="32"/>
      <c r="M64" s="32">
        <v>3000.0</v>
      </c>
      <c r="N64" s="32"/>
      <c r="O64" s="32"/>
      <c r="P64" s="33"/>
      <c r="Q64" s="33"/>
      <c r="R64" s="33"/>
      <c r="S64" s="30" t="str">
        <f t="shared" si="2"/>
        <v> 3,000.00 </v>
      </c>
      <c r="T64" s="27" t="str">
        <f t="shared" si="3"/>
        <v>(2,830.00)</v>
      </c>
      <c r="U64" s="31" t="str">
        <f t="shared" si="4"/>
        <v>4,372.50 </v>
      </c>
      <c r="V64" s="31" t="str">
        <f t="shared" si="5"/>
        <v>4,372.50 </v>
      </c>
      <c r="W64" s="31" t="str">
        <f t="shared" si="6"/>
        <v>-1,372.50 </v>
      </c>
    </row>
    <row r="65" ht="15.75" customHeight="1">
      <c r="A65" s="19" t="s">
        <v>143</v>
      </c>
      <c r="B65" s="20" t="s">
        <v>144</v>
      </c>
      <c r="C65" s="21"/>
      <c r="D65" s="22"/>
      <c r="E65" s="22"/>
      <c r="F65" s="23"/>
      <c r="G65" s="24">
        <v>948.0</v>
      </c>
      <c r="H65" s="25">
        <v>5000.0</v>
      </c>
      <c r="I65" s="26" t="str">
        <f t="shared" si="1"/>
        <v> 5,948.00 </v>
      </c>
      <c r="J65" s="27"/>
      <c r="K65" s="24"/>
      <c r="L65" s="32"/>
      <c r="M65" s="32"/>
      <c r="N65" s="32"/>
      <c r="O65" s="32"/>
      <c r="P65" s="33"/>
      <c r="Q65" s="33"/>
      <c r="R65" s="33"/>
      <c r="S65" s="30" t="str">
        <f t="shared" si="2"/>
        <v> 0.00 </v>
      </c>
      <c r="T65" s="27" t="str">
        <f t="shared" si="3"/>
        <v>(5,948.00)</v>
      </c>
      <c r="U65" s="31" t="str">
        <f t="shared" si="4"/>
        <v>4,461.00 </v>
      </c>
      <c r="V65" s="31" t="str">
        <f t="shared" si="5"/>
        <v>4,461.00 </v>
      </c>
      <c r="W65" s="31" t="str">
        <f t="shared" si="6"/>
        <v>-4,461.00 </v>
      </c>
    </row>
    <row r="66" ht="15.75" customHeight="1">
      <c r="A66" s="19" t="s">
        <v>145</v>
      </c>
      <c r="B66" s="20" t="s">
        <v>146</v>
      </c>
      <c r="C66" s="21"/>
      <c r="D66" s="22"/>
      <c r="E66" s="22"/>
      <c r="F66" s="23"/>
      <c r="G66" s="24">
        <v>948.0</v>
      </c>
      <c r="H66" s="25">
        <v>4000.0</v>
      </c>
      <c r="I66" s="26" t="str">
        <f t="shared" si="1"/>
        <v> 4,948.00 </v>
      </c>
      <c r="J66" s="27"/>
      <c r="K66" s="24"/>
      <c r="L66" s="32"/>
      <c r="M66" s="32"/>
      <c r="N66" s="32"/>
      <c r="O66" s="32"/>
      <c r="P66" s="33"/>
      <c r="Q66" s="33"/>
      <c r="R66" s="33"/>
      <c r="S66" s="30" t="str">
        <f t="shared" si="2"/>
        <v> 0.00 </v>
      </c>
      <c r="T66" s="27" t="str">
        <f t="shared" si="3"/>
        <v>(4,948.00)</v>
      </c>
      <c r="U66" s="31" t="str">
        <f t="shared" si="4"/>
        <v>3,711.00 </v>
      </c>
      <c r="V66" s="31" t="str">
        <f t="shared" si="5"/>
        <v>3,711.00 </v>
      </c>
      <c r="W66" s="31" t="str">
        <f t="shared" si="6"/>
        <v>-3,711.00 </v>
      </c>
    </row>
    <row r="67" ht="15.75" customHeight="1">
      <c r="A67" s="19" t="s">
        <v>147</v>
      </c>
      <c r="B67" s="20" t="s">
        <v>148</v>
      </c>
      <c r="C67" s="21"/>
      <c r="D67" s="22"/>
      <c r="E67" s="22"/>
      <c r="F67" s="23"/>
      <c r="G67" s="24">
        <v>845.0</v>
      </c>
      <c r="H67" s="25">
        <v>5000.0</v>
      </c>
      <c r="I67" s="26" t="str">
        <f t="shared" si="1"/>
        <v> 5,845.00 </v>
      </c>
      <c r="J67" s="27"/>
      <c r="K67" s="24"/>
      <c r="L67" s="32"/>
      <c r="M67" s="32"/>
      <c r="N67" s="32"/>
      <c r="O67" s="32"/>
      <c r="P67" s="33">
        <v>5845.0</v>
      </c>
      <c r="Q67" s="33"/>
      <c r="R67" s="33"/>
      <c r="S67" s="30" t="str">
        <f t="shared" si="2"/>
        <v> 5,845.00 </v>
      </c>
      <c r="T67" s="27" t="str">
        <f t="shared" si="3"/>
        <v> 0.00 </v>
      </c>
      <c r="U67" s="31" t="str">
        <f t="shared" si="4"/>
        <v>4,383.75 </v>
      </c>
      <c r="V67" s="31" t="str">
        <f t="shared" si="5"/>
        <v>4,383.75 </v>
      </c>
      <c r="W67" s="31" t="str">
        <f t="shared" si="6"/>
        <v>1,461.25 </v>
      </c>
    </row>
    <row r="68" ht="15.75" customHeight="1">
      <c r="A68" s="19" t="s">
        <v>149</v>
      </c>
      <c r="B68" s="20" t="s">
        <v>150</v>
      </c>
      <c r="C68" s="21"/>
      <c r="D68" s="22"/>
      <c r="E68" s="22"/>
      <c r="F68" s="23" t="str">
        <f>1500+3500</f>
        <v> 5,000.00 </v>
      </c>
      <c r="G68" s="24">
        <v>1027.0</v>
      </c>
      <c r="H68" s="25">
        <v>5000.0</v>
      </c>
      <c r="I68" s="26" t="str">
        <f t="shared" si="1"/>
        <v> 11,027.00 </v>
      </c>
      <c r="J68" s="27"/>
      <c r="K68" s="24"/>
      <c r="L68" s="32"/>
      <c r="M68" s="32"/>
      <c r="N68" s="32" t="str">
        <f>2512+3500</f>
        <v> 6,012.00 </v>
      </c>
      <c r="O68" s="32">
        <v>1500.0</v>
      </c>
      <c r="P68" s="33"/>
      <c r="Q68" s="33"/>
      <c r="R68" s="33"/>
      <c r="S68" s="30" t="str">
        <f t="shared" si="2"/>
        <v> 7,512.00 </v>
      </c>
      <c r="T68" s="27" t="str">
        <f t="shared" si="3"/>
        <v>(3,515.00)</v>
      </c>
      <c r="U68" s="31" t="str">
        <f t="shared" si="4"/>
        <v>4,520.25 </v>
      </c>
      <c r="V68" s="31" t="str">
        <f t="shared" si="5"/>
        <v>9,520.25 </v>
      </c>
      <c r="W68" s="31" t="str">
        <f t="shared" si="6"/>
        <v>-2,008.25 </v>
      </c>
    </row>
    <row r="69" ht="15.75" customHeight="1">
      <c r="A69" s="19" t="s">
        <v>151</v>
      </c>
      <c r="B69" s="20" t="s">
        <v>152</v>
      </c>
      <c r="C69" s="21">
        <v>6956.0</v>
      </c>
      <c r="D69" s="22"/>
      <c r="E69" s="22"/>
      <c r="F69" s="23"/>
      <c r="G69" s="24">
        <v>1596.0</v>
      </c>
      <c r="H69" s="25">
        <v>5000.0</v>
      </c>
      <c r="I69" s="26" t="str">
        <f t="shared" si="1"/>
        <v> 6,596.00 </v>
      </c>
      <c r="J69" s="27"/>
      <c r="K69" s="24">
        <v>9992.0</v>
      </c>
      <c r="L69" s="32"/>
      <c r="M69" s="32"/>
      <c r="N69" s="32"/>
      <c r="O69" s="32"/>
      <c r="P69" s="33"/>
      <c r="Q69" s="33"/>
      <c r="R69" s="33"/>
      <c r="S69" s="30" t="str">
        <f t="shared" si="2"/>
        <v> 9,992.00 </v>
      </c>
      <c r="T69" s="27" t="str">
        <f t="shared" si="3"/>
        <v>(3,560.00)</v>
      </c>
      <c r="U69" s="31" t="str">
        <f t="shared" si="4"/>
        <v>4,947.00 </v>
      </c>
      <c r="V69" s="31" t="str">
        <f t="shared" si="5"/>
        <v>11,903.00 </v>
      </c>
      <c r="W69" s="31" t="str">
        <f t="shared" si="6"/>
        <v>-1,911.00 </v>
      </c>
    </row>
    <row r="70" ht="15.75" customHeight="1">
      <c r="A70" s="19" t="s">
        <v>153</v>
      </c>
      <c r="B70" s="20" t="s">
        <v>154</v>
      </c>
      <c r="C70" s="21"/>
      <c r="D70" s="22">
        <v>230.0</v>
      </c>
      <c r="E70" s="22"/>
      <c r="F70" s="23"/>
      <c r="G70" s="24">
        <v>830.0</v>
      </c>
      <c r="H70" s="25">
        <v>5000.0</v>
      </c>
      <c r="I70" s="26" t="str">
        <f t="shared" si="1"/>
        <v> 6,060.00 </v>
      </c>
      <c r="J70" s="27"/>
      <c r="K70" s="24"/>
      <c r="L70" s="32"/>
      <c r="M70" s="32">
        <v>6060.0</v>
      </c>
      <c r="N70" s="32"/>
      <c r="O70" s="32"/>
      <c r="P70" s="33"/>
      <c r="Q70" s="33"/>
      <c r="R70" s="33"/>
      <c r="S70" s="30" t="str">
        <f t="shared" si="2"/>
        <v> 6,060.00 </v>
      </c>
      <c r="T70" s="27" t="str">
        <f t="shared" si="3"/>
        <v> 0.00 </v>
      </c>
      <c r="U70" s="31" t="str">
        <f t="shared" si="4"/>
        <v>4,372.50 </v>
      </c>
      <c r="V70" s="31" t="str">
        <f t="shared" si="5"/>
        <v>4,602.50 </v>
      </c>
      <c r="W70" s="31" t="str">
        <f t="shared" si="6"/>
        <v>1,457.50 </v>
      </c>
    </row>
    <row r="71" ht="15.75" customHeight="1">
      <c r="A71" s="19" t="s">
        <v>155</v>
      </c>
      <c r="B71" s="20" t="s">
        <v>156</v>
      </c>
      <c r="C71" s="21"/>
      <c r="D71" s="22"/>
      <c r="E71" s="22"/>
      <c r="F71" s="23"/>
      <c r="G71" s="24">
        <v>1580.0</v>
      </c>
      <c r="H71" s="25">
        <v>5000.0</v>
      </c>
      <c r="I71" s="26" t="str">
        <f t="shared" si="1"/>
        <v> 6,580.00 </v>
      </c>
      <c r="J71" s="27"/>
      <c r="K71" s="24">
        <v>3125.0</v>
      </c>
      <c r="L71" s="32"/>
      <c r="M71" s="32"/>
      <c r="N71" s="32"/>
      <c r="O71" s="32"/>
      <c r="P71" s="33">
        <v>3455.0</v>
      </c>
      <c r="Q71" s="35">
        <v>7528.0</v>
      </c>
      <c r="R71" s="35"/>
      <c r="S71" s="30" t="str">
        <f t="shared" si="2"/>
        <v> 14,108.00 </v>
      </c>
      <c r="T71" s="27" t="str">
        <f t="shared" si="3"/>
        <v> 7,528.00 </v>
      </c>
      <c r="U71" s="31" t="str">
        <f t="shared" si="4"/>
        <v>4,935.00 </v>
      </c>
      <c r="V71" s="31" t="str">
        <f t="shared" si="5"/>
        <v>4,935.00 </v>
      </c>
      <c r="W71" s="31" t="str">
        <f t="shared" si="6"/>
        <v>9,173.00 </v>
      </c>
    </row>
    <row r="72" ht="15.75" customHeight="1">
      <c r="A72" s="19" t="s">
        <v>157</v>
      </c>
      <c r="B72" s="20" t="s">
        <v>158</v>
      </c>
      <c r="C72" s="21"/>
      <c r="D72" s="22"/>
      <c r="E72" s="22"/>
      <c r="F72" s="23"/>
      <c r="G72" s="24">
        <v>711.0</v>
      </c>
      <c r="H72" s="25">
        <v>5000.0</v>
      </c>
      <c r="I72" s="26" t="str">
        <f t="shared" si="1"/>
        <v> 5,711.00 </v>
      </c>
      <c r="J72" s="27"/>
      <c r="K72" s="24">
        <v>5711.0</v>
      </c>
      <c r="L72" s="32"/>
      <c r="M72" s="32"/>
      <c r="N72" s="32"/>
      <c r="O72" s="32"/>
      <c r="P72" s="33"/>
      <c r="Q72" s="33"/>
      <c r="R72" s="33"/>
      <c r="S72" s="30" t="str">
        <f t="shared" si="2"/>
        <v> 5,711.00 </v>
      </c>
      <c r="T72" s="27" t="str">
        <f t="shared" si="3"/>
        <v> 0.00 </v>
      </c>
      <c r="U72" s="31" t="str">
        <f t="shared" si="4"/>
        <v>4,283.25 </v>
      </c>
      <c r="V72" s="31" t="str">
        <f t="shared" si="5"/>
        <v>4,283.25 </v>
      </c>
      <c r="W72" s="31" t="str">
        <f t="shared" si="6"/>
        <v>1,427.75 </v>
      </c>
    </row>
    <row r="73" ht="23.25" customHeight="1">
      <c r="A73" s="45" t="s">
        <v>159</v>
      </c>
      <c r="B73" s="20" t="s">
        <v>160</v>
      </c>
      <c r="C73" s="21">
        <v>5000.0</v>
      </c>
      <c r="D73" s="22">
        <v>60.0</v>
      </c>
      <c r="E73" s="22"/>
      <c r="F73" s="23"/>
      <c r="G73" s="24">
        <v>960.0</v>
      </c>
      <c r="H73" s="25">
        <v>5000.0</v>
      </c>
      <c r="I73" s="26" t="str">
        <f t="shared" si="1"/>
        <v> 6,020.00 </v>
      </c>
      <c r="J73" s="27"/>
      <c r="K73" s="24"/>
      <c r="L73" s="22">
        <v>11020.0</v>
      </c>
      <c r="M73" s="22"/>
      <c r="N73" s="22"/>
      <c r="O73" s="22"/>
      <c r="P73" s="34"/>
      <c r="Q73" s="34"/>
      <c r="R73" s="34"/>
      <c r="S73" s="30" t="str">
        <f t="shared" si="2"/>
        <v> 11,020.00 </v>
      </c>
      <c r="T73" s="27" t="str">
        <f t="shared" si="3"/>
        <v> 0.00 </v>
      </c>
      <c r="U73" s="31" t="str">
        <f t="shared" si="4"/>
        <v>4,470.00 </v>
      </c>
      <c r="V73" s="31" t="str">
        <f t="shared" si="5"/>
        <v>9,530.00 </v>
      </c>
      <c r="W73" s="31" t="str">
        <f t="shared" si="6"/>
        <v>1,490.00 </v>
      </c>
    </row>
    <row r="74" ht="15.75" customHeight="1">
      <c r="A74" s="19" t="s">
        <v>161</v>
      </c>
      <c r="B74" s="20" t="s">
        <v>162</v>
      </c>
      <c r="C74" s="21"/>
      <c r="D74" s="22"/>
      <c r="E74" s="22"/>
      <c r="F74" s="23"/>
      <c r="G74" s="24">
        <v>1020.0</v>
      </c>
      <c r="H74" s="25">
        <v>5000.0</v>
      </c>
      <c r="I74" s="26" t="str">
        <f t="shared" si="1"/>
        <v> 6,020.00 </v>
      </c>
      <c r="J74" s="27"/>
      <c r="K74" s="24"/>
      <c r="L74" s="32"/>
      <c r="M74" s="32"/>
      <c r="N74" s="32"/>
      <c r="O74" s="32"/>
      <c r="P74" s="33"/>
      <c r="Q74" s="33"/>
      <c r="R74" s="33"/>
      <c r="S74" s="30" t="str">
        <f t="shared" si="2"/>
        <v> 0.00 </v>
      </c>
      <c r="T74" s="27" t="str">
        <f t="shared" si="3"/>
        <v>(6,020.00)</v>
      </c>
      <c r="U74" s="31" t="str">
        <f t="shared" si="4"/>
        <v>4,515.00 </v>
      </c>
      <c r="V74" s="31" t="str">
        <f t="shared" si="5"/>
        <v>4,515.00 </v>
      </c>
      <c r="W74" s="31" t="str">
        <f t="shared" si="6"/>
        <v>-4,515.00 </v>
      </c>
    </row>
    <row r="75" ht="15.75" customHeight="1">
      <c r="A75" s="19" t="s">
        <v>163</v>
      </c>
      <c r="B75" s="20" t="s">
        <v>164</v>
      </c>
      <c r="C75" s="21"/>
      <c r="D75" s="22"/>
      <c r="E75" s="22"/>
      <c r="F75" s="23"/>
      <c r="G75" s="24">
        <v>1383.0</v>
      </c>
      <c r="H75" s="25">
        <v>5000.0</v>
      </c>
      <c r="I75" s="26" t="str">
        <f t="shared" si="1"/>
        <v> 6,383.00 </v>
      </c>
      <c r="J75" s="27"/>
      <c r="K75" s="24"/>
      <c r="L75" s="32"/>
      <c r="M75" s="32"/>
      <c r="N75" s="32"/>
      <c r="O75" s="32"/>
      <c r="P75" s="33"/>
      <c r="Q75" s="33"/>
      <c r="R75" s="33"/>
      <c r="S75" s="30" t="str">
        <f t="shared" si="2"/>
        <v> 0.00 </v>
      </c>
      <c r="T75" s="27" t="str">
        <f t="shared" si="3"/>
        <v>(6,383.00)</v>
      </c>
      <c r="U75" s="31" t="str">
        <f t="shared" si="4"/>
        <v>4,787.25 </v>
      </c>
      <c r="V75" s="31" t="str">
        <f t="shared" si="5"/>
        <v>4,787.25 </v>
      </c>
      <c r="W75" s="31" t="str">
        <f t="shared" si="6"/>
        <v>-4,787.25 </v>
      </c>
    </row>
    <row r="76" ht="15.75" customHeight="1">
      <c r="A76" s="19" t="s">
        <v>165</v>
      </c>
      <c r="B76" s="20" t="s">
        <v>166</v>
      </c>
      <c r="C76" s="21"/>
      <c r="D76" s="22"/>
      <c r="E76" s="22"/>
      <c r="F76" s="23"/>
      <c r="G76" s="24">
        <v>1497.0</v>
      </c>
      <c r="H76" s="25">
        <v>5000.0</v>
      </c>
      <c r="I76" s="26" t="str">
        <f t="shared" si="1"/>
        <v> 6,497.00 </v>
      </c>
      <c r="J76" s="27"/>
      <c r="K76" s="24"/>
      <c r="L76" s="32"/>
      <c r="M76" s="32"/>
      <c r="N76" s="32"/>
      <c r="O76" s="32"/>
      <c r="P76" s="33"/>
      <c r="Q76" s="33">
        <v>3500.0</v>
      </c>
      <c r="R76" s="33"/>
      <c r="S76" s="30" t="str">
        <f t="shared" si="2"/>
        <v> 3,500.00 </v>
      </c>
      <c r="T76" s="27" t="str">
        <f t="shared" si="3"/>
        <v>(2,997.00)</v>
      </c>
      <c r="U76" s="31" t="str">
        <f t="shared" si="4"/>
        <v>4,872.75 </v>
      </c>
      <c r="V76" s="31" t="str">
        <f t="shared" si="5"/>
        <v>4,872.75 </v>
      </c>
      <c r="W76" s="31" t="str">
        <f t="shared" si="6"/>
        <v>-1,372.75 </v>
      </c>
    </row>
    <row r="77" ht="15.75" customHeight="1">
      <c r="A77" s="19" t="s">
        <v>167</v>
      </c>
      <c r="B77" s="20" t="s">
        <v>168</v>
      </c>
      <c r="C77" s="21"/>
      <c r="D77" s="22"/>
      <c r="E77" s="22"/>
      <c r="F77" s="23"/>
      <c r="G77" s="24">
        <v>1778.0</v>
      </c>
      <c r="H77" s="25">
        <v>5000.0</v>
      </c>
      <c r="I77" s="26" t="str">
        <f t="shared" si="1"/>
        <v> 6,778.00 </v>
      </c>
      <c r="J77" s="27"/>
      <c r="K77" s="24"/>
      <c r="L77" s="32"/>
      <c r="M77" s="32"/>
      <c r="N77" s="32"/>
      <c r="O77" s="32"/>
      <c r="P77" s="33"/>
      <c r="Q77" s="33">
        <v>3953.0</v>
      </c>
      <c r="R77" s="33"/>
      <c r="S77" s="30" t="str">
        <f t="shared" si="2"/>
        <v> 3,953.00 </v>
      </c>
      <c r="T77" s="27" t="str">
        <f t="shared" si="3"/>
        <v>(2,825.00)</v>
      </c>
      <c r="U77" s="31" t="str">
        <f t="shared" si="4"/>
        <v>5,083.50 </v>
      </c>
      <c r="V77" s="31" t="str">
        <f t="shared" si="5"/>
        <v>5,083.50 </v>
      </c>
      <c r="W77" s="31" t="str">
        <f t="shared" si="6"/>
        <v>-1,130.50 </v>
      </c>
    </row>
    <row r="78" ht="15.75" customHeight="1">
      <c r="A78" s="44" t="s">
        <v>169</v>
      </c>
      <c r="B78" s="20" t="s">
        <v>170</v>
      </c>
      <c r="C78" s="21">
        <v>9563.0</v>
      </c>
      <c r="D78" s="22"/>
      <c r="E78" s="22"/>
      <c r="F78" s="23"/>
      <c r="G78" s="24">
        <v>553.0</v>
      </c>
      <c r="H78" s="25">
        <v>5000.0</v>
      </c>
      <c r="I78" s="26" t="str">
        <f t="shared" si="1"/>
        <v> 5,553.00 </v>
      </c>
      <c r="J78" s="27"/>
      <c r="K78" s="24"/>
      <c r="L78" s="32">
        <v>3000.0</v>
      </c>
      <c r="M78" s="32"/>
      <c r="N78" s="32"/>
      <c r="O78" s="32"/>
      <c r="P78" s="33"/>
      <c r="Q78" s="33"/>
      <c r="R78" s="33"/>
      <c r="S78" s="30" t="str">
        <f t="shared" si="2"/>
        <v> 3,000.00 </v>
      </c>
      <c r="T78" s="27" t="str">
        <f t="shared" si="3"/>
        <v>(12,116.00)</v>
      </c>
      <c r="U78" s="31" t="str">
        <f t="shared" si="4"/>
        <v>4,164.75 </v>
      </c>
      <c r="V78" s="31" t="str">
        <f t="shared" si="5"/>
        <v>13,727.75 </v>
      </c>
      <c r="W78" s="31" t="str">
        <f t="shared" si="6"/>
        <v>-10,727.75 </v>
      </c>
    </row>
    <row r="79" ht="15.75" customHeight="1">
      <c r="A79" s="19" t="s">
        <v>171</v>
      </c>
      <c r="B79" s="20" t="s">
        <v>172</v>
      </c>
      <c r="C79" s="21"/>
      <c r="D79" s="22"/>
      <c r="E79" s="22"/>
      <c r="F79" s="23"/>
      <c r="G79" s="24">
        <v>948.0</v>
      </c>
      <c r="H79" s="25">
        <v>5000.0</v>
      </c>
      <c r="I79" s="26" t="str">
        <f t="shared" si="1"/>
        <v> 5,948.00 </v>
      </c>
      <c r="J79" s="27"/>
      <c r="K79" s="24"/>
      <c r="L79" s="32"/>
      <c r="M79" s="32"/>
      <c r="N79" s="32"/>
      <c r="O79" s="32"/>
      <c r="P79" s="33"/>
      <c r="Q79" s="33"/>
      <c r="R79" s="33"/>
      <c r="S79" s="30" t="str">
        <f t="shared" si="2"/>
        <v> 0.00 </v>
      </c>
      <c r="T79" s="27" t="str">
        <f t="shared" si="3"/>
        <v>(5,948.00)</v>
      </c>
      <c r="U79" s="31" t="str">
        <f t="shared" si="4"/>
        <v>4,461.00 </v>
      </c>
      <c r="V79" s="31" t="str">
        <f t="shared" si="5"/>
        <v>4,461.00 </v>
      </c>
      <c r="W79" s="31" t="str">
        <f t="shared" si="6"/>
        <v>-4,461.00 </v>
      </c>
    </row>
    <row r="80" ht="15.75" customHeight="1">
      <c r="A80" s="19" t="s">
        <v>173</v>
      </c>
      <c r="B80" s="20" t="s">
        <v>174</v>
      </c>
      <c r="C80" s="21">
        <v>6825.0</v>
      </c>
      <c r="D80" s="22"/>
      <c r="E80" s="22"/>
      <c r="F80" s="23"/>
      <c r="G80" s="24">
        <v>1383.0</v>
      </c>
      <c r="H80" s="25">
        <v>5000.0</v>
      </c>
      <c r="I80" s="26" t="str">
        <f t="shared" si="1"/>
        <v> 6,383.00 </v>
      </c>
      <c r="J80" s="27"/>
      <c r="K80" s="24">
        <v>5000.0</v>
      </c>
      <c r="L80" s="32">
        <v>3600.0</v>
      </c>
      <c r="M80" s="32"/>
      <c r="N80" s="32"/>
      <c r="O80" s="32"/>
      <c r="P80" s="33"/>
      <c r="Q80" s="33"/>
      <c r="R80" s="33"/>
      <c r="S80" s="30" t="str">
        <f t="shared" si="2"/>
        <v> 8,600.00 </v>
      </c>
      <c r="T80" s="27" t="str">
        <f t="shared" si="3"/>
        <v>(4,608.00)</v>
      </c>
      <c r="U80" s="31" t="str">
        <f t="shared" si="4"/>
        <v>4,787.25 </v>
      </c>
      <c r="V80" s="31" t="str">
        <f t="shared" si="5"/>
        <v>11,612.25 </v>
      </c>
      <c r="W80" s="31" t="str">
        <f t="shared" si="6"/>
        <v>-3,012.25 </v>
      </c>
    </row>
    <row r="81" ht="15.75" customHeight="1">
      <c r="A81" s="19" t="s">
        <v>175</v>
      </c>
      <c r="B81" s="20" t="s">
        <v>176</v>
      </c>
      <c r="C81" s="21">
        <v>4297.0</v>
      </c>
      <c r="D81" s="22">
        <v>55.0</v>
      </c>
      <c r="E81" s="22"/>
      <c r="F81" s="23"/>
      <c r="G81" s="24">
        <v>948.0</v>
      </c>
      <c r="H81" s="25">
        <v>5000.0</v>
      </c>
      <c r="I81" s="26" t="str">
        <f t="shared" si="1"/>
        <v> 6,003.00 </v>
      </c>
      <c r="J81" s="27">
        <v>3000.0</v>
      </c>
      <c r="K81" s="24"/>
      <c r="L81" s="32"/>
      <c r="M81" s="32"/>
      <c r="N81" s="32"/>
      <c r="O81" s="32"/>
      <c r="P81" s="33"/>
      <c r="Q81" s="33">
        <v>2974.0</v>
      </c>
      <c r="R81" s="33"/>
      <c r="S81" s="30" t="str">
        <f t="shared" si="2"/>
        <v> 5,974.00 </v>
      </c>
      <c r="T81" s="27" t="str">
        <f t="shared" si="3"/>
        <v>(4,326.00)</v>
      </c>
      <c r="U81" s="31" t="str">
        <f t="shared" si="4"/>
        <v>4,461.00 </v>
      </c>
      <c r="V81" s="31" t="str">
        <f t="shared" si="5"/>
        <v>8,813.00 </v>
      </c>
      <c r="W81" s="31" t="str">
        <f t="shared" si="6"/>
        <v>-2,839.00 </v>
      </c>
    </row>
    <row r="82" ht="15.75" customHeight="1">
      <c r="A82" s="19" t="s">
        <v>177</v>
      </c>
      <c r="B82" s="20" t="s">
        <v>178</v>
      </c>
      <c r="C82" s="21"/>
      <c r="D82" s="22"/>
      <c r="E82" s="22"/>
      <c r="F82" s="23"/>
      <c r="G82" s="24">
        <v>988.0</v>
      </c>
      <c r="H82" s="25">
        <v>5000.0</v>
      </c>
      <c r="I82" s="26" t="str">
        <f t="shared" si="1"/>
        <v> 5,988.00 </v>
      </c>
      <c r="J82" s="27">
        <v>5988.0</v>
      </c>
      <c r="K82" s="24"/>
      <c r="L82" s="32"/>
      <c r="M82" s="32"/>
      <c r="N82" s="32"/>
      <c r="O82" s="32"/>
      <c r="P82" s="33"/>
      <c r="Q82" s="33"/>
      <c r="R82" s="33"/>
      <c r="S82" s="30" t="str">
        <f t="shared" si="2"/>
        <v> 5,988.00 </v>
      </c>
      <c r="T82" s="27" t="str">
        <f t="shared" si="3"/>
        <v> 0.00 </v>
      </c>
      <c r="U82" s="31" t="str">
        <f t="shared" si="4"/>
        <v>4,491.00 </v>
      </c>
      <c r="V82" s="31" t="str">
        <f t="shared" si="5"/>
        <v>4,491.00 </v>
      </c>
      <c r="W82" s="31" t="str">
        <f t="shared" si="6"/>
        <v>1,497.00 </v>
      </c>
    </row>
    <row r="83" ht="15.75" customHeight="1">
      <c r="A83" s="19" t="s">
        <v>179</v>
      </c>
      <c r="B83" s="20" t="s">
        <v>180</v>
      </c>
      <c r="C83" s="21"/>
      <c r="D83" s="22"/>
      <c r="E83" s="22"/>
      <c r="F83" s="23"/>
      <c r="G83" s="24">
        <v>988.0</v>
      </c>
      <c r="H83" s="25">
        <v>5000.0</v>
      </c>
      <c r="I83" s="26" t="str">
        <f t="shared" si="1"/>
        <v> 5,988.00 </v>
      </c>
      <c r="J83" s="27"/>
      <c r="K83" s="24"/>
      <c r="L83" s="32"/>
      <c r="M83" s="32">
        <v>5988.0</v>
      </c>
      <c r="N83" s="32"/>
      <c r="O83" s="32"/>
      <c r="P83" s="33"/>
      <c r="Q83" s="33"/>
      <c r="R83" s="33"/>
      <c r="S83" s="30" t="str">
        <f t="shared" si="2"/>
        <v> 5,988.00 </v>
      </c>
      <c r="T83" s="27" t="str">
        <f t="shared" si="3"/>
        <v> 0.00 </v>
      </c>
      <c r="U83" s="31" t="str">
        <f t="shared" si="4"/>
        <v>4,491.00 </v>
      </c>
      <c r="V83" s="31" t="str">
        <f t="shared" si="5"/>
        <v>4,491.00 </v>
      </c>
      <c r="W83" s="31" t="str">
        <f t="shared" si="6"/>
        <v>1,497.00 </v>
      </c>
    </row>
    <row r="84" ht="15.75" customHeight="1">
      <c r="A84" s="19" t="s">
        <v>181</v>
      </c>
      <c r="B84" s="20" t="s">
        <v>182</v>
      </c>
      <c r="C84" s="21"/>
      <c r="D84" s="22"/>
      <c r="E84" s="22"/>
      <c r="F84" s="23"/>
      <c r="G84" s="24">
        <v>948.0</v>
      </c>
      <c r="H84" s="25">
        <v>5000.0</v>
      </c>
      <c r="I84" s="26" t="str">
        <f t="shared" si="1"/>
        <v> 5,948.00 </v>
      </c>
      <c r="J84" s="27"/>
      <c r="K84" s="24">
        <v>5948.0</v>
      </c>
      <c r="L84" s="32"/>
      <c r="M84" s="32"/>
      <c r="N84" s="32"/>
      <c r="O84" s="32"/>
      <c r="P84" s="33"/>
      <c r="Q84" s="33"/>
      <c r="R84" s="33"/>
      <c r="S84" s="30" t="str">
        <f t="shared" si="2"/>
        <v> 5,948.00 </v>
      </c>
      <c r="T84" s="27" t="str">
        <f t="shared" si="3"/>
        <v> 0.00 </v>
      </c>
      <c r="U84" s="31" t="str">
        <f t="shared" si="4"/>
        <v>4,461.00 </v>
      </c>
      <c r="V84" s="31" t="str">
        <f t="shared" si="5"/>
        <v>4,461.00 </v>
      </c>
      <c r="W84" s="31" t="str">
        <f t="shared" si="6"/>
        <v>1,487.00 </v>
      </c>
    </row>
    <row r="85" ht="15.75" customHeight="1">
      <c r="A85" s="19" t="s">
        <v>183</v>
      </c>
      <c r="B85" s="20" t="s">
        <v>184</v>
      </c>
      <c r="C85" s="21">
        <v>9039.0</v>
      </c>
      <c r="D85" s="22"/>
      <c r="E85" s="22"/>
      <c r="F85" s="23"/>
      <c r="G85" s="24">
        <v>1422.0</v>
      </c>
      <c r="H85" s="25">
        <v>5000.0</v>
      </c>
      <c r="I85" s="26" t="str">
        <f t="shared" si="1"/>
        <v> 6,422.00 </v>
      </c>
      <c r="J85" s="27"/>
      <c r="K85" s="24"/>
      <c r="L85" s="32"/>
      <c r="M85" s="32"/>
      <c r="N85" s="32"/>
      <c r="O85" s="32"/>
      <c r="P85" s="33"/>
      <c r="Q85" s="33">
        <v>6622.0</v>
      </c>
      <c r="R85" s="33"/>
      <c r="S85" s="30" t="str">
        <f t="shared" si="2"/>
        <v> 6,622.00 </v>
      </c>
      <c r="T85" s="27" t="str">
        <f t="shared" si="3"/>
        <v>(8,839.00)</v>
      </c>
      <c r="U85" s="31" t="str">
        <f t="shared" si="4"/>
        <v>4,816.50 </v>
      </c>
      <c r="V85" s="31" t="str">
        <f t="shared" si="5"/>
        <v>13,855.50 </v>
      </c>
      <c r="W85" s="31" t="str">
        <f t="shared" si="6"/>
        <v>-7,233.50 </v>
      </c>
    </row>
    <row r="86" ht="15.75" customHeight="1">
      <c r="A86" s="19" t="s">
        <v>185</v>
      </c>
      <c r="B86" s="20" t="s">
        <v>186</v>
      </c>
      <c r="C86" s="21">
        <v>8339.0</v>
      </c>
      <c r="D86" s="22"/>
      <c r="E86" s="22"/>
      <c r="F86" s="23"/>
      <c r="G86" s="24">
        <v>909.0</v>
      </c>
      <c r="H86" s="25">
        <v>5000.0</v>
      </c>
      <c r="I86" s="26" t="str">
        <f t="shared" si="1"/>
        <v> 5,909.00 </v>
      </c>
      <c r="J86" s="27"/>
      <c r="K86" s="24">
        <v>12018.0</v>
      </c>
      <c r="L86" s="32"/>
      <c r="M86" s="32"/>
      <c r="N86" s="32"/>
      <c r="O86" s="32"/>
      <c r="P86" s="33"/>
      <c r="Q86" s="33"/>
      <c r="R86" s="33"/>
      <c r="S86" s="30" t="str">
        <f t="shared" si="2"/>
        <v> 12,018.00 </v>
      </c>
      <c r="T86" s="27" t="str">
        <f t="shared" si="3"/>
        <v>(2,230.00)</v>
      </c>
      <c r="U86" s="31" t="str">
        <f t="shared" si="4"/>
        <v>4,431.75 </v>
      </c>
      <c r="V86" s="31" t="str">
        <f t="shared" si="5"/>
        <v>12,770.75 </v>
      </c>
      <c r="W86" s="31" t="str">
        <f t="shared" si="6"/>
        <v>-752.75 </v>
      </c>
    </row>
    <row r="87" ht="15.75" customHeight="1">
      <c r="A87" s="19" t="s">
        <v>187</v>
      </c>
      <c r="B87" s="20" t="s">
        <v>188</v>
      </c>
      <c r="C87" s="21"/>
      <c r="D87" s="22"/>
      <c r="E87" s="22"/>
      <c r="F87" s="23"/>
      <c r="G87" s="24">
        <v>869.0</v>
      </c>
      <c r="H87" s="25">
        <v>5000.0</v>
      </c>
      <c r="I87" s="26" t="str">
        <f t="shared" si="1"/>
        <v> 5,869.00 </v>
      </c>
      <c r="J87" s="27"/>
      <c r="K87" s="24"/>
      <c r="L87" s="32"/>
      <c r="M87" s="32"/>
      <c r="N87" s="32"/>
      <c r="O87" s="32"/>
      <c r="P87" s="33"/>
      <c r="Q87" s="33">
        <v>4000.0</v>
      </c>
      <c r="R87" s="33"/>
      <c r="S87" s="30" t="str">
        <f t="shared" si="2"/>
        <v> 4,000.00 </v>
      </c>
      <c r="T87" s="27" t="str">
        <f t="shared" si="3"/>
        <v>(1,869.00)</v>
      </c>
      <c r="U87" s="31" t="str">
        <f t="shared" si="4"/>
        <v>4,401.75 </v>
      </c>
      <c r="V87" s="31" t="str">
        <f t="shared" si="5"/>
        <v>4,401.75 </v>
      </c>
      <c r="W87" s="31" t="str">
        <f t="shared" si="6"/>
        <v>-401.75 </v>
      </c>
    </row>
    <row r="88" ht="15.75" customHeight="1">
      <c r="A88" s="19" t="s">
        <v>189</v>
      </c>
      <c r="B88" s="20" t="s">
        <v>190</v>
      </c>
      <c r="C88" s="21">
        <v>8284.0</v>
      </c>
      <c r="D88" s="22"/>
      <c r="E88" s="22"/>
      <c r="F88" s="23"/>
      <c r="G88" s="24">
        <v>869.0</v>
      </c>
      <c r="H88" s="25">
        <v>5000.0</v>
      </c>
      <c r="I88" s="26" t="str">
        <f t="shared" si="1"/>
        <v> 5,869.00 </v>
      </c>
      <c r="J88" s="27"/>
      <c r="K88" s="24"/>
      <c r="L88" s="32"/>
      <c r="M88" s="32"/>
      <c r="N88" s="32"/>
      <c r="O88" s="32"/>
      <c r="P88" s="33"/>
      <c r="Q88" s="33"/>
      <c r="R88" s="33"/>
      <c r="S88" s="30" t="str">
        <f t="shared" si="2"/>
        <v> 0.00 </v>
      </c>
      <c r="T88" s="27" t="str">
        <f t="shared" si="3"/>
        <v>(14,153.00)</v>
      </c>
      <c r="U88" s="31" t="str">
        <f t="shared" si="4"/>
        <v>4,401.75 </v>
      </c>
      <c r="V88" s="31" t="str">
        <f t="shared" si="5"/>
        <v>12,685.75 </v>
      </c>
      <c r="W88" s="31" t="str">
        <f t="shared" si="6"/>
        <v>-12,685.75 </v>
      </c>
    </row>
    <row r="89" ht="15.75" customHeight="1">
      <c r="A89" s="45" t="s">
        <v>191</v>
      </c>
      <c r="B89" s="20" t="s">
        <v>192</v>
      </c>
      <c r="C89" s="21">
        <v>7753.0</v>
      </c>
      <c r="D89" s="22"/>
      <c r="E89" s="22"/>
      <c r="F89" s="23"/>
      <c r="G89" s="24">
        <v>948.0</v>
      </c>
      <c r="H89" s="25">
        <v>5000.0</v>
      </c>
      <c r="I89" s="26" t="str">
        <f t="shared" si="1"/>
        <v> 5,948.00 </v>
      </c>
      <c r="J89" s="27"/>
      <c r="K89" s="24"/>
      <c r="L89" s="32"/>
      <c r="M89" s="32"/>
      <c r="N89" s="32"/>
      <c r="O89" s="32"/>
      <c r="P89" s="33"/>
      <c r="Q89" s="33"/>
      <c r="R89" s="33"/>
      <c r="S89" s="30" t="str">
        <f t="shared" si="2"/>
        <v> 0.00 </v>
      </c>
      <c r="T89" s="27" t="str">
        <f t="shared" si="3"/>
        <v>(13,701.00)</v>
      </c>
      <c r="U89" s="31" t="str">
        <f t="shared" si="4"/>
        <v>4,461.00 </v>
      </c>
      <c r="V89" s="31" t="str">
        <f t="shared" si="5"/>
        <v>12,214.00 </v>
      </c>
      <c r="W89" s="31" t="str">
        <f t="shared" si="6"/>
        <v>-12,214.00 </v>
      </c>
    </row>
    <row r="90" ht="15.75" customHeight="1">
      <c r="A90" s="19" t="s">
        <v>193</v>
      </c>
      <c r="B90" s="20" t="s">
        <v>194</v>
      </c>
      <c r="C90" s="21"/>
      <c r="D90" s="22"/>
      <c r="E90" s="22"/>
      <c r="F90" s="23"/>
      <c r="G90" s="24">
        <v>751.0</v>
      </c>
      <c r="H90" s="25">
        <v>5000.0</v>
      </c>
      <c r="I90" s="26" t="str">
        <f t="shared" si="1"/>
        <v> 5,751.00 </v>
      </c>
      <c r="J90" s="27"/>
      <c r="K90" s="24"/>
      <c r="L90" s="32"/>
      <c r="M90" s="32"/>
      <c r="N90" s="32"/>
      <c r="O90" s="32">
        <v>5751.0</v>
      </c>
      <c r="P90" s="33"/>
      <c r="Q90" s="33"/>
      <c r="R90" s="33"/>
      <c r="S90" s="30" t="str">
        <f t="shared" si="2"/>
        <v> 5,751.00 </v>
      </c>
      <c r="T90" s="27" t="str">
        <f t="shared" si="3"/>
        <v> 0.00 </v>
      </c>
      <c r="U90" s="31" t="str">
        <f t="shared" si="4"/>
        <v>4,313.25 </v>
      </c>
      <c r="V90" s="31" t="str">
        <f t="shared" si="5"/>
        <v>4,313.25 </v>
      </c>
      <c r="W90" s="31" t="str">
        <f t="shared" si="6"/>
        <v>1,437.75 </v>
      </c>
    </row>
    <row r="91" ht="15.75" customHeight="1">
      <c r="A91" s="19" t="s">
        <v>195</v>
      </c>
      <c r="B91" s="20" t="s">
        <v>196</v>
      </c>
      <c r="C91" s="21"/>
      <c r="D91" s="22"/>
      <c r="E91" s="22"/>
      <c r="F91" s="23"/>
      <c r="G91" s="24">
        <v>952.0</v>
      </c>
      <c r="H91" s="25">
        <v>5000.0</v>
      </c>
      <c r="I91" s="26" t="str">
        <f t="shared" si="1"/>
        <v> 5,952.00 </v>
      </c>
      <c r="J91" s="27"/>
      <c r="K91" s="24"/>
      <c r="L91" s="32"/>
      <c r="M91" s="32"/>
      <c r="N91" s="32"/>
      <c r="O91" s="32"/>
      <c r="P91" s="33"/>
      <c r="Q91" s="33"/>
      <c r="R91" s="33"/>
      <c r="S91" s="30" t="str">
        <f t="shared" si="2"/>
        <v> 0.00 </v>
      </c>
      <c r="T91" s="27" t="str">
        <f t="shared" si="3"/>
        <v>(5,952.00)</v>
      </c>
      <c r="U91" s="31" t="str">
        <f t="shared" si="4"/>
        <v>4,464.00 </v>
      </c>
      <c r="V91" s="31" t="str">
        <f t="shared" si="5"/>
        <v>4,464.00 </v>
      </c>
      <c r="W91" s="31" t="str">
        <f t="shared" si="6"/>
        <v>-4,464.00 </v>
      </c>
    </row>
    <row r="92" ht="15.75" customHeight="1">
      <c r="A92" s="19" t="s">
        <v>195</v>
      </c>
      <c r="B92" s="20" t="s">
        <v>197</v>
      </c>
      <c r="C92" s="21"/>
      <c r="D92" s="22" t="str">
        <f>10000+10000</f>
        <v> 20,000.00 </v>
      </c>
      <c r="E92" s="22"/>
      <c r="F92" s="23"/>
      <c r="G92" s="24">
        <v>1027.0</v>
      </c>
      <c r="H92" s="25">
        <v>5000.0</v>
      </c>
      <c r="I92" s="26" t="str">
        <f t="shared" si="1"/>
        <v> 26,027.00 </v>
      </c>
      <c r="J92" s="27"/>
      <c r="K92" s="24" t="str">
        <f>10000+10000</f>
        <v> 20,000.00 </v>
      </c>
      <c r="L92" s="32"/>
      <c r="M92" s="32"/>
      <c r="N92" s="32"/>
      <c r="O92" s="32"/>
      <c r="P92" s="33"/>
      <c r="Q92" s="33"/>
      <c r="R92" s="33"/>
      <c r="S92" s="30" t="str">
        <f t="shared" si="2"/>
        <v> 20,000.00 </v>
      </c>
      <c r="T92" s="27" t="str">
        <f t="shared" si="3"/>
        <v>(6,027.00)</v>
      </c>
      <c r="U92" s="31" t="str">
        <f t="shared" si="4"/>
        <v>4,520.25 </v>
      </c>
      <c r="V92" s="31" t="str">
        <f t="shared" si="5"/>
        <v>24,520.25 </v>
      </c>
      <c r="W92" s="31" t="str">
        <f t="shared" si="6"/>
        <v>-4,520.25 </v>
      </c>
    </row>
    <row r="93" ht="15.75" customHeight="1">
      <c r="A93" s="19" t="s">
        <v>195</v>
      </c>
      <c r="B93" s="20" t="s">
        <v>198</v>
      </c>
      <c r="C93" s="21"/>
      <c r="D93" s="22"/>
      <c r="E93" s="22"/>
      <c r="F93" s="23"/>
      <c r="G93" s="24">
        <v>1363.0</v>
      </c>
      <c r="H93" s="25">
        <v>5000.0</v>
      </c>
      <c r="I93" s="26" t="str">
        <f t="shared" si="1"/>
        <v> 6,363.00 </v>
      </c>
      <c r="J93" s="27"/>
      <c r="K93" s="24"/>
      <c r="L93" s="32"/>
      <c r="M93" s="32"/>
      <c r="N93" s="32"/>
      <c r="O93" s="32"/>
      <c r="P93" s="33"/>
      <c r="Q93" s="33"/>
      <c r="R93" s="33"/>
      <c r="S93" s="30" t="str">
        <f t="shared" si="2"/>
        <v> 0.00 </v>
      </c>
      <c r="T93" s="27" t="str">
        <f t="shared" si="3"/>
        <v>(6,363.00)</v>
      </c>
      <c r="U93" s="31" t="str">
        <f t="shared" si="4"/>
        <v>4,772.25 </v>
      </c>
      <c r="V93" s="31" t="str">
        <f t="shared" si="5"/>
        <v>4,772.25 </v>
      </c>
      <c r="W93" s="31" t="str">
        <f t="shared" si="6"/>
        <v>-4,772.25 </v>
      </c>
    </row>
    <row r="94" ht="15.75" customHeight="1">
      <c r="A94" s="19" t="s">
        <v>199</v>
      </c>
      <c r="B94" s="20" t="s">
        <v>200</v>
      </c>
      <c r="C94" s="21"/>
      <c r="D94" s="22"/>
      <c r="E94" s="22"/>
      <c r="F94" s="23"/>
      <c r="G94" s="24">
        <v>869.0</v>
      </c>
      <c r="H94" s="25">
        <v>5000.0</v>
      </c>
      <c r="I94" s="26" t="str">
        <f t="shared" si="1"/>
        <v> 5,869.00 </v>
      </c>
      <c r="J94" s="27"/>
      <c r="K94" s="24"/>
      <c r="L94" s="32"/>
      <c r="M94" s="32"/>
      <c r="N94" s="32">
        <v>5869.0</v>
      </c>
      <c r="O94" s="32"/>
      <c r="P94" s="33"/>
      <c r="Q94" s="33"/>
      <c r="R94" s="33"/>
      <c r="S94" s="30" t="str">
        <f t="shared" si="2"/>
        <v> 5,869.00 </v>
      </c>
      <c r="T94" s="27" t="str">
        <f t="shared" si="3"/>
        <v> 0.00 </v>
      </c>
      <c r="U94" s="31" t="str">
        <f t="shared" si="4"/>
        <v>4,401.75 </v>
      </c>
      <c r="V94" s="31" t="str">
        <f t="shared" si="5"/>
        <v>4,401.75 </v>
      </c>
      <c r="W94" s="31" t="str">
        <f t="shared" si="6"/>
        <v>1,467.25 </v>
      </c>
    </row>
    <row r="95" ht="15.75" customHeight="1">
      <c r="A95" s="19" t="s">
        <v>201</v>
      </c>
      <c r="B95" s="20" t="s">
        <v>202</v>
      </c>
      <c r="C95" s="21"/>
      <c r="D95" s="22" t="str">
        <f>500+500</f>
        <v> 1,000.00 </v>
      </c>
      <c r="E95" s="22"/>
      <c r="F95" s="23"/>
      <c r="G95" s="24">
        <v>2726.0</v>
      </c>
      <c r="H95" s="25">
        <v>5000.0</v>
      </c>
      <c r="I95" s="26" t="str">
        <f t="shared" si="1"/>
        <v> 8,726.00 </v>
      </c>
      <c r="J95" s="27"/>
      <c r="K95" s="24">
        <v>3100.0</v>
      </c>
      <c r="L95" s="32"/>
      <c r="M95" s="32"/>
      <c r="N95" s="32"/>
      <c r="O95" s="32" t="str">
        <f>2500+500</f>
        <v> 3,000.00 </v>
      </c>
      <c r="P95" s="33"/>
      <c r="Q95" s="33"/>
      <c r="R95" s="33"/>
      <c r="S95" s="30" t="str">
        <f t="shared" si="2"/>
        <v> 6,100.00 </v>
      </c>
      <c r="T95" s="27" t="str">
        <f t="shared" si="3"/>
        <v>(2,626.00)</v>
      </c>
      <c r="U95" s="31" t="str">
        <f t="shared" si="4"/>
        <v>5,794.50 </v>
      </c>
      <c r="V95" s="31" t="str">
        <f t="shared" si="5"/>
        <v>6,794.50 </v>
      </c>
      <c r="W95" s="31" t="str">
        <f t="shared" si="6"/>
        <v>-694.50 </v>
      </c>
    </row>
    <row r="96" ht="15.75" customHeight="1">
      <c r="A96" s="44" t="s">
        <v>203</v>
      </c>
      <c r="B96" s="20" t="s">
        <v>204</v>
      </c>
      <c r="C96" s="21"/>
      <c r="D96" s="22"/>
      <c r="E96" s="22"/>
      <c r="F96" s="23"/>
      <c r="G96" s="24">
        <v>790.0</v>
      </c>
      <c r="H96" s="25">
        <v>5000.0</v>
      </c>
      <c r="I96" s="26" t="str">
        <f t="shared" si="1"/>
        <v> 5,790.00 </v>
      </c>
      <c r="J96" s="27"/>
      <c r="K96" s="24">
        <v>2895.0</v>
      </c>
      <c r="L96" s="32"/>
      <c r="M96" s="32"/>
      <c r="N96" s="32"/>
      <c r="O96" s="32"/>
      <c r="P96" s="33"/>
      <c r="Q96" s="33"/>
      <c r="R96" s="33"/>
      <c r="S96" s="30" t="str">
        <f t="shared" si="2"/>
        <v> 2,895.00 </v>
      </c>
      <c r="T96" s="27" t="str">
        <f t="shared" si="3"/>
        <v>(2,895.00)</v>
      </c>
      <c r="U96" s="31" t="str">
        <f t="shared" si="4"/>
        <v>4,342.50 </v>
      </c>
      <c r="V96" s="31" t="str">
        <f t="shared" si="5"/>
        <v>4,342.50 </v>
      </c>
      <c r="W96" s="31" t="str">
        <f t="shared" si="6"/>
        <v>-1,447.50 </v>
      </c>
    </row>
    <row r="97" ht="15.75" customHeight="1">
      <c r="A97" s="19" t="s">
        <v>205</v>
      </c>
      <c r="B97" s="20" t="s">
        <v>206</v>
      </c>
      <c r="C97" s="21">
        <v>5096.0</v>
      </c>
      <c r="D97" s="22" t="str">
        <f>45+660+245</f>
        <v> 950.00 </v>
      </c>
      <c r="E97" s="22"/>
      <c r="F97" s="23"/>
      <c r="G97" s="24">
        <v>2026.0</v>
      </c>
      <c r="H97" s="25">
        <v>5000.0</v>
      </c>
      <c r="I97" s="26" t="str">
        <f t="shared" si="1"/>
        <v> 7,976.00 </v>
      </c>
      <c r="J97" s="27"/>
      <c r="K97" s="24"/>
      <c r="L97" s="32">
        <v>5000.0</v>
      </c>
      <c r="M97" s="32" t="str">
        <f>45+3000</f>
        <v> 3,045.00 </v>
      </c>
      <c r="N97" s="32"/>
      <c r="O97" s="32">
        <v>2000.0</v>
      </c>
      <c r="P97" s="33"/>
      <c r="Q97" s="33"/>
      <c r="R97" s="33"/>
      <c r="S97" s="30" t="str">
        <f t="shared" si="2"/>
        <v> 10,045.00 </v>
      </c>
      <c r="T97" s="27" t="str">
        <f t="shared" si="3"/>
        <v>(3,027.00)</v>
      </c>
      <c r="U97" s="31" t="str">
        <f t="shared" si="4"/>
        <v>5,269.50 </v>
      </c>
      <c r="V97" s="31" t="str">
        <f t="shared" si="5"/>
        <v>11,315.50 </v>
      </c>
      <c r="W97" s="31" t="str">
        <f t="shared" si="6"/>
        <v>-1,270.50 </v>
      </c>
    </row>
    <row r="98" ht="15.75" customHeight="1">
      <c r="A98" s="19" t="s">
        <v>207</v>
      </c>
      <c r="B98" s="20" t="s">
        <v>208</v>
      </c>
      <c r="C98" s="21"/>
      <c r="D98" s="22"/>
      <c r="E98" s="22"/>
      <c r="F98" s="23"/>
      <c r="G98" s="24">
        <v>632.0</v>
      </c>
      <c r="H98" s="25">
        <v>5000.0</v>
      </c>
      <c r="I98" s="26" t="str">
        <f t="shared" si="1"/>
        <v> 5,632.00 </v>
      </c>
      <c r="J98" s="27"/>
      <c r="K98" s="24"/>
      <c r="L98" s="32"/>
      <c r="M98" s="32"/>
      <c r="N98" s="32"/>
      <c r="O98" s="32"/>
      <c r="P98" s="33">
        <v>5632.0</v>
      </c>
      <c r="Q98" s="33"/>
      <c r="R98" s="33"/>
      <c r="S98" s="30" t="str">
        <f t="shared" si="2"/>
        <v> 5,632.00 </v>
      </c>
      <c r="T98" s="27" t="str">
        <f t="shared" si="3"/>
        <v> 0.00 </v>
      </c>
      <c r="U98" s="31" t="str">
        <f t="shared" si="4"/>
        <v>4,224.00 </v>
      </c>
      <c r="V98" s="31" t="str">
        <f t="shared" si="5"/>
        <v>4,224.00 </v>
      </c>
      <c r="W98" s="31" t="str">
        <f t="shared" si="6"/>
        <v>1,408.00 </v>
      </c>
    </row>
    <row r="99" ht="15.75" customHeight="1">
      <c r="A99" s="19" t="s">
        <v>209</v>
      </c>
      <c r="B99" s="20" t="s">
        <v>210</v>
      </c>
      <c r="C99" s="21"/>
      <c r="D99" s="22">
        <v>35.0</v>
      </c>
      <c r="E99" s="22"/>
      <c r="F99" s="23"/>
      <c r="G99" s="24">
        <v>869.0</v>
      </c>
      <c r="H99" s="25">
        <v>5000.0</v>
      </c>
      <c r="I99" s="26" t="str">
        <f t="shared" si="1"/>
        <v> 5,904.00 </v>
      </c>
      <c r="J99" s="27"/>
      <c r="K99" s="24"/>
      <c r="L99" s="32"/>
      <c r="M99" s="32">
        <v>5904.0</v>
      </c>
      <c r="N99" s="32"/>
      <c r="O99" s="32"/>
      <c r="P99" s="33"/>
      <c r="Q99" s="33"/>
      <c r="R99" s="33"/>
      <c r="S99" s="30" t="str">
        <f t="shared" si="2"/>
        <v> 5,904.00 </v>
      </c>
      <c r="T99" s="27" t="str">
        <f t="shared" si="3"/>
        <v> 0.00 </v>
      </c>
      <c r="U99" s="31" t="str">
        <f t="shared" si="4"/>
        <v>4,401.75 </v>
      </c>
      <c r="V99" s="31" t="str">
        <f t="shared" si="5"/>
        <v>4,436.75 </v>
      </c>
      <c r="W99" s="31" t="str">
        <f t="shared" si="6"/>
        <v>1,467.25 </v>
      </c>
    </row>
    <row r="100" ht="15.75" customHeight="1">
      <c r="A100" s="19" t="s">
        <v>211</v>
      </c>
      <c r="B100" s="20" t="s">
        <v>212</v>
      </c>
      <c r="C100" s="21"/>
      <c r="D100" s="22"/>
      <c r="E100" s="22"/>
      <c r="F100" s="23"/>
      <c r="G100" s="24">
        <v>3160.0</v>
      </c>
      <c r="H100" s="25">
        <v>5000.0</v>
      </c>
      <c r="I100" s="26" t="str">
        <f t="shared" si="1"/>
        <v> 8,160.00 </v>
      </c>
      <c r="J100" s="27"/>
      <c r="K100" s="24"/>
      <c r="L100" s="32"/>
      <c r="M100" s="32"/>
      <c r="N100" s="32"/>
      <c r="O100" s="32"/>
      <c r="P100" s="33"/>
      <c r="Q100" s="33"/>
      <c r="R100" s="33"/>
      <c r="S100" s="30" t="str">
        <f t="shared" si="2"/>
        <v> 0.00 </v>
      </c>
      <c r="T100" s="27" t="str">
        <f t="shared" si="3"/>
        <v>(8,160.00)</v>
      </c>
      <c r="U100" s="31" t="str">
        <f t="shared" si="4"/>
        <v>6,120.00 </v>
      </c>
      <c r="V100" s="31" t="str">
        <f t="shared" si="5"/>
        <v>6,120.00 </v>
      </c>
      <c r="W100" s="31" t="str">
        <f t="shared" si="6"/>
        <v>-6,120.00 </v>
      </c>
    </row>
    <row r="101" ht="15.75" customHeight="1">
      <c r="A101" s="19" t="s">
        <v>213</v>
      </c>
      <c r="B101" s="20" t="s">
        <v>214</v>
      </c>
      <c r="C101" s="21">
        <v>9816.0</v>
      </c>
      <c r="D101" s="22"/>
      <c r="E101" s="22"/>
      <c r="F101" s="23"/>
      <c r="G101" s="24">
        <v>1766.0</v>
      </c>
      <c r="H101" s="25">
        <v>5000.0</v>
      </c>
      <c r="I101" s="26" t="str">
        <f t="shared" si="1"/>
        <v> 6,766.00 </v>
      </c>
      <c r="J101" s="27"/>
      <c r="K101" s="24"/>
      <c r="L101" s="32"/>
      <c r="M101" s="32"/>
      <c r="N101" s="32"/>
      <c r="O101" s="32"/>
      <c r="P101" s="33"/>
      <c r="Q101" s="35">
        <v>15000.0</v>
      </c>
      <c r="R101" s="35"/>
      <c r="S101" s="30" t="str">
        <f t="shared" si="2"/>
        <v> 15,000.00 </v>
      </c>
      <c r="T101" s="27" t="str">
        <f t="shared" si="3"/>
        <v>(1,582.00)</v>
      </c>
      <c r="U101" s="31" t="str">
        <f t="shared" si="4"/>
        <v>5,074.50 </v>
      </c>
      <c r="V101" s="31" t="str">
        <f t="shared" si="5"/>
        <v>14,890.50 </v>
      </c>
      <c r="W101" s="31" t="str">
        <f t="shared" si="6"/>
        <v>109.50 </v>
      </c>
    </row>
    <row r="102" ht="15.75" customHeight="1">
      <c r="A102" s="19" t="s">
        <v>215</v>
      </c>
      <c r="B102" s="20" t="s">
        <v>216</v>
      </c>
      <c r="C102" s="21">
        <v>25831.0</v>
      </c>
      <c r="D102" s="22"/>
      <c r="E102" s="22"/>
      <c r="F102" s="23"/>
      <c r="G102" s="24">
        <v>1572.0</v>
      </c>
      <c r="H102" s="25">
        <v>5000.0</v>
      </c>
      <c r="I102" s="26" t="str">
        <f t="shared" si="1"/>
        <v> 6,572.00 </v>
      </c>
      <c r="J102" s="27"/>
      <c r="K102" s="24"/>
      <c r="L102" s="32"/>
      <c r="M102" s="32"/>
      <c r="N102" s="32"/>
      <c r="O102" s="32"/>
      <c r="P102" s="33"/>
      <c r="Q102" s="33"/>
      <c r="R102" s="33"/>
      <c r="S102" s="30" t="str">
        <f t="shared" si="2"/>
        <v> 0.00 </v>
      </c>
      <c r="T102" s="27" t="str">
        <f t="shared" si="3"/>
        <v>(32,403.00)</v>
      </c>
      <c r="U102" s="31" t="str">
        <f t="shared" si="4"/>
        <v>4,929.00 </v>
      </c>
      <c r="V102" s="31" t="str">
        <f t="shared" si="5"/>
        <v>30,760.00 </v>
      </c>
      <c r="W102" s="31" t="str">
        <f t="shared" si="6"/>
        <v>-30,760.00 </v>
      </c>
    </row>
    <row r="103" ht="15.75" customHeight="1">
      <c r="A103" s="19" t="s">
        <v>217</v>
      </c>
      <c r="B103" s="20" t="s">
        <v>218</v>
      </c>
      <c r="C103" s="21"/>
      <c r="D103" s="22">
        <v>500.0</v>
      </c>
      <c r="E103" s="22"/>
      <c r="F103" s="23"/>
      <c r="G103" s="24">
        <v>964.0</v>
      </c>
      <c r="H103" s="25">
        <v>5000.0</v>
      </c>
      <c r="I103" s="26" t="str">
        <f t="shared" si="1"/>
        <v> 6,464.00 </v>
      </c>
      <c r="J103" s="27"/>
      <c r="K103" s="24"/>
      <c r="L103" s="32"/>
      <c r="M103" s="32"/>
      <c r="N103" s="32"/>
      <c r="O103" s="32"/>
      <c r="P103" s="33">
        <v>6464.0</v>
      </c>
      <c r="Q103" s="33"/>
      <c r="R103" s="33"/>
      <c r="S103" s="30" t="str">
        <f t="shared" si="2"/>
        <v> 6,464.00 </v>
      </c>
      <c r="T103" s="27" t="str">
        <f t="shared" si="3"/>
        <v> 0.00 </v>
      </c>
      <c r="U103" s="31" t="str">
        <f t="shared" si="4"/>
        <v>4,473.00 </v>
      </c>
      <c r="V103" s="31" t="str">
        <f t="shared" si="5"/>
        <v>4,973.00 </v>
      </c>
      <c r="W103" s="31" t="str">
        <f t="shared" si="6"/>
        <v>1,491.00 </v>
      </c>
    </row>
    <row r="104" ht="15.75" customHeight="1">
      <c r="A104" s="19" t="s">
        <v>219</v>
      </c>
      <c r="B104" s="20" t="s">
        <v>220</v>
      </c>
      <c r="C104" s="21"/>
      <c r="D104" s="22"/>
      <c r="E104" s="22"/>
      <c r="F104" s="23"/>
      <c r="G104" s="24">
        <v>790.0</v>
      </c>
      <c r="H104" s="25">
        <v>5000.0</v>
      </c>
      <c r="I104" s="26" t="str">
        <f t="shared" si="1"/>
        <v> 5,790.00 </v>
      </c>
      <c r="J104" s="27"/>
      <c r="K104" s="24"/>
      <c r="L104" s="32">
        <v>1000.0</v>
      </c>
      <c r="M104" s="32"/>
      <c r="N104" s="32"/>
      <c r="O104" s="32"/>
      <c r="P104" s="33"/>
      <c r="Q104" s="33"/>
      <c r="R104" s="33"/>
      <c r="S104" s="30" t="str">
        <f t="shared" si="2"/>
        <v> 1,000.00 </v>
      </c>
      <c r="T104" s="27" t="str">
        <f t="shared" si="3"/>
        <v>(4,790.00)</v>
      </c>
      <c r="U104" s="31" t="str">
        <f t="shared" si="4"/>
        <v>4,342.50 </v>
      </c>
      <c r="V104" s="31" t="str">
        <f t="shared" si="5"/>
        <v>4,342.50 </v>
      </c>
      <c r="W104" s="31" t="str">
        <f t="shared" si="6"/>
        <v>-3,342.50 </v>
      </c>
    </row>
    <row r="105" ht="15.75" customHeight="1">
      <c r="A105" s="19" t="s">
        <v>221</v>
      </c>
      <c r="B105" s="20" t="s">
        <v>222</v>
      </c>
      <c r="C105" s="21"/>
      <c r="D105" s="22">
        <v>155.0</v>
      </c>
      <c r="E105" s="22"/>
      <c r="F105" s="23"/>
      <c r="G105" s="24">
        <v>909.0</v>
      </c>
      <c r="H105" s="25">
        <v>5000.0</v>
      </c>
      <c r="I105" s="26" t="str">
        <f t="shared" si="1"/>
        <v> 6,064.00 </v>
      </c>
      <c r="J105" s="27">
        <v>3500.0</v>
      </c>
      <c r="K105" s="24"/>
      <c r="L105" s="32"/>
      <c r="M105" s="32"/>
      <c r="N105" s="32"/>
      <c r="O105" s="32"/>
      <c r="P105" s="33">
        <v>2564.0</v>
      </c>
      <c r="Q105" s="33"/>
      <c r="R105" s="33"/>
      <c r="S105" s="30" t="str">
        <f t="shared" si="2"/>
        <v> 6,064.00 </v>
      </c>
      <c r="T105" s="27" t="str">
        <f t="shared" si="3"/>
        <v> 0.00 </v>
      </c>
      <c r="U105" s="31" t="str">
        <f t="shared" si="4"/>
        <v>4,431.75 </v>
      </c>
      <c r="V105" s="31" t="str">
        <f t="shared" si="5"/>
        <v>4,586.75 </v>
      </c>
      <c r="W105" s="31" t="str">
        <f t="shared" si="6"/>
        <v>1,477.25 </v>
      </c>
    </row>
    <row r="106" ht="15.75" customHeight="1">
      <c r="A106" s="19" t="s">
        <v>223</v>
      </c>
      <c r="B106" s="20" t="s">
        <v>224</v>
      </c>
      <c r="C106" s="21"/>
      <c r="D106" s="22"/>
      <c r="E106" s="22"/>
      <c r="F106" s="23"/>
      <c r="G106" s="24">
        <v>1264.0</v>
      </c>
      <c r="H106" s="25">
        <v>5000.0</v>
      </c>
      <c r="I106" s="26" t="str">
        <f t="shared" si="1"/>
        <v> 6,264.00 </v>
      </c>
      <c r="J106" s="27"/>
      <c r="K106" s="24"/>
      <c r="L106" s="32"/>
      <c r="M106" s="32"/>
      <c r="N106" s="32"/>
      <c r="O106" s="32"/>
      <c r="P106" s="33"/>
      <c r="Q106" s="33"/>
      <c r="R106" s="33"/>
      <c r="S106" s="30" t="str">
        <f t="shared" si="2"/>
        <v> 0.00 </v>
      </c>
      <c r="T106" s="27" t="str">
        <f t="shared" si="3"/>
        <v>(6,264.00)</v>
      </c>
      <c r="U106" s="31" t="str">
        <f t="shared" si="4"/>
        <v>4,698.00 </v>
      </c>
      <c r="V106" s="31" t="str">
        <f t="shared" si="5"/>
        <v>4,698.00 </v>
      </c>
      <c r="W106" s="31" t="str">
        <f t="shared" si="6"/>
        <v>-4,698.00 </v>
      </c>
    </row>
    <row r="107" ht="15.75" customHeight="1">
      <c r="A107" s="19" t="s">
        <v>225</v>
      </c>
      <c r="B107" s="20" t="s">
        <v>226</v>
      </c>
      <c r="C107" s="21"/>
      <c r="D107" s="22"/>
      <c r="E107" s="22"/>
      <c r="F107" s="23"/>
      <c r="G107" s="24">
        <v>869.0</v>
      </c>
      <c r="H107" s="25">
        <v>5000.0</v>
      </c>
      <c r="I107" s="26" t="str">
        <f t="shared" si="1"/>
        <v> 5,869.00 </v>
      </c>
      <c r="J107" s="27"/>
      <c r="K107" s="24"/>
      <c r="L107" s="32"/>
      <c r="M107" s="32"/>
      <c r="N107" s="32"/>
      <c r="O107" s="32"/>
      <c r="P107" s="33"/>
      <c r="Q107" s="33"/>
      <c r="R107" s="33"/>
      <c r="S107" s="30" t="str">
        <f t="shared" si="2"/>
        <v> 0.00 </v>
      </c>
      <c r="T107" s="27" t="str">
        <f t="shared" si="3"/>
        <v>(5,869.00)</v>
      </c>
      <c r="U107" s="31" t="str">
        <f t="shared" si="4"/>
        <v>4,401.75 </v>
      </c>
      <c r="V107" s="31" t="str">
        <f t="shared" si="5"/>
        <v>4,401.75 </v>
      </c>
      <c r="W107" s="31" t="str">
        <f t="shared" si="6"/>
        <v>-4,401.75 </v>
      </c>
    </row>
    <row r="108" ht="15.75" customHeight="1">
      <c r="A108" s="19" t="s">
        <v>227</v>
      </c>
      <c r="B108" s="20" t="s">
        <v>228</v>
      </c>
      <c r="C108" s="21">
        <v>8284.0</v>
      </c>
      <c r="D108" s="22"/>
      <c r="E108" s="22"/>
      <c r="F108" s="23"/>
      <c r="G108" s="24">
        <v>869.0</v>
      </c>
      <c r="H108" s="25">
        <v>5000.0</v>
      </c>
      <c r="I108" s="26" t="str">
        <f t="shared" si="1"/>
        <v> 5,869.00 </v>
      </c>
      <c r="J108" s="27"/>
      <c r="K108" s="24"/>
      <c r="L108" s="32"/>
      <c r="M108" s="32"/>
      <c r="N108" s="32"/>
      <c r="O108" s="32">
        <v>14153.0</v>
      </c>
      <c r="P108" s="33"/>
      <c r="Q108" s="33"/>
      <c r="R108" s="33"/>
      <c r="S108" s="30" t="str">
        <f t="shared" si="2"/>
        <v> 14,153.00 </v>
      </c>
      <c r="T108" s="27" t="str">
        <f t="shared" si="3"/>
        <v> 0.00 </v>
      </c>
      <c r="U108" s="31" t="str">
        <f t="shared" si="4"/>
        <v>4,401.75 </v>
      </c>
      <c r="V108" s="31" t="str">
        <f t="shared" si="5"/>
        <v>12,685.75 </v>
      </c>
      <c r="W108" s="31" t="str">
        <f t="shared" si="6"/>
        <v>1,467.25 </v>
      </c>
    </row>
    <row r="109" ht="15.75" customHeight="1">
      <c r="A109" s="19" t="s">
        <v>229</v>
      </c>
      <c r="B109" s="20" t="s">
        <v>230</v>
      </c>
      <c r="C109" s="21">
        <v>4278.0</v>
      </c>
      <c r="D109" s="22"/>
      <c r="E109" s="22"/>
      <c r="F109" s="23"/>
      <c r="G109" s="24">
        <v>1067.0</v>
      </c>
      <c r="H109" s="25">
        <v>5000.0</v>
      </c>
      <c r="I109" s="26" t="str">
        <f t="shared" si="1"/>
        <v> 6,067.00 </v>
      </c>
      <c r="J109" s="27"/>
      <c r="K109" s="24">
        <v>4278.0</v>
      </c>
      <c r="L109" s="32" t="str">
        <f>3050+1873</f>
        <v> 4,923.00 </v>
      </c>
      <c r="M109" s="32"/>
      <c r="N109" s="32"/>
      <c r="O109" s="32"/>
      <c r="P109" s="33"/>
      <c r="Q109" s="33"/>
      <c r="R109" s="33"/>
      <c r="S109" s="30" t="str">
        <f t="shared" si="2"/>
        <v> 9,201.00 </v>
      </c>
      <c r="T109" s="27" t="str">
        <f t="shared" si="3"/>
        <v>(1,144.00)</v>
      </c>
      <c r="U109" s="31" t="str">
        <f t="shared" si="4"/>
        <v>4,550.25 </v>
      </c>
      <c r="V109" s="31" t="str">
        <f t="shared" si="5"/>
        <v>8,828.25 </v>
      </c>
      <c r="W109" s="31" t="str">
        <f t="shared" si="6"/>
        <v>372.75 </v>
      </c>
    </row>
    <row r="110" ht="15.75" customHeight="1">
      <c r="A110" s="19" t="s">
        <v>231</v>
      </c>
      <c r="B110" s="20" t="s">
        <v>232</v>
      </c>
      <c r="C110" s="21"/>
      <c r="D110" s="22">
        <v>15.0</v>
      </c>
      <c r="E110" s="22"/>
      <c r="F110" s="23"/>
      <c r="G110" s="24">
        <v>988.0</v>
      </c>
      <c r="H110" s="25">
        <v>5000.0</v>
      </c>
      <c r="I110" s="26" t="str">
        <f t="shared" si="1"/>
        <v> 6,003.00 </v>
      </c>
      <c r="J110" s="27"/>
      <c r="K110" s="24"/>
      <c r="L110" s="32"/>
      <c r="M110" s="32"/>
      <c r="N110" s="32">
        <v>6003.0</v>
      </c>
      <c r="O110" s="32"/>
      <c r="P110" s="33"/>
      <c r="Q110" s="33"/>
      <c r="R110" s="33"/>
      <c r="S110" s="30" t="str">
        <f t="shared" si="2"/>
        <v> 6,003.00 </v>
      </c>
      <c r="T110" s="27" t="str">
        <f t="shared" si="3"/>
        <v> 0.00 </v>
      </c>
      <c r="U110" s="31" t="str">
        <f t="shared" si="4"/>
        <v>4,491.00 </v>
      </c>
      <c r="V110" s="31" t="str">
        <f t="shared" si="5"/>
        <v>4,506.00 </v>
      </c>
      <c r="W110" s="31" t="str">
        <f t="shared" si="6"/>
        <v>1,497.00 </v>
      </c>
    </row>
    <row r="111" ht="36.75" customHeight="1">
      <c r="A111" s="19" t="s">
        <v>233</v>
      </c>
      <c r="B111" s="20" t="s">
        <v>234</v>
      </c>
      <c r="C111" s="21"/>
      <c r="D111" s="22"/>
      <c r="E111" s="22"/>
      <c r="F111" s="23"/>
      <c r="G111" s="24">
        <v>968.0</v>
      </c>
      <c r="H111" s="25">
        <v>5000.0</v>
      </c>
      <c r="I111" s="26" t="str">
        <f t="shared" si="1"/>
        <v> 5,968.00 </v>
      </c>
      <c r="J111" s="27"/>
      <c r="K111" s="24"/>
      <c r="L111" s="32"/>
      <c r="M111" s="32"/>
      <c r="N111" s="32"/>
      <c r="O111" s="32"/>
      <c r="P111" s="33"/>
      <c r="Q111" s="33">
        <v>6028.0</v>
      </c>
      <c r="R111" s="33"/>
      <c r="S111" s="30" t="str">
        <f t="shared" si="2"/>
        <v> 6,028.00 </v>
      </c>
      <c r="T111" s="27" t="str">
        <f t="shared" si="3"/>
        <v> 60.00 </v>
      </c>
      <c r="U111" s="31" t="str">
        <f t="shared" si="4"/>
        <v>4,476.00 </v>
      </c>
      <c r="V111" s="31" t="str">
        <f t="shared" si="5"/>
        <v>4,476.00 </v>
      </c>
      <c r="W111" s="31" t="str">
        <f t="shared" si="6"/>
        <v>1,552.00 </v>
      </c>
    </row>
    <row r="112" ht="15.75" customHeight="1">
      <c r="A112" s="19" t="s">
        <v>235</v>
      </c>
      <c r="B112" s="20" t="s">
        <v>236</v>
      </c>
      <c r="C112" s="21"/>
      <c r="D112" s="22"/>
      <c r="E112" s="22"/>
      <c r="F112" s="23"/>
      <c r="G112" s="24">
        <v>790.0</v>
      </c>
      <c r="H112" s="25">
        <v>5000.0</v>
      </c>
      <c r="I112" s="26" t="str">
        <f t="shared" si="1"/>
        <v> 5,790.00 </v>
      </c>
      <c r="J112" s="27"/>
      <c r="K112" s="24"/>
      <c r="L112" s="32"/>
      <c r="M112" s="32"/>
      <c r="N112" s="32"/>
      <c r="O112" s="32"/>
      <c r="P112" s="33"/>
      <c r="Q112" s="33">
        <v>1700.0</v>
      </c>
      <c r="R112" s="33"/>
      <c r="S112" s="30" t="str">
        <f t="shared" si="2"/>
        <v> 1,700.00 </v>
      </c>
      <c r="T112" s="27" t="str">
        <f t="shared" si="3"/>
        <v>(4,090.00)</v>
      </c>
      <c r="U112" s="31" t="str">
        <f t="shared" si="4"/>
        <v>4,342.50 </v>
      </c>
      <c r="V112" s="31" t="str">
        <f t="shared" si="5"/>
        <v>4,342.50 </v>
      </c>
      <c r="W112" s="31" t="str">
        <f t="shared" si="6"/>
        <v>-2,642.50 </v>
      </c>
    </row>
    <row r="113" ht="15.75" customHeight="1">
      <c r="A113" s="19" t="s">
        <v>237</v>
      </c>
      <c r="B113" s="20" t="s">
        <v>238</v>
      </c>
      <c r="C113" s="21">
        <v>3302.0</v>
      </c>
      <c r="D113" s="22"/>
      <c r="E113" s="22"/>
      <c r="F113" s="23"/>
      <c r="G113" s="24">
        <v>1074.0</v>
      </c>
      <c r="H113" s="25">
        <v>5000.0</v>
      </c>
      <c r="I113" s="26" t="str">
        <f t="shared" si="1"/>
        <v> 6,074.00 </v>
      </c>
      <c r="J113" s="27"/>
      <c r="K113" s="24"/>
      <c r="L113" s="32"/>
      <c r="M113" s="32"/>
      <c r="N113" s="32"/>
      <c r="O113" s="32"/>
      <c r="P113" s="33"/>
      <c r="Q113" s="33"/>
      <c r="R113" s="33"/>
      <c r="S113" s="30" t="str">
        <f t="shared" si="2"/>
        <v> 0.00 </v>
      </c>
      <c r="T113" s="27" t="str">
        <f t="shared" si="3"/>
        <v>(9,376.00)</v>
      </c>
      <c r="U113" s="31" t="str">
        <f t="shared" si="4"/>
        <v>4,555.50 </v>
      </c>
      <c r="V113" s="31" t="str">
        <f t="shared" si="5"/>
        <v>7,857.50 </v>
      </c>
      <c r="W113" s="31" t="str">
        <f t="shared" si="6"/>
        <v>-7,857.50 </v>
      </c>
    </row>
    <row r="114" ht="15.75" customHeight="1">
      <c r="A114" s="19" t="s">
        <v>239</v>
      </c>
      <c r="B114" s="20" t="s">
        <v>240</v>
      </c>
      <c r="C114" s="21"/>
      <c r="D114" s="22">
        <v>5.0</v>
      </c>
      <c r="E114" s="22"/>
      <c r="F114" s="23"/>
      <c r="G114" s="24">
        <v>790.0</v>
      </c>
      <c r="H114" s="25">
        <v>5000.0</v>
      </c>
      <c r="I114" s="26" t="str">
        <f t="shared" si="1"/>
        <v> 5,795.00 </v>
      </c>
      <c r="J114" s="27"/>
      <c r="K114" s="24"/>
      <c r="L114" s="32">
        <v>5795.0</v>
      </c>
      <c r="M114" s="32"/>
      <c r="N114" s="32"/>
      <c r="O114" s="32"/>
      <c r="P114" s="33"/>
      <c r="Q114" s="33"/>
      <c r="R114" s="33"/>
      <c r="S114" s="30" t="str">
        <f t="shared" si="2"/>
        <v> 5,795.00 </v>
      </c>
      <c r="T114" s="27" t="str">
        <f t="shared" si="3"/>
        <v> 0.00 </v>
      </c>
      <c r="U114" s="31" t="str">
        <f t="shared" si="4"/>
        <v>4,342.50 </v>
      </c>
      <c r="V114" s="31" t="str">
        <f t="shared" si="5"/>
        <v>4,347.50 </v>
      </c>
      <c r="W114" s="31" t="str">
        <f t="shared" si="6"/>
        <v>1,447.50 </v>
      </c>
    </row>
    <row r="115" ht="15.75" customHeight="1">
      <c r="A115" s="44" t="s">
        <v>241</v>
      </c>
      <c r="B115" s="20" t="s">
        <v>242</v>
      </c>
      <c r="C115" s="21"/>
      <c r="D115" s="22"/>
      <c r="E115" s="22"/>
      <c r="F115" s="23"/>
      <c r="G115" s="24">
        <v>1102.0</v>
      </c>
      <c r="H115" s="25">
        <v>5000.0</v>
      </c>
      <c r="I115" s="26" t="str">
        <f t="shared" si="1"/>
        <v> 6,102.00 </v>
      </c>
      <c r="J115" s="27"/>
      <c r="K115" s="24"/>
      <c r="L115" s="32"/>
      <c r="M115" s="32"/>
      <c r="N115" s="32"/>
      <c r="O115" s="32"/>
      <c r="P115" s="33"/>
      <c r="Q115" s="33"/>
      <c r="R115" s="33"/>
      <c r="S115" s="30" t="str">
        <f t="shared" si="2"/>
        <v> 0.00 </v>
      </c>
      <c r="T115" s="27" t="str">
        <f t="shared" si="3"/>
        <v>(6,102.00)</v>
      </c>
      <c r="U115" s="31" t="str">
        <f t="shared" si="4"/>
        <v>4,576.50 </v>
      </c>
      <c r="V115" s="31" t="str">
        <f t="shared" si="5"/>
        <v>4,576.50 </v>
      </c>
      <c r="W115" s="31" t="str">
        <f t="shared" si="6"/>
        <v>-4,576.50 </v>
      </c>
    </row>
    <row r="116" ht="15.75" customHeight="1">
      <c r="A116" s="19" t="s">
        <v>243</v>
      </c>
      <c r="B116" s="20" t="s">
        <v>244</v>
      </c>
      <c r="C116" s="21"/>
      <c r="D116" s="22"/>
      <c r="E116" s="22"/>
      <c r="F116" s="23"/>
      <c r="G116" s="24">
        <v>956.0</v>
      </c>
      <c r="H116" s="25">
        <v>5000.0</v>
      </c>
      <c r="I116" s="26" t="str">
        <f t="shared" si="1"/>
        <v> 5,956.00 </v>
      </c>
      <c r="J116" s="27"/>
      <c r="K116" s="24"/>
      <c r="L116" s="32">
        <v>1000.0</v>
      </c>
      <c r="M116" s="32"/>
      <c r="N116" s="32"/>
      <c r="O116" s="32"/>
      <c r="P116" s="33"/>
      <c r="Q116" s="33"/>
      <c r="R116" s="33"/>
      <c r="S116" s="30" t="str">
        <f t="shared" si="2"/>
        <v> 1,000.00 </v>
      </c>
      <c r="T116" s="27" t="str">
        <f t="shared" si="3"/>
        <v>(4,956.00)</v>
      </c>
      <c r="U116" s="31" t="str">
        <f t="shared" si="4"/>
        <v>4,467.00 </v>
      </c>
      <c r="V116" s="31" t="str">
        <f t="shared" si="5"/>
        <v>4,467.00 </v>
      </c>
      <c r="W116" s="31" t="str">
        <f t="shared" si="6"/>
        <v>-3,467.00 </v>
      </c>
    </row>
    <row r="117" ht="15.75" customHeight="1">
      <c r="A117" s="19" t="s">
        <v>245</v>
      </c>
      <c r="B117" s="20" t="s">
        <v>246</v>
      </c>
      <c r="C117" s="21"/>
      <c r="D117" s="22"/>
      <c r="E117" s="22"/>
      <c r="F117" s="23"/>
      <c r="G117" s="24">
        <v>909.0</v>
      </c>
      <c r="H117" s="25">
        <v>5000.0</v>
      </c>
      <c r="I117" s="26" t="str">
        <f t="shared" si="1"/>
        <v> 5,909.00 </v>
      </c>
      <c r="J117" s="27"/>
      <c r="K117" s="24"/>
      <c r="L117" s="32"/>
      <c r="M117" s="32"/>
      <c r="N117" s="32"/>
      <c r="O117" s="32"/>
      <c r="P117" s="33"/>
      <c r="Q117" s="33">
        <v>3000.0</v>
      </c>
      <c r="R117" s="33"/>
      <c r="S117" s="30" t="str">
        <f t="shared" si="2"/>
        <v> 3,000.00 </v>
      </c>
      <c r="T117" s="27" t="str">
        <f t="shared" si="3"/>
        <v>(2,909.00)</v>
      </c>
      <c r="U117" s="31" t="str">
        <f t="shared" si="4"/>
        <v>4,431.75 </v>
      </c>
      <c r="V117" s="31" t="str">
        <f t="shared" si="5"/>
        <v>4,431.75 </v>
      </c>
      <c r="W117" s="31" t="str">
        <f t="shared" si="6"/>
        <v>-1,431.75 </v>
      </c>
    </row>
    <row r="118" ht="15.75" customHeight="1">
      <c r="A118" s="19" t="s">
        <v>247</v>
      </c>
      <c r="B118" s="20" t="s">
        <v>248</v>
      </c>
      <c r="C118" s="21"/>
      <c r="D118" s="22"/>
      <c r="E118" s="22"/>
      <c r="F118" s="23"/>
      <c r="G118" s="24">
        <v>948.0</v>
      </c>
      <c r="H118" s="25">
        <v>5000.0</v>
      </c>
      <c r="I118" s="26" t="str">
        <f t="shared" si="1"/>
        <v> 5,948.00 </v>
      </c>
      <c r="J118" s="27"/>
      <c r="K118" s="24"/>
      <c r="L118" s="32"/>
      <c r="M118" s="32"/>
      <c r="N118" s="32"/>
      <c r="O118" s="32"/>
      <c r="P118" s="33"/>
      <c r="Q118" s="33">
        <v>1200.0</v>
      </c>
      <c r="R118" s="33"/>
      <c r="S118" s="30" t="str">
        <f t="shared" si="2"/>
        <v> 1,200.00 </v>
      </c>
      <c r="T118" s="27" t="str">
        <f t="shared" si="3"/>
        <v>(4,748.00)</v>
      </c>
      <c r="U118" s="31" t="str">
        <f t="shared" si="4"/>
        <v>4,461.00 </v>
      </c>
      <c r="V118" s="31" t="str">
        <f t="shared" si="5"/>
        <v>4,461.00 </v>
      </c>
      <c r="W118" s="31" t="str">
        <f t="shared" si="6"/>
        <v>-3,261.00 </v>
      </c>
    </row>
    <row r="119" ht="15.75" customHeight="1">
      <c r="A119" s="44" t="s">
        <v>249</v>
      </c>
      <c r="B119" s="20" t="s">
        <v>250</v>
      </c>
      <c r="C119" s="21"/>
      <c r="D119" s="22"/>
      <c r="E119" s="22"/>
      <c r="F119" s="23">
        <v>5000.0</v>
      </c>
      <c r="G119" s="24">
        <v>1122.0</v>
      </c>
      <c r="H119" s="25">
        <v>5000.0</v>
      </c>
      <c r="I119" s="26" t="str">
        <f t="shared" si="1"/>
        <v> 11,122.00 </v>
      </c>
      <c r="J119" s="27"/>
      <c r="K119" s="24"/>
      <c r="L119" s="32"/>
      <c r="M119" s="32"/>
      <c r="N119" s="32"/>
      <c r="O119" s="32"/>
      <c r="P119" s="33">
        <v>3000.0</v>
      </c>
      <c r="Q119" s="33">
        <v>8122.0</v>
      </c>
      <c r="R119" s="33"/>
      <c r="S119" s="30" t="str">
        <f t="shared" si="2"/>
        <v> 11,122.00 </v>
      </c>
      <c r="T119" s="27" t="str">
        <f t="shared" si="3"/>
        <v> 0.00 </v>
      </c>
      <c r="U119" s="31" t="str">
        <f t="shared" si="4"/>
        <v>4,591.50 </v>
      </c>
      <c r="V119" s="31" t="str">
        <f t="shared" si="5"/>
        <v>9,591.50 </v>
      </c>
      <c r="W119" s="31" t="str">
        <f t="shared" si="6"/>
        <v>1,530.50 </v>
      </c>
    </row>
    <row r="120" ht="15.75" customHeight="1">
      <c r="A120" s="19" t="s">
        <v>251</v>
      </c>
      <c r="B120" s="20" t="s">
        <v>252</v>
      </c>
      <c r="C120" s="21">
        <v>25394.0</v>
      </c>
      <c r="D120" s="22"/>
      <c r="E120" s="22"/>
      <c r="F120" s="23"/>
      <c r="G120" s="24">
        <v>1422.0</v>
      </c>
      <c r="H120" s="25">
        <v>5000.0</v>
      </c>
      <c r="I120" s="26" t="str">
        <f t="shared" si="1"/>
        <v> 6,422.00 </v>
      </c>
      <c r="J120" s="27"/>
      <c r="K120" s="24"/>
      <c r="L120" s="32"/>
      <c r="M120" s="32"/>
      <c r="N120" s="32"/>
      <c r="O120" s="32"/>
      <c r="P120" s="33"/>
      <c r="Q120" s="33"/>
      <c r="R120" s="33"/>
      <c r="S120" s="30" t="str">
        <f t="shared" si="2"/>
        <v> 0.00 </v>
      </c>
      <c r="T120" s="27" t="str">
        <f t="shared" si="3"/>
        <v>(31,816.00)</v>
      </c>
      <c r="U120" s="31" t="str">
        <f t="shared" si="4"/>
        <v>4,816.50 </v>
      </c>
      <c r="V120" s="31" t="str">
        <f t="shared" si="5"/>
        <v>30,210.50 </v>
      </c>
      <c r="W120" s="31" t="str">
        <f t="shared" si="6"/>
        <v>-30,210.50 </v>
      </c>
    </row>
    <row r="121" ht="15.75" customHeight="1">
      <c r="A121" s="19" t="s">
        <v>253</v>
      </c>
      <c r="B121" s="20" t="s">
        <v>254</v>
      </c>
      <c r="C121" s="21"/>
      <c r="D121" s="22"/>
      <c r="E121" s="22"/>
      <c r="F121" s="23"/>
      <c r="G121" s="24">
        <v>790.0</v>
      </c>
      <c r="H121" s="25">
        <v>5000.0</v>
      </c>
      <c r="I121" s="26" t="str">
        <f t="shared" si="1"/>
        <v> 5,790.00 </v>
      </c>
      <c r="J121" s="27"/>
      <c r="K121" s="24"/>
      <c r="L121" s="32"/>
      <c r="M121" s="32">
        <v>5790.0</v>
      </c>
      <c r="N121" s="32"/>
      <c r="O121" s="32"/>
      <c r="P121" s="33"/>
      <c r="Q121" s="33"/>
      <c r="R121" s="33"/>
      <c r="S121" s="30" t="str">
        <f t="shared" si="2"/>
        <v> 5,790.00 </v>
      </c>
      <c r="T121" s="27" t="str">
        <f t="shared" si="3"/>
        <v> 0.00 </v>
      </c>
      <c r="U121" s="31" t="str">
        <f t="shared" si="4"/>
        <v>4,342.50 </v>
      </c>
      <c r="V121" s="31" t="str">
        <f t="shared" si="5"/>
        <v>4,342.50 </v>
      </c>
      <c r="W121" s="31" t="str">
        <f t="shared" si="6"/>
        <v>1,447.50 </v>
      </c>
    </row>
    <row r="122" ht="15.75" customHeight="1">
      <c r="A122" s="19" t="s">
        <v>255</v>
      </c>
      <c r="B122" s="20" t="s">
        <v>256</v>
      </c>
      <c r="C122" s="21"/>
      <c r="D122" s="22">
        <v>20.0</v>
      </c>
      <c r="E122" s="22"/>
      <c r="F122" s="23"/>
      <c r="G122" s="24">
        <v>948.0</v>
      </c>
      <c r="H122" s="25">
        <v>5000.0</v>
      </c>
      <c r="I122" s="26" t="str">
        <f t="shared" si="1"/>
        <v> 5,968.00 </v>
      </c>
      <c r="J122" s="27"/>
      <c r="K122" s="24"/>
      <c r="L122" s="32"/>
      <c r="M122" s="32"/>
      <c r="N122" s="32"/>
      <c r="O122" s="32"/>
      <c r="P122" s="33"/>
      <c r="Q122" s="33" t="str">
        <f>3000+20</f>
        <v> 3,020.00 </v>
      </c>
      <c r="R122" s="33"/>
      <c r="S122" s="30" t="str">
        <f t="shared" si="2"/>
        <v> 3,020.00 </v>
      </c>
      <c r="T122" s="27" t="str">
        <f t="shared" si="3"/>
        <v>(2,948.00)</v>
      </c>
      <c r="U122" s="31" t="str">
        <f t="shared" si="4"/>
        <v>4,461.00 </v>
      </c>
      <c r="V122" s="31" t="str">
        <f t="shared" si="5"/>
        <v>4,481.00 </v>
      </c>
      <c r="W122" s="31" t="str">
        <f t="shared" si="6"/>
        <v>-1,461.00 </v>
      </c>
    </row>
    <row r="123" ht="15.75" customHeight="1">
      <c r="A123" s="19" t="s">
        <v>257</v>
      </c>
      <c r="B123" s="20" t="s">
        <v>258</v>
      </c>
      <c r="C123" s="21">
        <v>31499.0</v>
      </c>
      <c r="D123" s="22"/>
      <c r="E123" s="22"/>
      <c r="F123" s="23"/>
      <c r="G123" s="24">
        <v>988.0</v>
      </c>
      <c r="H123" s="25">
        <v>5000.0</v>
      </c>
      <c r="I123" s="26" t="str">
        <f t="shared" si="1"/>
        <v> 5,988.00 </v>
      </c>
      <c r="J123" s="27"/>
      <c r="K123" s="24"/>
      <c r="L123" s="32"/>
      <c r="M123" s="32"/>
      <c r="N123" s="32"/>
      <c r="O123" s="32"/>
      <c r="P123" s="33"/>
      <c r="Q123" s="33"/>
      <c r="R123" s="33"/>
      <c r="S123" s="30" t="str">
        <f t="shared" si="2"/>
        <v> 0.00 </v>
      </c>
      <c r="T123" s="27" t="str">
        <f t="shared" si="3"/>
        <v>(37,487.00)</v>
      </c>
      <c r="U123" s="31" t="str">
        <f t="shared" si="4"/>
        <v>4,491.00 </v>
      </c>
      <c r="V123" s="31" t="str">
        <f t="shared" si="5"/>
        <v>35,990.00 </v>
      </c>
      <c r="W123" s="31" t="str">
        <f t="shared" si="6"/>
        <v>-35,990.00 </v>
      </c>
    </row>
    <row r="124" ht="15.75" customHeight="1">
      <c r="A124" s="19" t="s">
        <v>259</v>
      </c>
      <c r="B124" s="20" t="s">
        <v>260</v>
      </c>
      <c r="C124" s="21"/>
      <c r="D124" s="22" t="str">
        <f>995+415</f>
        <v> 1,410.00 </v>
      </c>
      <c r="E124" s="22"/>
      <c r="F124" s="23"/>
      <c r="G124" s="24">
        <v>1027.0</v>
      </c>
      <c r="H124" s="25">
        <v>5000.0</v>
      </c>
      <c r="I124" s="26" t="str">
        <f t="shared" si="1"/>
        <v> 7,437.00 </v>
      </c>
      <c r="J124" s="27"/>
      <c r="K124" s="24">
        <v>995.0</v>
      </c>
      <c r="L124" s="32"/>
      <c r="M124" s="32"/>
      <c r="N124" s="32"/>
      <c r="O124" s="32"/>
      <c r="P124" s="33">
        <v>3015.0</v>
      </c>
      <c r="Q124" s="35">
        <v>415.0</v>
      </c>
      <c r="R124" s="35"/>
      <c r="S124" s="30" t="str">
        <f t="shared" si="2"/>
        <v> 4,425.00 </v>
      </c>
      <c r="T124" s="27" t="str">
        <f t="shared" si="3"/>
        <v>(3,012.00)</v>
      </c>
      <c r="U124" s="31" t="str">
        <f t="shared" si="4"/>
        <v>4,520.25 </v>
      </c>
      <c r="V124" s="31" t="str">
        <f t="shared" si="5"/>
        <v>5,930.25 </v>
      </c>
      <c r="W124" s="31" t="str">
        <f t="shared" si="6"/>
        <v>-1,505.25 </v>
      </c>
    </row>
    <row r="125" ht="15.75" customHeight="1">
      <c r="A125" s="19" t="s">
        <v>261</v>
      </c>
      <c r="B125" s="20" t="s">
        <v>262</v>
      </c>
      <c r="C125" s="21"/>
      <c r="D125" s="22">
        <v>35.0</v>
      </c>
      <c r="E125" s="22"/>
      <c r="F125" s="23"/>
      <c r="G125" s="24">
        <v>952.0</v>
      </c>
      <c r="H125" s="25">
        <v>5000.0</v>
      </c>
      <c r="I125" s="26" t="str">
        <f t="shared" si="1"/>
        <v> 5,987.00 </v>
      </c>
      <c r="J125" s="27">
        <v>5987.0</v>
      </c>
      <c r="K125" s="24"/>
      <c r="L125" s="32"/>
      <c r="M125" s="32"/>
      <c r="N125" s="32"/>
      <c r="O125" s="32"/>
      <c r="P125" s="33"/>
      <c r="Q125" s="33"/>
      <c r="R125" s="33"/>
      <c r="S125" s="30" t="str">
        <f t="shared" si="2"/>
        <v> 5,987.00 </v>
      </c>
      <c r="T125" s="27" t="str">
        <f t="shared" si="3"/>
        <v> 0.00 </v>
      </c>
      <c r="U125" s="31" t="str">
        <f t="shared" si="4"/>
        <v>4,464.00 </v>
      </c>
      <c r="V125" s="31" t="str">
        <f t="shared" si="5"/>
        <v>4,499.00 </v>
      </c>
      <c r="W125" s="31" t="str">
        <f t="shared" si="6"/>
        <v>1,488.00 </v>
      </c>
    </row>
    <row r="126" ht="15.75" customHeight="1">
      <c r="A126" s="19" t="s">
        <v>263</v>
      </c>
      <c r="B126" s="20" t="s">
        <v>264</v>
      </c>
      <c r="C126" s="21"/>
      <c r="D126" s="22"/>
      <c r="E126" s="22"/>
      <c r="F126" s="23"/>
      <c r="G126" s="24">
        <v>1106.0</v>
      </c>
      <c r="H126" s="25">
        <v>5000.0</v>
      </c>
      <c r="I126" s="26" t="str">
        <f t="shared" si="1"/>
        <v> 6,106.00 </v>
      </c>
      <c r="J126" s="27"/>
      <c r="K126" s="24"/>
      <c r="L126" s="32"/>
      <c r="M126" s="32"/>
      <c r="N126" s="32"/>
      <c r="O126" s="32"/>
      <c r="P126" s="33"/>
      <c r="Q126" s="33"/>
      <c r="R126" s="33"/>
      <c r="S126" s="30" t="str">
        <f t="shared" si="2"/>
        <v> 0.00 </v>
      </c>
      <c r="T126" s="27" t="str">
        <f t="shared" si="3"/>
        <v>(6,106.00)</v>
      </c>
      <c r="U126" s="31" t="str">
        <f t="shared" si="4"/>
        <v>4,579.50 </v>
      </c>
      <c r="V126" s="31" t="str">
        <f t="shared" si="5"/>
        <v>4,579.50 </v>
      </c>
      <c r="W126" s="31" t="str">
        <f t="shared" si="6"/>
        <v>-4,579.50 </v>
      </c>
    </row>
    <row r="127" ht="15.75" customHeight="1">
      <c r="A127" s="19" t="s">
        <v>265</v>
      </c>
      <c r="B127" s="20" t="s">
        <v>266</v>
      </c>
      <c r="C127" s="21"/>
      <c r="D127" s="22"/>
      <c r="E127" s="22"/>
      <c r="F127" s="23"/>
      <c r="G127" s="24">
        <v>830.0</v>
      </c>
      <c r="H127" s="25">
        <v>5000.0</v>
      </c>
      <c r="I127" s="26" t="str">
        <f t="shared" si="1"/>
        <v> 5,830.00 </v>
      </c>
      <c r="J127" s="27"/>
      <c r="K127" s="24"/>
      <c r="L127" s="32">
        <v>1000.0</v>
      </c>
      <c r="M127" s="32"/>
      <c r="N127" s="32"/>
      <c r="O127" s="32"/>
      <c r="P127" s="33"/>
      <c r="Q127" s="33"/>
      <c r="R127" s="33"/>
      <c r="S127" s="30" t="str">
        <f t="shared" si="2"/>
        <v> 1,000.00 </v>
      </c>
      <c r="T127" s="27" t="str">
        <f t="shared" si="3"/>
        <v>(4,830.00)</v>
      </c>
      <c r="U127" s="31" t="str">
        <f t="shared" si="4"/>
        <v>4,372.50 </v>
      </c>
      <c r="V127" s="31" t="str">
        <f t="shared" si="5"/>
        <v>4,372.50 </v>
      </c>
      <c r="W127" s="31" t="str">
        <f t="shared" si="6"/>
        <v>-3,372.50 </v>
      </c>
    </row>
    <row r="128" ht="15.75" customHeight="1">
      <c r="A128" s="19" t="s">
        <v>267</v>
      </c>
      <c r="B128" s="20" t="s">
        <v>268</v>
      </c>
      <c r="C128" s="21">
        <v>396.0</v>
      </c>
      <c r="D128" s="22"/>
      <c r="E128" s="22"/>
      <c r="F128" s="23"/>
      <c r="G128" s="24">
        <v>972.0</v>
      </c>
      <c r="H128" s="25">
        <v>5000.0</v>
      </c>
      <c r="I128" s="26" t="str">
        <f t="shared" si="1"/>
        <v> 5,972.00 </v>
      </c>
      <c r="J128" s="27"/>
      <c r="K128" s="24"/>
      <c r="L128" s="32"/>
      <c r="M128" s="32"/>
      <c r="N128" s="32"/>
      <c r="O128" s="32"/>
      <c r="P128" s="33"/>
      <c r="Q128" s="33"/>
      <c r="R128" s="33"/>
      <c r="S128" s="30" t="str">
        <f t="shared" si="2"/>
        <v> 0.00 </v>
      </c>
      <c r="T128" s="27" t="str">
        <f t="shared" si="3"/>
        <v>(6,368.00)</v>
      </c>
      <c r="U128" s="31" t="str">
        <f t="shared" si="4"/>
        <v>4,479.00 </v>
      </c>
      <c r="V128" s="31" t="str">
        <f t="shared" si="5"/>
        <v>4,875.00 </v>
      </c>
      <c r="W128" s="31" t="str">
        <f t="shared" si="6"/>
        <v>-4,875.00 </v>
      </c>
    </row>
    <row r="129" ht="15.75" customHeight="1">
      <c r="A129" s="19" t="s">
        <v>269</v>
      </c>
      <c r="B129" s="20" t="s">
        <v>270</v>
      </c>
      <c r="C129" s="21">
        <v>75.0</v>
      </c>
      <c r="D129" s="22"/>
      <c r="E129" s="22"/>
      <c r="F129" s="23"/>
      <c r="G129" s="24">
        <v>747.0</v>
      </c>
      <c r="H129" s="25">
        <v>5000.0</v>
      </c>
      <c r="I129" s="26" t="str">
        <f t="shared" si="1"/>
        <v> 5,747.00 </v>
      </c>
      <c r="J129" s="27">
        <v>5747.0</v>
      </c>
      <c r="K129" s="24"/>
      <c r="L129" s="32"/>
      <c r="M129" s="32"/>
      <c r="N129" s="32"/>
      <c r="O129" s="32"/>
      <c r="P129" s="33"/>
      <c r="Q129" s="33"/>
      <c r="R129" s="33"/>
      <c r="S129" s="30" t="str">
        <f t="shared" si="2"/>
        <v> 5,747.00 </v>
      </c>
      <c r="T129" s="27" t="str">
        <f t="shared" si="3"/>
        <v>(75.00)</v>
      </c>
      <c r="U129" s="31" t="str">
        <f t="shared" si="4"/>
        <v>4,310.25 </v>
      </c>
      <c r="V129" s="31" t="str">
        <f t="shared" si="5"/>
        <v>4,385.25 </v>
      </c>
      <c r="W129" s="31" t="str">
        <f t="shared" si="6"/>
        <v>1,361.75 </v>
      </c>
    </row>
    <row r="130" ht="15.75" customHeight="1">
      <c r="A130" s="19" t="s">
        <v>271</v>
      </c>
      <c r="B130" s="20" t="s">
        <v>272</v>
      </c>
      <c r="C130" s="21"/>
      <c r="D130" s="22">
        <v>43.0</v>
      </c>
      <c r="E130" s="22"/>
      <c r="F130" s="23"/>
      <c r="G130" s="24">
        <v>869.0</v>
      </c>
      <c r="H130" s="25">
        <v>5000.0</v>
      </c>
      <c r="I130" s="26" t="str">
        <f t="shared" si="1"/>
        <v> 5,912.00 </v>
      </c>
      <c r="J130" s="27"/>
      <c r="K130" s="24"/>
      <c r="L130" s="22"/>
      <c r="M130" s="22"/>
      <c r="N130" s="22"/>
      <c r="O130" s="22"/>
      <c r="P130" s="34"/>
      <c r="Q130" s="34"/>
      <c r="R130" s="34" t="str">
        <f>3912+2000</f>
        <v> 5,912.00 </v>
      </c>
      <c r="S130" s="30" t="str">
        <f t="shared" si="2"/>
        <v> 5,912.00 </v>
      </c>
      <c r="T130" s="27" t="str">
        <f t="shared" si="3"/>
        <v> 0.00 </v>
      </c>
      <c r="U130" s="31" t="str">
        <f t="shared" si="4"/>
        <v>4,401.75 </v>
      </c>
      <c r="V130" s="31" t="str">
        <f t="shared" si="5"/>
        <v>4,444.75 </v>
      </c>
      <c r="W130" s="31" t="str">
        <f t="shared" si="6"/>
        <v>1,467.25 </v>
      </c>
    </row>
    <row r="131" ht="15.75" customHeight="1">
      <c r="A131" s="19" t="s">
        <v>213</v>
      </c>
      <c r="B131" s="20" t="s">
        <v>273</v>
      </c>
      <c r="C131" s="21">
        <v>8176.0</v>
      </c>
      <c r="D131" s="22"/>
      <c r="E131" s="22"/>
      <c r="F131" s="23"/>
      <c r="G131" s="24">
        <v>790.0</v>
      </c>
      <c r="H131" s="25">
        <v>5000.0</v>
      </c>
      <c r="I131" s="26" t="str">
        <f t="shared" si="1"/>
        <v> 5,790.00 </v>
      </c>
      <c r="J131" s="27"/>
      <c r="K131" s="24"/>
      <c r="L131" s="32"/>
      <c r="M131" s="32"/>
      <c r="N131" s="32"/>
      <c r="O131" s="32"/>
      <c r="P131" s="33"/>
      <c r="Q131" s="33"/>
      <c r="R131" s="33"/>
      <c r="S131" s="30" t="str">
        <f t="shared" si="2"/>
        <v> 0.00 </v>
      </c>
      <c r="T131" s="27" t="str">
        <f t="shared" si="3"/>
        <v>(13,966.00)</v>
      </c>
      <c r="U131" s="31" t="str">
        <f t="shared" si="4"/>
        <v>4,342.50 </v>
      </c>
      <c r="V131" s="31" t="str">
        <f t="shared" si="5"/>
        <v>12,518.50 </v>
      </c>
      <c r="W131" s="31" t="str">
        <f t="shared" si="6"/>
        <v>-12,518.50 </v>
      </c>
    </row>
    <row r="132" ht="15.75" customHeight="1">
      <c r="A132" s="19" t="s">
        <v>274</v>
      </c>
      <c r="B132" s="20" t="s">
        <v>275</v>
      </c>
      <c r="C132" s="21"/>
      <c r="D132" s="22"/>
      <c r="E132" s="22"/>
      <c r="F132" s="23"/>
      <c r="G132" s="24">
        <v>1027.0</v>
      </c>
      <c r="H132" s="25">
        <v>5000.0</v>
      </c>
      <c r="I132" s="26" t="str">
        <f t="shared" si="1"/>
        <v> 6,027.00 </v>
      </c>
      <c r="J132" s="27"/>
      <c r="K132" s="24">
        <v>3527.0</v>
      </c>
      <c r="L132" s="32"/>
      <c r="M132" s="32"/>
      <c r="N132" s="32"/>
      <c r="O132" s="32"/>
      <c r="P132" s="33"/>
      <c r="Q132" s="33"/>
      <c r="R132" s="33"/>
      <c r="S132" s="30" t="str">
        <f t="shared" si="2"/>
        <v> 3,527.00 </v>
      </c>
      <c r="T132" s="27" t="str">
        <f t="shared" si="3"/>
        <v>(2,500.00)</v>
      </c>
      <c r="U132" s="31" t="str">
        <f t="shared" si="4"/>
        <v>4,520.25 </v>
      </c>
      <c r="V132" s="31" t="str">
        <f t="shared" si="5"/>
        <v>4,520.25 </v>
      </c>
      <c r="W132" s="31" t="str">
        <f t="shared" si="6"/>
        <v>-993.25 </v>
      </c>
    </row>
    <row r="133" ht="15.75" customHeight="1">
      <c r="A133" s="19" t="s">
        <v>276</v>
      </c>
      <c r="B133" s="20" t="s">
        <v>277</v>
      </c>
      <c r="C133" s="21"/>
      <c r="D133" s="22"/>
      <c r="E133" s="22"/>
      <c r="F133" s="23"/>
      <c r="G133" s="24">
        <v>909.0</v>
      </c>
      <c r="H133" s="25">
        <v>5000.0</v>
      </c>
      <c r="I133" s="26" t="str">
        <f t="shared" si="1"/>
        <v> 5,909.00 </v>
      </c>
      <c r="J133" s="27"/>
      <c r="K133" s="24"/>
      <c r="L133" s="32"/>
      <c r="M133" s="32"/>
      <c r="N133" s="32"/>
      <c r="O133" s="32"/>
      <c r="P133" s="33"/>
      <c r="Q133" s="33">
        <v>4200.0</v>
      </c>
      <c r="R133" s="33"/>
      <c r="S133" s="30" t="str">
        <f t="shared" si="2"/>
        <v> 4,200.00 </v>
      </c>
      <c r="T133" s="27" t="str">
        <f t="shared" si="3"/>
        <v>(1,709.00)</v>
      </c>
      <c r="U133" s="31" t="str">
        <f t="shared" si="4"/>
        <v>4,431.75 </v>
      </c>
      <c r="V133" s="31" t="str">
        <f t="shared" si="5"/>
        <v>4,431.75 </v>
      </c>
      <c r="W133" s="31" t="str">
        <f t="shared" si="6"/>
        <v>-231.75 </v>
      </c>
    </row>
    <row r="134" ht="15.75" customHeight="1">
      <c r="A134" s="19" t="s">
        <v>278</v>
      </c>
      <c r="B134" s="20" t="s">
        <v>279</v>
      </c>
      <c r="C134" s="21"/>
      <c r="D134" s="22"/>
      <c r="E134" s="22"/>
      <c r="F134" s="23"/>
      <c r="G134" s="24">
        <v>1173.0</v>
      </c>
      <c r="H134" s="25">
        <v>5000.0</v>
      </c>
      <c r="I134" s="26" t="str">
        <f t="shared" si="1"/>
        <v> 6,173.00 </v>
      </c>
      <c r="J134" s="27"/>
      <c r="K134" s="24"/>
      <c r="L134" s="32">
        <v>3000.0</v>
      </c>
      <c r="M134" s="32"/>
      <c r="N134" s="32"/>
      <c r="O134" s="32"/>
      <c r="P134" s="33"/>
      <c r="Q134" s="33"/>
      <c r="R134" s="33"/>
      <c r="S134" s="30" t="str">
        <f t="shared" si="2"/>
        <v> 3,000.00 </v>
      </c>
      <c r="T134" s="27" t="str">
        <f t="shared" si="3"/>
        <v>(3,173.00)</v>
      </c>
      <c r="U134" s="31" t="str">
        <f t="shared" si="4"/>
        <v>4,629.75 </v>
      </c>
      <c r="V134" s="31" t="str">
        <f t="shared" si="5"/>
        <v>4,629.75 </v>
      </c>
      <c r="W134" s="31" t="str">
        <f t="shared" si="6"/>
        <v>-1,629.75 </v>
      </c>
    </row>
    <row r="135" ht="15.75" customHeight="1">
      <c r="A135" s="19" t="s">
        <v>280</v>
      </c>
      <c r="B135" s="20" t="s">
        <v>281</v>
      </c>
      <c r="C135" s="21"/>
      <c r="D135" s="22"/>
      <c r="E135" s="22"/>
      <c r="F135" s="23"/>
      <c r="G135" s="24">
        <v>1106.0</v>
      </c>
      <c r="H135" s="25">
        <v>5000.0</v>
      </c>
      <c r="I135" s="26" t="str">
        <f t="shared" si="1"/>
        <v> 6,106.00 </v>
      </c>
      <c r="J135" s="27"/>
      <c r="K135" s="24"/>
      <c r="L135" s="32"/>
      <c r="M135" s="32"/>
      <c r="N135" s="32">
        <v>6106.0</v>
      </c>
      <c r="O135" s="32"/>
      <c r="P135" s="33"/>
      <c r="Q135" s="33"/>
      <c r="R135" s="33"/>
      <c r="S135" s="30" t="str">
        <f t="shared" si="2"/>
        <v> 6,106.00 </v>
      </c>
      <c r="T135" s="27" t="str">
        <f t="shared" si="3"/>
        <v> 0.00 </v>
      </c>
      <c r="U135" s="31" t="str">
        <f t="shared" si="4"/>
        <v>4,579.50 </v>
      </c>
      <c r="V135" s="31" t="str">
        <f t="shared" si="5"/>
        <v>4,579.50 </v>
      </c>
      <c r="W135" s="31" t="str">
        <f t="shared" si="6"/>
        <v>1,526.50 </v>
      </c>
    </row>
    <row r="136" ht="15.75" customHeight="1">
      <c r="A136" s="19" t="s">
        <v>282</v>
      </c>
      <c r="B136" s="20" t="s">
        <v>283</v>
      </c>
      <c r="C136" s="21"/>
      <c r="D136" s="22"/>
      <c r="E136" s="22"/>
      <c r="F136" s="23"/>
      <c r="G136" s="24">
        <v>869.0</v>
      </c>
      <c r="H136" s="25">
        <v>5000.0</v>
      </c>
      <c r="I136" s="26" t="str">
        <f t="shared" si="1"/>
        <v> 5,869.00 </v>
      </c>
      <c r="J136" s="27"/>
      <c r="K136" s="24"/>
      <c r="L136" s="32"/>
      <c r="M136" s="32"/>
      <c r="N136" s="32"/>
      <c r="O136" s="32">
        <v>2500.0</v>
      </c>
      <c r="P136" s="33"/>
      <c r="Q136" s="33"/>
      <c r="R136" s="33"/>
      <c r="S136" s="30" t="str">
        <f t="shared" si="2"/>
        <v> 2,500.00 </v>
      </c>
      <c r="T136" s="27" t="str">
        <f t="shared" si="3"/>
        <v>(3,369.00)</v>
      </c>
      <c r="U136" s="31" t="str">
        <f t="shared" si="4"/>
        <v>4,401.75 </v>
      </c>
      <c r="V136" s="31" t="str">
        <f t="shared" si="5"/>
        <v>4,401.75 </v>
      </c>
      <c r="W136" s="31" t="str">
        <f t="shared" si="6"/>
        <v>-1,901.75 </v>
      </c>
    </row>
    <row r="137" ht="15.75" customHeight="1">
      <c r="A137" s="19" t="s">
        <v>284</v>
      </c>
      <c r="B137" s="49" t="s">
        <v>285</v>
      </c>
      <c r="C137" s="21"/>
      <c r="D137" s="47"/>
      <c r="E137" s="47"/>
      <c r="F137" s="23"/>
      <c r="G137" s="50">
        <v>1106.0</v>
      </c>
      <c r="H137" s="51">
        <v>5000.0</v>
      </c>
      <c r="I137" s="26" t="str">
        <f t="shared" si="1"/>
        <v> 6,106.00 </v>
      </c>
      <c r="J137" s="51"/>
      <c r="K137" s="24"/>
      <c r="L137" s="35"/>
      <c r="M137" s="32"/>
      <c r="N137" s="35">
        <v>0.0</v>
      </c>
      <c r="O137" s="35">
        <v>6359.0</v>
      </c>
      <c r="P137" s="33"/>
      <c r="Q137" s="33"/>
      <c r="R137" s="33"/>
      <c r="S137" s="30" t="str">
        <f t="shared" si="2"/>
        <v> 6,359.00 </v>
      </c>
      <c r="T137" s="27" t="str">
        <f t="shared" si="3"/>
        <v> 253.00 </v>
      </c>
      <c r="U137" s="31" t="str">
        <f t="shared" si="4"/>
        <v>4,579.50 </v>
      </c>
      <c r="V137" s="31" t="str">
        <f t="shared" si="5"/>
        <v>4,579.50 </v>
      </c>
      <c r="W137" s="31" t="str">
        <f t="shared" si="6"/>
        <v>1,779.50 </v>
      </c>
      <c r="X137" s="52"/>
    </row>
    <row r="138" ht="15.75" customHeight="1">
      <c r="A138" s="19" t="s">
        <v>286</v>
      </c>
      <c r="B138" s="20" t="s">
        <v>287</v>
      </c>
      <c r="C138" s="21"/>
      <c r="D138" s="22"/>
      <c r="E138" s="22"/>
      <c r="F138" s="23"/>
      <c r="G138" s="24">
        <v>869.0</v>
      </c>
      <c r="H138" s="25">
        <v>5000.0</v>
      </c>
      <c r="I138" s="26" t="str">
        <f t="shared" si="1"/>
        <v> 5,869.00 </v>
      </c>
      <c r="J138" s="27"/>
      <c r="K138" s="24"/>
      <c r="L138" s="32"/>
      <c r="M138" s="32"/>
      <c r="N138" s="32"/>
      <c r="O138" s="32"/>
      <c r="P138" s="33">
        <v>5869.0</v>
      </c>
      <c r="Q138" s="33"/>
      <c r="R138" s="33"/>
      <c r="S138" s="30" t="str">
        <f t="shared" si="2"/>
        <v> 5,869.00 </v>
      </c>
      <c r="T138" s="27" t="str">
        <f t="shared" si="3"/>
        <v> 0.00 </v>
      </c>
      <c r="U138" s="31" t="str">
        <f t="shared" si="4"/>
        <v>4,401.75 </v>
      </c>
      <c r="V138" s="31" t="str">
        <f t="shared" si="5"/>
        <v>4,401.75 </v>
      </c>
      <c r="W138" s="31" t="str">
        <f t="shared" si="6"/>
        <v>1,467.25 </v>
      </c>
    </row>
    <row r="139" ht="15.75" customHeight="1">
      <c r="A139" s="19" t="s">
        <v>288</v>
      </c>
      <c r="B139" s="20" t="s">
        <v>289</v>
      </c>
      <c r="C139" s="21">
        <v>1567.0</v>
      </c>
      <c r="D139" s="22"/>
      <c r="E139" s="22"/>
      <c r="F139" s="23"/>
      <c r="G139" s="24">
        <v>948.0</v>
      </c>
      <c r="H139" s="25">
        <v>5000.0</v>
      </c>
      <c r="I139" s="26" t="str">
        <f t="shared" si="1"/>
        <v> 5,948.00 </v>
      </c>
      <c r="J139" s="27"/>
      <c r="K139" s="24">
        <v>2000.0</v>
      </c>
      <c r="L139" s="32"/>
      <c r="M139" s="32"/>
      <c r="N139" s="32"/>
      <c r="O139" s="32"/>
      <c r="P139" s="33">
        <v>2800.0</v>
      </c>
      <c r="Q139" s="33"/>
      <c r="R139" s="33"/>
      <c r="S139" s="30" t="str">
        <f t="shared" si="2"/>
        <v> 4,800.00 </v>
      </c>
      <c r="T139" s="27" t="str">
        <f t="shared" si="3"/>
        <v>(2,715.00)</v>
      </c>
      <c r="U139" s="31" t="str">
        <f t="shared" si="4"/>
        <v>4,461.00 </v>
      </c>
      <c r="V139" s="31" t="str">
        <f t="shared" si="5"/>
        <v>6,028.00 </v>
      </c>
      <c r="W139" s="31" t="str">
        <f t="shared" si="6"/>
        <v>-1,228.00 </v>
      </c>
    </row>
    <row r="140" ht="15.75" customHeight="1">
      <c r="A140" s="19" t="s">
        <v>290</v>
      </c>
      <c r="B140" s="20" t="s">
        <v>291</v>
      </c>
      <c r="C140" s="21"/>
      <c r="D140" s="22"/>
      <c r="E140" s="22"/>
      <c r="F140" s="23"/>
      <c r="G140" s="24">
        <v>751.0</v>
      </c>
      <c r="H140" s="25">
        <v>5000.0</v>
      </c>
      <c r="I140" s="26" t="str">
        <f t="shared" si="1"/>
        <v> 5,751.00 </v>
      </c>
      <c r="J140" s="27"/>
      <c r="K140" s="24"/>
      <c r="L140" s="32"/>
      <c r="M140" s="32"/>
      <c r="N140" s="32"/>
      <c r="O140" s="32">
        <v>5751.0</v>
      </c>
      <c r="P140" s="33"/>
      <c r="Q140" s="33"/>
      <c r="R140" s="33"/>
      <c r="S140" s="30" t="str">
        <f t="shared" si="2"/>
        <v> 5,751.00 </v>
      </c>
      <c r="T140" s="27" t="str">
        <f t="shared" si="3"/>
        <v> 0.00 </v>
      </c>
      <c r="U140" s="31" t="str">
        <f t="shared" si="4"/>
        <v>4,313.25 </v>
      </c>
      <c r="V140" s="31" t="str">
        <f t="shared" si="5"/>
        <v>4,313.25 </v>
      </c>
      <c r="W140" s="31" t="str">
        <f t="shared" si="6"/>
        <v>1,437.75 </v>
      </c>
    </row>
    <row r="141" ht="15.75" customHeight="1">
      <c r="A141" s="19" t="s">
        <v>292</v>
      </c>
      <c r="B141" s="20" t="s">
        <v>293</v>
      </c>
      <c r="C141" s="21"/>
      <c r="D141" s="22"/>
      <c r="E141" s="22"/>
      <c r="F141" s="23"/>
      <c r="G141" s="24">
        <v>948.0</v>
      </c>
      <c r="H141" s="25">
        <v>5000.0</v>
      </c>
      <c r="I141" s="26" t="str">
        <f t="shared" si="1"/>
        <v> 5,948.00 </v>
      </c>
      <c r="J141" s="27"/>
      <c r="K141" s="24"/>
      <c r="L141" s="32">
        <v>2948.0</v>
      </c>
      <c r="M141" s="32"/>
      <c r="N141" s="32"/>
      <c r="O141" s="32"/>
      <c r="P141" s="33">
        <v>3000.0</v>
      </c>
      <c r="Q141" s="33"/>
      <c r="R141" s="33"/>
      <c r="S141" s="30" t="str">
        <f t="shared" si="2"/>
        <v> 5,948.00 </v>
      </c>
      <c r="T141" s="27" t="str">
        <f t="shared" si="3"/>
        <v> 0.00 </v>
      </c>
      <c r="U141" s="31" t="str">
        <f t="shared" si="4"/>
        <v>4,461.00 </v>
      </c>
      <c r="V141" s="31" t="str">
        <f t="shared" si="5"/>
        <v>4,461.00 </v>
      </c>
      <c r="W141" s="31" t="str">
        <f t="shared" si="6"/>
        <v>1,487.00 </v>
      </c>
    </row>
    <row r="142" ht="15.75" customHeight="1">
      <c r="A142" s="19" t="s">
        <v>143</v>
      </c>
      <c r="B142" s="20" t="s">
        <v>294</v>
      </c>
      <c r="C142" s="21"/>
      <c r="D142" s="22"/>
      <c r="E142" s="22"/>
      <c r="F142" s="23"/>
      <c r="G142" s="24">
        <v>988.0</v>
      </c>
      <c r="H142" s="25">
        <v>5000.0</v>
      </c>
      <c r="I142" s="26" t="str">
        <f t="shared" si="1"/>
        <v> 5,988.00 </v>
      </c>
      <c r="J142" s="27"/>
      <c r="K142" s="24"/>
      <c r="L142" s="32"/>
      <c r="M142" s="32"/>
      <c r="N142" s="32"/>
      <c r="O142" s="32"/>
      <c r="P142" s="33"/>
      <c r="Q142" s="33"/>
      <c r="R142" s="33"/>
      <c r="S142" s="30" t="str">
        <f t="shared" si="2"/>
        <v> 0.00 </v>
      </c>
      <c r="T142" s="27" t="str">
        <f t="shared" si="3"/>
        <v>(5,988.00)</v>
      </c>
      <c r="U142" s="31" t="str">
        <f t="shared" si="4"/>
        <v>4,491.00 </v>
      </c>
      <c r="V142" s="31" t="str">
        <f t="shared" si="5"/>
        <v>4,491.00 </v>
      </c>
      <c r="W142" s="31" t="str">
        <f t="shared" si="6"/>
        <v>-4,491.00 </v>
      </c>
    </row>
    <row r="143" ht="15.75" customHeight="1">
      <c r="A143" s="19" t="s">
        <v>295</v>
      </c>
      <c r="B143" s="20" t="s">
        <v>296</v>
      </c>
      <c r="C143" s="21">
        <v>18219.0</v>
      </c>
      <c r="D143" s="22"/>
      <c r="E143" s="22"/>
      <c r="F143" s="23"/>
      <c r="G143" s="24">
        <v>2647.0</v>
      </c>
      <c r="H143" s="25">
        <v>5000.0</v>
      </c>
      <c r="I143" s="26" t="str">
        <f t="shared" si="1"/>
        <v> 7,647.00 </v>
      </c>
      <c r="J143" s="27"/>
      <c r="K143" s="24">
        <v>7000.0</v>
      </c>
      <c r="L143" s="32">
        <v>5000.0</v>
      </c>
      <c r="M143" s="32">
        <v>1350.0</v>
      </c>
      <c r="N143" s="32"/>
      <c r="O143" s="32"/>
      <c r="P143" s="33"/>
      <c r="Q143" s="33"/>
      <c r="R143" s="33"/>
      <c r="S143" s="30" t="str">
        <f t="shared" si="2"/>
        <v> 13,350.00 </v>
      </c>
      <c r="T143" s="27" t="str">
        <f t="shared" si="3"/>
        <v>(12,516.00)</v>
      </c>
      <c r="U143" s="31" t="str">
        <f t="shared" si="4"/>
        <v>5,735.25 </v>
      </c>
      <c r="V143" s="31" t="str">
        <f t="shared" si="5"/>
        <v>23,954.25 </v>
      </c>
      <c r="W143" s="31" t="str">
        <f t="shared" si="6"/>
        <v>-10,604.25 </v>
      </c>
    </row>
    <row r="144" ht="15.75" customHeight="1">
      <c r="A144" s="19" t="s">
        <v>297</v>
      </c>
      <c r="B144" s="20" t="s">
        <v>298</v>
      </c>
      <c r="C144" s="21"/>
      <c r="D144" s="22"/>
      <c r="E144" s="22"/>
      <c r="F144" s="23"/>
      <c r="G144" s="24">
        <v>948.0</v>
      </c>
      <c r="H144" s="25">
        <v>5000.0</v>
      </c>
      <c r="I144" s="26" t="str">
        <f t="shared" si="1"/>
        <v> 5,948.00 </v>
      </c>
      <c r="J144" s="27"/>
      <c r="K144" s="24"/>
      <c r="L144" s="32"/>
      <c r="M144" s="32"/>
      <c r="N144" s="32"/>
      <c r="O144" s="32"/>
      <c r="P144" s="33"/>
      <c r="Q144" s="35">
        <v>2974.0</v>
      </c>
      <c r="R144" s="35"/>
      <c r="S144" s="30" t="str">
        <f t="shared" si="2"/>
        <v> 2,974.00 </v>
      </c>
      <c r="T144" s="27" t="str">
        <f t="shared" si="3"/>
        <v>(2,974.00)</v>
      </c>
      <c r="U144" s="31" t="str">
        <f t="shared" si="4"/>
        <v>4,461.00 </v>
      </c>
      <c r="V144" s="31" t="str">
        <f t="shared" si="5"/>
        <v>4,461.00 </v>
      </c>
      <c r="W144" s="31" t="str">
        <f t="shared" si="6"/>
        <v>-1,487.00 </v>
      </c>
    </row>
    <row r="145" ht="15.75" customHeight="1">
      <c r="A145" s="19" t="s">
        <v>299</v>
      </c>
      <c r="B145" s="20" t="s">
        <v>300</v>
      </c>
      <c r="C145" s="21">
        <v>4308.0</v>
      </c>
      <c r="D145" s="22"/>
      <c r="E145" s="22"/>
      <c r="F145" s="23"/>
      <c r="G145" s="24">
        <v>956.0</v>
      </c>
      <c r="H145" s="25">
        <v>5000.0</v>
      </c>
      <c r="I145" s="26" t="str">
        <f t="shared" si="1"/>
        <v> 5,956.00 </v>
      </c>
      <c r="J145" s="27"/>
      <c r="K145" s="24"/>
      <c r="L145" s="32"/>
      <c r="M145" s="32"/>
      <c r="N145" s="32"/>
      <c r="O145" s="32"/>
      <c r="P145" s="33"/>
      <c r="Q145" s="33"/>
      <c r="R145" s="33"/>
      <c r="S145" s="30" t="str">
        <f t="shared" si="2"/>
        <v> 0.00 </v>
      </c>
      <c r="T145" s="27" t="str">
        <f t="shared" si="3"/>
        <v>(10,264.00)</v>
      </c>
      <c r="U145" s="31" t="str">
        <f t="shared" si="4"/>
        <v>4,467.00 </v>
      </c>
      <c r="V145" s="31" t="str">
        <f t="shared" si="5"/>
        <v>8,775.00 </v>
      </c>
      <c r="W145" s="31" t="str">
        <f t="shared" si="6"/>
        <v>-8,775.00 </v>
      </c>
    </row>
    <row r="146" ht="15.75" customHeight="1">
      <c r="A146" s="19" t="s">
        <v>301</v>
      </c>
      <c r="B146" s="20" t="s">
        <v>302</v>
      </c>
      <c r="C146" s="21"/>
      <c r="D146" s="22"/>
      <c r="E146" s="22"/>
      <c r="F146" s="23"/>
      <c r="G146" s="24">
        <v>869.0</v>
      </c>
      <c r="H146" s="25">
        <v>5000.0</v>
      </c>
      <c r="I146" s="26" t="str">
        <f t="shared" si="1"/>
        <v> 5,869.00 </v>
      </c>
      <c r="J146" s="27"/>
      <c r="K146" s="24"/>
      <c r="L146" s="32">
        <v>5869.0</v>
      </c>
      <c r="M146" s="32"/>
      <c r="N146" s="32"/>
      <c r="O146" s="32"/>
      <c r="P146" s="33"/>
      <c r="Q146" s="33"/>
      <c r="R146" s="33"/>
      <c r="S146" s="30" t="str">
        <f t="shared" si="2"/>
        <v> 5,869.00 </v>
      </c>
      <c r="T146" s="27" t="str">
        <f t="shared" si="3"/>
        <v> 0.00 </v>
      </c>
      <c r="U146" s="31" t="str">
        <f t="shared" si="4"/>
        <v>4,401.75 </v>
      </c>
      <c r="V146" s="31" t="str">
        <f t="shared" si="5"/>
        <v>4,401.75 </v>
      </c>
      <c r="W146" s="31" t="str">
        <f t="shared" si="6"/>
        <v>1,467.25 </v>
      </c>
    </row>
    <row r="147" ht="15.75" customHeight="1">
      <c r="A147" s="19" t="s">
        <v>303</v>
      </c>
      <c r="B147" s="20" t="s">
        <v>304</v>
      </c>
      <c r="C147" s="21">
        <v>4297.0</v>
      </c>
      <c r="D147" s="22"/>
      <c r="E147" s="22"/>
      <c r="F147" s="23"/>
      <c r="G147" s="24">
        <v>948.0</v>
      </c>
      <c r="H147" s="25">
        <v>5000.0</v>
      </c>
      <c r="I147" s="26" t="str">
        <f t="shared" si="1"/>
        <v> 5,948.00 </v>
      </c>
      <c r="J147" s="27"/>
      <c r="K147" s="24">
        <v>6148.0</v>
      </c>
      <c r="L147" s="32"/>
      <c r="M147" s="32"/>
      <c r="N147" s="32"/>
      <c r="O147" s="32"/>
      <c r="P147" s="33"/>
      <c r="Q147" s="35">
        <v>500.0</v>
      </c>
      <c r="R147" s="35"/>
      <c r="S147" s="30" t="str">
        <f t="shared" si="2"/>
        <v> 6,648.00 </v>
      </c>
      <c r="T147" s="27" t="str">
        <f t="shared" si="3"/>
        <v>(3,597.00)</v>
      </c>
      <c r="U147" s="31" t="str">
        <f t="shared" si="4"/>
        <v>4,461.00 </v>
      </c>
      <c r="V147" s="31" t="str">
        <f t="shared" si="5"/>
        <v>8,758.00 </v>
      </c>
      <c r="W147" s="31" t="str">
        <f t="shared" si="6"/>
        <v>-2,110.00 </v>
      </c>
    </row>
    <row r="148" ht="15.75" customHeight="1">
      <c r="A148" s="19" t="s">
        <v>305</v>
      </c>
      <c r="B148" s="20" t="s">
        <v>306</v>
      </c>
      <c r="C148" s="21">
        <v>22879.0</v>
      </c>
      <c r="D148" s="22"/>
      <c r="E148" s="22"/>
      <c r="F148" s="23"/>
      <c r="G148" s="24">
        <v>1264.0</v>
      </c>
      <c r="H148" s="25">
        <v>5000.0</v>
      </c>
      <c r="I148" s="26" t="str">
        <f t="shared" si="1"/>
        <v> 6,264.00 </v>
      </c>
      <c r="J148" s="27"/>
      <c r="K148" s="24"/>
      <c r="L148" s="32"/>
      <c r="M148" s="32"/>
      <c r="N148" s="32"/>
      <c r="O148" s="32"/>
      <c r="P148" s="33"/>
      <c r="Q148" s="33"/>
      <c r="R148" s="33"/>
      <c r="S148" s="30" t="str">
        <f t="shared" si="2"/>
        <v> 0.00 </v>
      </c>
      <c r="T148" s="27" t="str">
        <f t="shared" si="3"/>
        <v>(29,143.00)</v>
      </c>
      <c r="U148" s="31" t="str">
        <f t="shared" si="4"/>
        <v>4,698.00 </v>
      </c>
      <c r="V148" s="31" t="str">
        <f t="shared" si="5"/>
        <v>27,577.00 </v>
      </c>
      <c r="W148" s="31" t="str">
        <f t="shared" si="6"/>
        <v>-27,577.00 </v>
      </c>
    </row>
    <row r="149" ht="15.75" customHeight="1">
      <c r="A149" s="19" t="s">
        <v>307</v>
      </c>
      <c r="B149" s="20" t="s">
        <v>308</v>
      </c>
      <c r="C149" s="21"/>
      <c r="D149" s="22"/>
      <c r="E149" s="22"/>
      <c r="F149" s="23"/>
      <c r="G149" s="24">
        <v>988.0</v>
      </c>
      <c r="H149" s="25">
        <v>5000.0</v>
      </c>
      <c r="I149" s="26" t="str">
        <f t="shared" si="1"/>
        <v> 5,988.00 </v>
      </c>
      <c r="J149" s="27"/>
      <c r="K149" s="24"/>
      <c r="L149" s="32">
        <v>3000.0</v>
      </c>
      <c r="M149" s="32"/>
      <c r="N149" s="32"/>
      <c r="O149" s="32"/>
      <c r="P149" s="33"/>
      <c r="Q149" s="33"/>
      <c r="R149" s="33"/>
      <c r="S149" s="30" t="str">
        <f t="shared" si="2"/>
        <v> 3,000.00 </v>
      </c>
      <c r="T149" s="27" t="str">
        <f t="shared" si="3"/>
        <v>(2,988.00)</v>
      </c>
      <c r="U149" s="31" t="str">
        <f t="shared" si="4"/>
        <v>4,491.00 </v>
      </c>
      <c r="V149" s="31" t="str">
        <f t="shared" si="5"/>
        <v>4,491.00 </v>
      </c>
      <c r="W149" s="31" t="str">
        <f t="shared" si="6"/>
        <v>-1,491.00 </v>
      </c>
    </row>
    <row r="150" ht="15.75" customHeight="1">
      <c r="A150" s="19" t="s">
        <v>309</v>
      </c>
      <c r="B150" s="20" t="s">
        <v>310</v>
      </c>
      <c r="C150" s="21">
        <v>1608.0</v>
      </c>
      <c r="D150" s="22"/>
      <c r="E150" s="22"/>
      <c r="F150" s="23"/>
      <c r="G150" s="24">
        <v>889.0</v>
      </c>
      <c r="H150" s="25">
        <v>5000.0</v>
      </c>
      <c r="I150" s="26" t="str">
        <f t="shared" si="1"/>
        <v> 5,889.00 </v>
      </c>
      <c r="J150" s="27"/>
      <c r="K150" s="24"/>
      <c r="L150" s="32">
        <v>5889.0</v>
      </c>
      <c r="M150" s="32"/>
      <c r="N150" s="32"/>
      <c r="O150" s="32"/>
      <c r="P150" s="33"/>
      <c r="Q150" s="33"/>
      <c r="R150" s="33"/>
      <c r="S150" s="30" t="str">
        <f t="shared" si="2"/>
        <v> 5,889.00 </v>
      </c>
      <c r="T150" s="27" t="str">
        <f t="shared" si="3"/>
        <v>(1,608.00)</v>
      </c>
      <c r="U150" s="31" t="str">
        <f t="shared" si="4"/>
        <v>4,416.75 </v>
      </c>
      <c r="V150" s="31" t="str">
        <f t="shared" si="5"/>
        <v>6,024.75 </v>
      </c>
      <c r="W150" s="31" t="str">
        <f t="shared" si="6"/>
        <v>-135.75 </v>
      </c>
    </row>
    <row r="151" ht="15.75" customHeight="1">
      <c r="A151" s="19" t="s">
        <v>311</v>
      </c>
      <c r="B151" s="20" t="s">
        <v>312</v>
      </c>
      <c r="C151" s="21"/>
      <c r="D151" s="22">
        <v>415.0</v>
      </c>
      <c r="E151" s="22"/>
      <c r="F151" s="23"/>
      <c r="G151" s="24">
        <v>988.0</v>
      </c>
      <c r="H151" s="25">
        <v>5000.0</v>
      </c>
      <c r="I151" s="26" t="str">
        <f t="shared" si="1"/>
        <v> 6,403.00 </v>
      </c>
      <c r="J151" s="27"/>
      <c r="K151" s="24"/>
      <c r="L151" s="32"/>
      <c r="M151" s="32"/>
      <c r="N151" s="32"/>
      <c r="O151" s="32">
        <v>415.0</v>
      </c>
      <c r="P151" s="33"/>
      <c r="Q151" s="33"/>
      <c r="R151" s="33"/>
      <c r="S151" s="30" t="str">
        <f t="shared" si="2"/>
        <v> 415.00 </v>
      </c>
      <c r="T151" s="27" t="str">
        <f t="shared" si="3"/>
        <v>(5,988.00)</v>
      </c>
      <c r="U151" s="31" t="str">
        <f t="shared" si="4"/>
        <v>4,491.00 </v>
      </c>
      <c r="V151" s="31" t="str">
        <f t="shared" si="5"/>
        <v>4,906.00 </v>
      </c>
      <c r="W151" s="31" t="str">
        <f t="shared" si="6"/>
        <v>-4,491.00 </v>
      </c>
    </row>
    <row r="152" ht="15.75" customHeight="1">
      <c r="A152" s="19" t="s">
        <v>313</v>
      </c>
      <c r="B152" s="20" t="s">
        <v>314</v>
      </c>
      <c r="C152" s="21">
        <v>12689.0</v>
      </c>
      <c r="D152" s="22"/>
      <c r="E152" s="22"/>
      <c r="F152" s="23"/>
      <c r="G152" s="24">
        <v>948.0</v>
      </c>
      <c r="H152" s="25">
        <v>5000.0</v>
      </c>
      <c r="I152" s="26" t="str">
        <f t="shared" si="1"/>
        <v> 5,948.00 </v>
      </c>
      <c r="J152" s="27"/>
      <c r="K152" s="24"/>
      <c r="L152" s="32"/>
      <c r="M152" s="32"/>
      <c r="N152" s="32"/>
      <c r="O152" s="32"/>
      <c r="P152" s="33"/>
      <c r="Q152" s="33"/>
      <c r="R152" s="33"/>
      <c r="S152" s="30" t="str">
        <f t="shared" si="2"/>
        <v> 0.00 </v>
      </c>
      <c r="T152" s="27" t="str">
        <f t="shared" si="3"/>
        <v>(18,637.00)</v>
      </c>
      <c r="U152" s="31" t="str">
        <f t="shared" si="4"/>
        <v>4,461.00 </v>
      </c>
      <c r="V152" s="31" t="str">
        <f t="shared" si="5"/>
        <v>17,150.00 </v>
      </c>
      <c r="W152" s="31" t="str">
        <f t="shared" si="6"/>
        <v>-17,150.00 </v>
      </c>
    </row>
    <row r="153" ht="15.75" customHeight="1">
      <c r="A153" s="53" t="s">
        <v>315</v>
      </c>
      <c r="B153" s="20" t="s">
        <v>316</v>
      </c>
      <c r="C153" s="21"/>
      <c r="D153" s="22"/>
      <c r="E153" s="22"/>
      <c r="F153" s="23"/>
      <c r="G153" s="24">
        <v>988.0</v>
      </c>
      <c r="H153" s="25">
        <v>5000.0</v>
      </c>
      <c r="I153" s="26" t="str">
        <f t="shared" si="1"/>
        <v> 5,988.00 </v>
      </c>
      <c r="J153" s="27"/>
      <c r="K153" s="24"/>
      <c r="L153" s="32"/>
      <c r="M153" s="32"/>
      <c r="N153" s="32"/>
      <c r="O153" s="32"/>
      <c r="P153" s="33"/>
      <c r="Q153" s="33"/>
      <c r="R153" s="33"/>
      <c r="S153" s="30" t="str">
        <f t="shared" si="2"/>
        <v> 0.00 </v>
      </c>
      <c r="T153" s="27" t="str">
        <f t="shared" si="3"/>
        <v>(5,988.00)</v>
      </c>
      <c r="U153" s="31" t="str">
        <f t="shared" si="4"/>
        <v>4,491.00 </v>
      </c>
      <c r="V153" s="31" t="str">
        <f t="shared" si="5"/>
        <v>4,491.00 </v>
      </c>
      <c r="W153" s="31" t="str">
        <f t="shared" si="6"/>
        <v>-4,491.00 </v>
      </c>
    </row>
    <row r="154" ht="15.75" customHeight="1">
      <c r="A154" s="53" t="s">
        <v>317</v>
      </c>
      <c r="B154" s="20" t="s">
        <v>318</v>
      </c>
      <c r="C154" s="21">
        <v>25089.0</v>
      </c>
      <c r="D154" s="22"/>
      <c r="E154" s="22"/>
      <c r="F154" s="23"/>
      <c r="G154" s="24">
        <v>1225.0</v>
      </c>
      <c r="H154" s="25">
        <v>5000.0</v>
      </c>
      <c r="I154" s="26" t="str">
        <f t="shared" si="1"/>
        <v> 6,225.00 </v>
      </c>
      <c r="J154" s="27"/>
      <c r="K154" s="24"/>
      <c r="L154" s="32"/>
      <c r="M154" s="32"/>
      <c r="N154" s="32"/>
      <c r="O154" s="32"/>
      <c r="P154" s="33"/>
      <c r="Q154" s="33"/>
      <c r="R154" s="33"/>
      <c r="S154" s="30" t="str">
        <f t="shared" si="2"/>
        <v> 0.00 </v>
      </c>
      <c r="T154" s="27" t="str">
        <f t="shared" si="3"/>
        <v>(31,314.00)</v>
      </c>
      <c r="U154" s="31" t="str">
        <f t="shared" si="4"/>
        <v>4,668.75 </v>
      </c>
      <c r="V154" s="31" t="str">
        <f t="shared" si="5"/>
        <v>29,757.75 </v>
      </c>
      <c r="W154" s="31" t="str">
        <f t="shared" si="6"/>
        <v>-29,757.75 </v>
      </c>
    </row>
    <row r="155" ht="15.75" customHeight="1">
      <c r="A155" s="53" t="s">
        <v>319</v>
      </c>
      <c r="B155" s="20" t="s">
        <v>320</v>
      </c>
      <c r="C155" s="21"/>
      <c r="D155" s="22"/>
      <c r="E155" s="22"/>
      <c r="F155" s="23"/>
      <c r="G155" s="24">
        <v>1146.0</v>
      </c>
      <c r="H155" s="25">
        <v>5000.0</v>
      </c>
      <c r="I155" s="26" t="str">
        <f t="shared" si="1"/>
        <v> 6,146.00 </v>
      </c>
      <c r="J155" s="27">
        <v>6146.0</v>
      </c>
      <c r="K155" s="24"/>
      <c r="L155" s="32"/>
      <c r="M155" s="32"/>
      <c r="N155" s="32"/>
      <c r="O155" s="32"/>
      <c r="P155" s="33"/>
      <c r="Q155" s="33"/>
      <c r="R155" s="33"/>
      <c r="S155" s="30" t="str">
        <f t="shared" si="2"/>
        <v> 6,146.00 </v>
      </c>
      <c r="T155" s="27" t="str">
        <f t="shared" si="3"/>
        <v> 0.00 </v>
      </c>
      <c r="U155" s="31" t="str">
        <f t="shared" si="4"/>
        <v>4,609.50 </v>
      </c>
      <c r="V155" s="31" t="str">
        <f t="shared" si="5"/>
        <v>4,609.50 </v>
      </c>
      <c r="W155" s="31" t="str">
        <f t="shared" si="6"/>
        <v>1,536.50 </v>
      </c>
    </row>
    <row r="156" ht="15.75" customHeight="1">
      <c r="A156" s="53" t="s">
        <v>321</v>
      </c>
      <c r="B156" s="20" t="s">
        <v>322</v>
      </c>
      <c r="C156" s="21"/>
      <c r="D156" s="22"/>
      <c r="E156" s="22"/>
      <c r="F156" s="23"/>
      <c r="G156" s="24">
        <v>948.0</v>
      </c>
      <c r="H156" s="25">
        <v>5000.0</v>
      </c>
      <c r="I156" s="26" t="str">
        <f t="shared" si="1"/>
        <v> 5,948.00 </v>
      </c>
      <c r="J156" s="27"/>
      <c r="K156" s="24"/>
      <c r="L156" s="32"/>
      <c r="M156" s="32"/>
      <c r="N156" s="32"/>
      <c r="O156" s="32"/>
      <c r="P156" s="33"/>
      <c r="Q156" s="33"/>
      <c r="R156" s="33"/>
      <c r="S156" s="30" t="str">
        <f t="shared" si="2"/>
        <v> 0.00 </v>
      </c>
      <c r="T156" s="27" t="str">
        <f t="shared" si="3"/>
        <v>(5,948.00)</v>
      </c>
      <c r="U156" s="31" t="str">
        <f t="shared" si="4"/>
        <v>4,461.00 </v>
      </c>
      <c r="V156" s="31" t="str">
        <f t="shared" si="5"/>
        <v>4,461.00 </v>
      </c>
      <c r="W156" s="31" t="str">
        <f t="shared" si="6"/>
        <v>-4,461.00 </v>
      </c>
    </row>
    <row r="157" ht="15.75" customHeight="1">
      <c r="A157" s="54" t="s">
        <v>323</v>
      </c>
      <c r="B157" s="20" t="s">
        <v>324</v>
      </c>
      <c r="C157" s="21">
        <v>16784.0</v>
      </c>
      <c r="D157" s="22"/>
      <c r="E157" s="22"/>
      <c r="F157" s="23"/>
      <c r="G157" s="24">
        <v>948.0</v>
      </c>
      <c r="H157" s="25">
        <v>5000.0</v>
      </c>
      <c r="I157" s="26" t="str">
        <f t="shared" si="1"/>
        <v> 5,948.00 </v>
      </c>
      <c r="J157" s="27"/>
      <c r="K157" s="24"/>
      <c r="L157" s="32"/>
      <c r="M157" s="32"/>
      <c r="N157" s="32"/>
      <c r="O157" s="32"/>
      <c r="P157" s="33"/>
      <c r="Q157" s="33"/>
      <c r="R157" s="33"/>
      <c r="S157" s="30" t="str">
        <f t="shared" si="2"/>
        <v> 0.00 </v>
      </c>
      <c r="T157" s="27" t="str">
        <f t="shared" si="3"/>
        <v>(22,732.00)</v>
      </c>
      <c r="U157" s="31" t="str">
        <f t="shared" si="4"/>
        <v>4,461.00 </v>
      </c>
      <c r="V157" s="31" t="str">
        <f t="shared" si="5"/>
        <v>21,245.00 </v>
      </c>
      <c r="W157" s="31" t="str">
        <f t="shared" si="6"/>
        <v>-21,245.00 </v>
      </c>
    </row>
    <row r="158" ht="15.75" customHeight="1">
      <c r="A158" s="54" t="s">
        <v>325</v>
      </c>
      <c r="B158" s="20" t="s">
        <v>326</v>
      </c>
      <c r="C158" s="21">
        <v>8998.0</v>
      </c>
      <c r="D158" s="22"/>
      <c r="E158" s="22"/>
      <c r="F158" s="23"/>
      <c r="G158" s="24">
        <v>596.0</v>
      </c>
      <c r="H158" s="25">
        <v>5000.0</v>
      </c>
      <c r="I158" s="26" t="str">
        <f t="shared" si="1"/>
        <v> 5,596.00 </v>
      </c>
      <c r="J158" s="27"/>
      <c r="K158" s="24"/>
      <c r="L158" s="55"/>
      <c r="M158" s="55"/>
      <c r="N158" s="55">
        <v>12000.0</v>
      </c>
      <c r="O158" s="55"/>
      <c r="P158" s="56"/>
      <c r="Q158" s="56"/>
      <c r="R158" s="56"/>
      <c r="S158" s="30" t="str">
        <f t="shared" si="2"/>
        <v> 12,000.00 </v>
      </c>
      <c r="T158" s="27" t="str">
        <f t="shared" si="3"/>
        <v>(2,594.00)</v>
      </c>
      <c r="U158" s="31" t="str">
        <f t="shared" si="4"/>
        <v>4,197.00 </v>
      </c>
      <c r="V158" s="31" t="str">
        <f t="shared" si="5"/>
        <v>13,195.00 </v>
      </c>
      <c r="W158" s="31" t="str">
        <f t="shared" si="6"/>
        <v>-1,195.00 </v>
      </c>
    </row>
    <row r="159" ht="15.75" customHeight="1">
      <c r="A159" s="53" t="s">
        <v>327</v>
      </c>
      <c r="B159" s="49" t="s">
        <v>328</v>
      </c>
      <c r="C159" s="21">
        <v>8284.0</v>
      </c>
      <c r="D159" s="47">
        <v>150.0</v>
      </c>
      <c r="E159" s="47"/>
      <c r="F159" s="23">
        <v>5000.0</v>
      </c>
      <c r="G159" s="50">
        <v>869.0</v>
      </c>
      <c r="H159" s="51">
        <v>5000.0</v>
      </c>
      <c r="I159" s="26" t="str">
        <f t="shared" si="1"/>
        <v> 11,019.00 </v>
      </c>
      <c r="J159" s="51"/>
      <c r="K159" s="24">
        <v>6219.0</v>
      </c>
      <c r="L159" s="57"/>
      <c r="M159" s="28"/>
      <c r="N159" s="57">
        <v>5869.0</v>
      </c>
      <c r="O159" s="57">
        <v>5000.0</v>
      </c>
      <c r="P159" s="29"/>
      <c r="Q159" s="29"/>
      <c r="R159" s="29"/>
      <c r="S159" s="30" t="str">
        <f t="shared" si="2"/>
        <v> 17,088.00 </v>
      </c>
      <c r="T159" s="27" t="str">
        <f t="shared" si="3"/>
        <v>(2,215.00)</v>
      </c>
      <c r="U159" s="31" t="str">
        <f t="shared" si="4"/>
        <v>4,401.75 </v>
      </c>
      <c r="V159" s="31" t="str">
        <f t="shared" si="5"/>
        <v>17,835.75 </v>
      </c>
      <c r="W159" s="31" t="str">
        <f t="shared" si="6"/>
        <v>-747.75 </v>
      </c>
      <c r="X159" s="52"/>
    </row>
    <row r="160" ht="15.75" customHeight="1">
      <c r="A160" s="53" t="s">
        <v>329</v>
      </c>
      <c r="B160" s="20" t="s">
        <v>330</v>
      </c>
      <c r="C160" s="21">
        <v>11417.0</v>
      </c>
      <c r="D160" s="22"/>
      <c r="E160" s="22"/>
      <c r="F160" s="23"/>
      <c r="G160" s="24">
        <v>1082.0</v>
      </c>
      <c r="H160" s="25">
        <v>5000.0</v>
      </c>
      <c r="I160" s="26" t="str">
        <f t="shared" si="1"/>
        <v> 6,082.00 </v>
      </c>
      <c r="J160" s="27"/>
      <c r="K160" s="24">
        <v>2082.0</v>
      </c>
      <c r="L160" s="28"/>
      <c r="M160" s="28"/>
      <c r="N160" s="28"/>
      <c r="O160" s="58">
        <v>2000.0</v>
      </c>
      <c r="P160" s="29"/>
      <c r="Q160" s="57">
        <v>2000.0</v>
      </c>
      <c r="R160" s="57">
        <v>1000.0</v>
      </c>
      <c r="S160" s="30" t="str">
        <f t="shared" si="2"/>
        <v> 7,082.00 </v>
      </c>
      <c r="T160" s="27" t="str">
        <f t="shared" si="3"/>
        <v>(10,417.00)</v>
      </c>
      <c r="U160" s="31" t="str">
        <f t="shared" si="4"/>
        <v>4,561.50 </v>
      </c>
      <c r="V160" s="31" t="str">
        <f t="shared" si="5"/>
        <v>15,978.50 </v>
      </c>
      <c r="W160" s="31" t="str">
        <f t="shared" si="6"/>
        <v>-8,896.50 </v>
      </c>
    </row>
    <row r="161" ht="15.75" customHeight="1">
      <c r="A161" s="53" t="s">
        <v>331</v>
      </c>
      <c r="B161" s="20" t="s">
        <v>332</v>
      </c>
      <c r="C161" s="21">
        <v>718.0</v>
      </c>
      <c r="D161" s="22"/>
      <c r="E161" s="47"/>
      <c r="F161" s="23"/>
      <c r="G161" s="24">
        <v>1347.0</v>
      </c>
      <c r="H161" s="25">
        <v>5000.0</v>
      </c>
      <c r="I161" s="26" t="str">
        <f t="shared" si="1"/>
        <v> 6,347.00 </v>
      </c>
      <c r="J161" s="27">
        <v>6347.0</v>
      </c>
      <c r="K161" s="24"/>
      <c r="L161" s="28"/>
      <c r="M161" s="28"/>
      <c r="N161" s="28"/>
      <c r="O161" s="28"/>
      <c r="P161" s="29"/>
      <c r="Q161" s="29"/>
      <c r="R161" s="29"/>
      <c r="S161" s="30" t="str">
        <f t="shared" si="2"/>
        <v> 6,347.00 </v>
      </c>
      <c r="T161" s="27" t="str">
        <f t="shared" si="3"/>
        <v>(718.00)</v>
      </c>
      <c r="U161" s="31" t="str">
        <f t="shared" si="4"/>
        <v>4,760.25 </v>
      </c>
      <c r="V161" s="31" t="str">
        <f t="shared" si="5"/>
        <v>5,478.25 </v>
      </c>
      <c r="W161" s="31" t="str">
        <f t="shared" si="6"/>
        <v>868.75 </v>
      </c>
    </row>
    <row r="162" ht="15.75" customHeight="1">
      <c r="A162" s="53" t="s">
        <v>333</v>
      </c>
      <c r="B162" s="20" t="s">
        <v>334</v>
      </c>
      <c r="C162" s="21"/>
      <c r="D162" s="22"/>
      <c r="E162" s="22"/>
      <c r="F162" s="23"/>
      <c r="G162" s="24">
        <v>948.0</v>
      </c>
      <c r="H162" s="25">
        <v>5000.0</v>
      </c>
      <c r="I162" s="26" t="str">
        <f t="shared" si="1"/>
        <v> 5,948.00 </v>
      </c>
      <c r="J162" s="27">
        <v>5948.0</v>
      </c>
      <c r="K162" s="24"/>
      <c r="L162" s="28"/>
      <c r="M162" s="28"/>
      <c r="N162" s="28"/>
      <c r="O162" s="28"/>
      <c r="P162" s="29"/>
      <c r="Q162" s="29"/>
      <c r="R162" s="29"/>
      <c r="S162" s="30" t="str">
        <f t="shared" si="2"/>
        <v> 5,948.00 </v>
      </c>
      <c r="T162" s="27" t="str">
        <f t="shared" si="3"/>
        <v> 0.00 </v>
      </c>
      <c r="U162" s="31" t="str">
        <f t="shared" si="4"/>
        <v>4,461.00 </v>
      </c>
      <c r="V162" s="31" t="str">
        <f t="shared" si="5"/>
        <v>4,461.00 </v>
      </c>
      <c r="W162" s="31" t="str">
        <f t="shared" si="6"/>
        <v>1,487.00 </v>
      </c>
    </row>
    <row r="163" ht="15.75" customHeight="1">
      <c r="A163" s="53" t="s">
        <v>335</v>
      </c>
      <c r="B163" s="20" t="s">
        <v>336</v>
      </c>
      <c r="C163" s="21">
        <v>9255.0</v>
      </c>
      <c r="D163" s="22"/>
      <c r="E163" s="22"/>
      <c r="F163" s="23"/>
      <c r="G163" s="24">
        <v>1422.0</v>
      </c>
      <c r="H163" s="25">
        <v>5000.0</v>
      </c>
      <c r="I163" s="26" t="str">
        <f t="shared" si="1"/>
        <v> 6,422.00 </v>
      </c>
      <c r="J163" s="27"/>
      <c r="K163" s="24"/>
      <c r="L163" s="22"/>
      <c r="M163" s="22">
        <v>13050.0</v>
      </c>
      <c r="N163" s="22"/>
      <c r="O163" s="22"/>
      <c r="P163" s="34"/>
      <c r="Q163" s="34"/>
      <c r="R163" s="34"/>
      <c r="S163" s="30" t="str">
        <f t="shared" si="2"/>
        <v> 13,050.00 </v>
      </c>
      <c r="T163" s="27" t="str">
        <f t="shared" si="3"/>
        <v>(2,627.00)</v>
      </c>
      <c r="U163" s="31" t="str">
        <f t="shared" si="4"/>
        <v>4,816.50 </v>
      </c>
      <c r="V163" s="31" t="str">
        <f t="shared" si="5"/>
        <v>14,071.50 </v>
      </c>
      <c r="W163" s="31" t="str">
        <f t="shared" si="6"/>
        <v>-1,021.50 </v>
      </c>
    </row>
    <row r="164" ht="15.75" customHeight="1">
      <c r="A164" s="53" t="s">
        <v>337</v>
      </c>
      <c r="B164" s="59" t="s">
        <v>338</v>
      </c>
      <c r="C164" s="21"/>
      <c r="D164" s="22"/>
      <c r="E164" s="22"/>
      <c r="F164" s="23"/>
      <c r="G164" s="24">
        <v>948.0</v>
      </c>
      <c r="H164" s="25">
        <v>5000.0</v>
      </c>
      <c r="I164" s="26" t="str">
        <f t="shared" si="1"/>
        <v> 5,948.00 </v>
      </c>
      <c r="J164" s="27"/>
      <c r="K164" s="24">
        <v>5800.0</v>
      </c>
      <c r="L164" s="22"/>
      <c r="M164" s="22"/>
      <c r="N164" s="22">
        <v>148.0</v>
      </c>
      <c r="O164" s="22"/>
      <c r="P164" s="34"/>
      <c r="Q164" s="34"/>
      <c r="R164" s="34"/>
      <c r="S164" s="30" t="str">
        <f t="shared" si="2"/>
        <v> 5,948.00 </v>
      </c>
      <c r="T164" s="27" t="str">
        <f t="shared" si="3"/>
        <v> 0.00 </v>
      </c>
      <c r="U164" s="31" t="str">
        <f t="shared" si="4"/>
        <v>4,461.00 </v>
      </c>
      <c r="V164" s="31" t="str">
        <f t="shared" si="5"/>
        <v>4,461.00 </v>
      </c>
      <c r="W164" s="31" t="str">
        <f t="shared" si="6"/>
        <v>1,487.00 </v>
      </c>
    </row>
    <row r="165" ht="15.75" customHeight="1">
      <c r="A165" s="53" t="s">
        <v>339</v>
      </c>
      <c r="B165" s="20" t="s">
        <v>340</v>
      </c>
      <c r="C165" s="21">
        <v>8397.0</v>
      </c>
      <c r="D165" s="22"/>
      <c r="E165" s="22"/>
      <c r="F165" s="23"/>
      <c r="G165" s="24">
        <v>952.0</v>
      </c>
      <c r="H165" s="25">
        <v>5000.0</v>
      </c>
      <c r="I165" s="26" t="str">
        <f t="shared" si="1"/>
        <v> 5,952.00 </v>
      </c>
      <c r="J165" s="27"/>
      <c r="K165" s="24"/>
      <c r="L165" s="22"/>
      <c r="M165" s="22"/>
      <c r="N165" s="22"/>
      <c r="O165" s="22"/>
      <c r="P165" s="34"/>
      <c r="Q165" s="34"/>
      <c r="R165" s="34"/>
      <c r="S165" s="30" t="str">
        <f t="shared" si="2"/>
        <v> 0.00 </v>
      </c>
      <c r="T165" s="27" t="str">
        <f t="shared" si="3"/>
        <v>(14,349.00)</v>
      </c>
      <c r="U165" s="31" t="str">
        <f t="shared" si="4"/>
        <v>4,464.00 </v>
      </c>
      <c r="V165" s="31" t="str">
        <f t="shared" si="5"/>
        <v>12,861.00 </v>
      </c>
      <c r="W165" s="31" t="str">
        <f t="shared" si="6"/>
        <v>-12,861.00 </v>
      </c>
    </row>
    <row r="166" ht="15.75" customHeight="1">
      <c r="A166" s="53" t="s">
        <v>341</v>
      </c>
      <c r="B166" s="20" t="s">
        <v>342</v>
      </c>
      <c r="C166" s="21"/>
      <c r="D166" s="22"/>
      <c r="E166" s="22"/>
      <c r="F166" s="23"/>
      <c r="G166" s="24">
        <v>948.0</v>
      </c>
      <c r="H166" s="25">
        <v>5000.0</v>
      </c>
      <c r="I166" s="26" t="str">
        <f t="shared" si="1"/>
        <v> 5,948.00 </v>
      </c>
      <c r="J166" s="27"/>
      <c r="K166" s="24"/>
      <c r="L166" s="28"/>
      <c r="M166" s="28"/>
      <c r="N166" s="28"/>
      <c r="O166" s="28"/>
      <c r="P166" s="29"/>
      <c r="Q166" s="29"/>
      <c r="R166" s="29"/>
      <c r="S166" s="30" t="str">
        <f t="shared" si="2"/>
        <v> 0.00 </v>
      </c>
      <c r="T166" s="27" t="str">
        <f t="shared" si="3"/>
        <v>(5,948.00)</v>
      </c>
      <c r="U166" s="31" t="str">
        <f t="shared" si="4"/>
        <v>4,461.00 </v>
      </c>
      <c r="V166" s="31" t="str">
        <f t="shared" si="5"/>
        <v>4,461.00 </v>
      </c>
      <c r="W166" s="31" t="str">
        <f t="shared" si="6"/>
        <v>-4,461.00 </v>
      </c>
    </row>
    <row r="167" ht="15.75" customHeight="1">
      <c r="A167" s="53" t="s">
        <v>343</v>
      </c>
      <c r="B167" s="20" t="s">
        <v>344</v>
      </c>
      <c r="C167" s="21"/>
      <c r="D167" s="22"/>
      <c r="E167" s="22"/>
      <c r="F167" s="23"/>
      <c r="G167" s="24">
        <v>1497.0</v>
      </c>
      <c r="H167" s="25">
        <v>5000.0</v>
      </c>
      <c r="I167" s="26" t="str">
        <f t="shared" si="1"/>
        <v> 6,497.00 </v>
      </c>
      <c r="J167" s="27"/>
      <c r="K167" s="24"/>
      <c r="L167" s="28"/>
      <c r="M167" s="28"/>
      <c r="N167" s="28"/>
      <c r="O167" s="28"/>
      <c r="P167" s="29"/>
      <c r="Q167" s="29"/>
      <c r="R167" s="29"/>
      <c r="S167" s="30" t="str">
        <f t="shared" si="2"/>
        <v> 0.00 </v>
      </c>
      <c r="T167" s="27" t="str">
        <f t="shared" si="3"/>
        <v>(6,497.00)</v>
      </c>
      <c r="U167" s="31" t="str">
        <f t="shared" si="4"/>
        <v>4,872.75 </v>
      </c>
      <c r="V167" s="31" t="str">
        <f t="shared" si="5"/>
        <v>4,872.75 </v>
      </c>
      <c r="W167" s="31" t="str">
        <f t="shared" si="6"/>
        <v>-4,872.75 </v>
      </c>
    </row>
    <row r="168" ht="15.75" customHeight="1">
      <c r="A168" s="53" t="s">
        <v>345</v>
      </c>
      <c r="B168" s="49" t="s">
        <v>346</v>
      </c>
      <c r="C168" s="21">
        <v>9989.0</v>
      </c>
      <c r="D168" s="47"/>
      <c r="E168" s="47"/>
      <c r="F168" s="23">
        <v>5000.0</v>
      </c>
      <c r="G168" s="50">
        <v>1533.0</v>
      </c>
      <c r="H168" s="51">
        <v>5000.0</v>
      </c>
      <c r="I168" s="26" t="str">
        <f t="shared" si="1"/>
        <v> 11,533.00 </v>
      </c>
      <c r="J168" s="51"/>
      <c r="K168" s="24"/>
      <c r="L168" s="57"/>
      <c r="M168" s="28"/>
      <c r="N168" s="57"/>
      <c r="O168" s="60">
        <v>5000.0</v>
      </c>
      <c r="P168" s="61"/>
      <c r="Q168" s="61"/>
      <c r="R168" s="61"/>
      <c r="S168" s="30" t="str">
        <f t="shared" si="2"/>
        <v> 5,000.00 </v>
      </c>
      <c r="T168" s="27" t="str">
        <f t="shared" si="3"/>
        <v>(16,522.00)</v>
      </c>
      <c r="U168" s="31" t="str">
        <f t="shared" si="4"/>
        <v>4,899.75 </v>
      </c>
      <c r="V168" s="31" t="str">
        <f t="shared" si="5"/>
        <v>19,888.75 </v>
      </c>
      <c r="W168" s="31" t="str">
        <f t="shared" si="6"/>
        <v>-14,888.75 </v>
      </c>
      <c r="X168" s="52"/>
    </row>
    <row r="169" ht="15.75" customHeight="1">
      <c r="A169" s="53" t="s">
        <v>347</v>
      </c>
      <c r="B169" s="49" t="s">
        <v>348</v>
      </c>
      <c r="C169" s="21">
        <v>10666.0</v>
      </c>
      <c r="D169" s="47">
        <v>25.0</v>
      </c>
      <c r="E169" s="47"/>
      <c r="F169" s="23">
        <v>5000.0</v>
      </c>
      <c r="G169" s="50">
        <v>1781.0</v>
      </c>
      <c r="H169" s="51">
        <v>5000.0</v>
      </c>
      <c r="I169" s="26" t="str">
        <f t="shared" si="1"/>
        <v> 11,806.00 </v>
      </c>
      <c r="J169" s="51"/>
      <c r="K169" s="24"/>
      <c r="L169" s="57"/>
      <c r="M169" s="28"/>
      <c r="N169" s="57">
        <v>7814.0</v>
      </c>
      <c r="O169" s="57" t="str">
        <f>3000+2000+2000</f>
        <v> 7,000.00 </v>
      </c>
      <c r="P169" s="29">
        <v>3702.0</v>
      </c>
      <c r="Q169" s="29"/>
      <c r="R169" s="29"/>
      <c r="S169" s="30" t="str">
        <f t="shared" si="2"/>
        <v> 18,516.00 </v>
      </c>
      <c r="T169" s="27" t="str">
        <f t="shared" si="3"/>
        <v>(3,956.00)</v>
      </c>
      <c r="U169" s="31" t="str">
        <f t="shared" si="4"/>
        <v>5,085.75 </v>
      </c>
      <c r="V169" s="31" t="str">
        <f t="shared" si="5"/>
        <v>20,776.75 </v>
      </c>
      <c r="W169" s="31" t="str">
        <f t="shared" si="6"/>
        <v>-2,260.75 </v>
      </c>
      <c r="X169" s="52"/>
    </row>
    <row r="170" ht="15.75" customHeight="1">
      <c r="A170" s="53" t="s">
        <v>349</v>
      </c>
      <c r="B170" s="49" t="s">
        <v>350</v>
      </c>
      <c r="C170" s="21">
        <v>10571.0</v>
      </c>
      <c r="D170" s="47"/>
      <c r="E170" s="47"/>
      <c r="F170" s="23">
        <v>5000.0</v>
      </c>
      <c r="G170" s="50">
        <v>1825.0</v>
      </c>
      <c r="H170" s="51">
        <v>5000.0</v>
      </c>
      <c r="I170" s="26" t="str">
        <f t="shared" si="1"/>
        <v> 11,825.00 </v>
      </c>
      <c r="J170" s="51"/>
      <c r="K170" s="24"/>
      <c r="L170" s="47"/>
      <c r="M170" s="22"/>
      <c r="N170" s="47">
        <v>13414.0</v>
      </c>
      <c r="O170" s="47">
        <v>5000.0</v>
      </c>
      <c r="P170" s="34"/>
      <c r="Q170" s="34"/>
      <c r="R170" s="34"/>
      <c r="S170" s="30" t="str">
        <f t="shared" si="2"/>
        <v> 18,414.00 </v>
      </c>
      <c r="T170" s="27" t="str">
        <f t="shared" si="3"/>
        <v>(3,982.00)</v>
      </c>
      <c r="U170" s="31" t="str">
        <f t="shared" si="4"/>
        <v>5,118.75 </v>
      </c>
      <c r="V170" s="31" t="str">
        <f t="shared" si="5"/>
        <v>20,689.75 </v>
      </c>
      <c r="W170" s="31" t="str">
        <f t="shared" si="6"/>
        <v>-2,275.75 </v>
      </c>
      <c r="X170" s="52"/>
    </row>
    <row r="171" ht="15.75" customHeight="1">
      <c r="A171" s="53" t="s">
        <v>351</v>
      </c>
      <c r="B171" s="20" t="s">
        <v>352</v>
      </c>
      <c r="C171" s="21">
        <v>12703.0</v>
      </c>
      <c r="D171" s="22"/>
      <c r="E171" s="22"/>
      <c r="F171" s="23"/>
      <c r="G171" s="24">
        <v>2173.0</v>
      </c>
      <c r="H171" s="25">
        <v>5000.0</v>
      </c>
      <c r="I171" s="26" t="str">
        <f t="shared" si="1"/>
        <v> 7,173.00 </v>
      </c>
      <c r="J171" s="27"/>
      <c r="K171" s="24"/>
      <c r="L171" s="28"/>
      <c r="M171" s="28"/>
      <c r="N171" s="28"/>
      <c r="O171" s="28"/>
      <c r="P171" s="29"/>
      <c r="Q171" s="29"/>
      <c r="R171" s="29"/>
      <c r="S171" s="30" t="str">
        <f t="shared" si="2"/>
        <v> 0.00 </v>
      </c>
      <c r="T171" s="27" t="str">
        <f t="shared" si="3"/>
        <v>(19,876.00)</v>
      </c>
      <c r="U171" s="31" t="str">
        <f t="shared" si="4"/>
        <v>5,379.75 </v>
      </c>
      <c r="V171" s="31" t="str">
        <f t="shared" si="5"/>
        <v>18,082.75 </v>
      </c>
      <c r="W171" s="31" t="str">
        <f t="shared" si="6"/>
        <v>-18,082.75 </v>
      </c>
    </row>
    <row r="172" ht="15.75" customHeight="1">
      <c r="A172" s="53" t="s">
        <v>353</v>
      </c>
      <c r="B172" s="20" t="s">
        <v>354</v>
      </c>
      <c r="C172" s="21">
        <v>5302.0</v>
      </c>
      <c r="D172" s="22">
        <v>5395.0</v>
      </c>
      <c r="E172" s="22"/>
      <c r="F172" s="23"/>
      <c r="G172" s="24">
        <v>2568.0</v>
      </c>
      <c r="H172" s="25">
        <v>5000.0</v>
      </c>
      <c r="I172" s="26" t="str">
        <f t="shared" si="1"/>
        <v> 12,963.00 </v>
      </c>
      <c r="J172" s="27"/>
      <c r="K172" s="24"/>
      <c r="L172" s="28"/>
      <c r="M172" s="28"/>
      <c r="N172" s="28"/>
      <c r="O172" s="28" t="str">
        <f>2870+5395</f>
        <v> 8,265.00 </v>
      </c>
      <c r="P172" s="29"/>
      <c r="Q172" s="29"/>
      <c r="R172" s="29"/>
      <c r="S172" s="30" t="str">
        <f t="shared" si="2"/>
        <v> 8,265.00 </v>
      </c>
      <c r="T172" s="27" t="str">
        <f t="shared" si="3"/>
        <v>(10,000.00)</v>
      </c>
      <c r="U172" s="31" t="str">
        <f t="shared" si="4"/>
        <v>5,676.00 </v>
      </c>
      <c r="V172" s="31" t="str">
        <f t="shared" si="5"/>
        <v>16,373.00 </v>
      </c>
      <c r="W172" s="31" t="str">
        <f t="shared" si="6"/>
        <v>-8,108.00 </v>
      </c>
    </row>
    <row r="173" ht="15.75" customHeight="1">
      <c r="A173" s="53" t="s">
        <v>355</v>
      </c>
      <c r="B173" s="59" t="s">
        <v>356</v>
      </c>
      <c r="C173" s="21">
        <v>33776.0</v>
      </c>
      <c r="D173" s="22"/>
      <c r="E173" s="22"/>
      <c r="F173" s="23"/>
      <c r="G173" s="24">
        <v>1552.0</v>
      </c>
      <c r="H173" s="25">
        <v>5000.0</v>
      </c>
      <c r="I173" s="26" t="str">
        <f t="shared" si="1"/>
        <v> 6,552.00 </v>
      </c>
      <c r="J173" s="27"/>
      <c r="K173" s="24"/>
      <c r="L173" s="28"/>
      <c r="M173" s="28"/>
      <c r="N173" s="28"/>
      <c r="O173" s="28"/>
      <c r="P173" s="29"/>
      <c r="Q173" s="29"/>
      <c r="R173" s="29"/>
      <c r="S173" s="30" t="str">
        <f t="shared" si="2"/>
        <v> 0.00 </v>
      </c>
      <c r="T173" s="27" t="str">
        <f t="shared" si="3"/>
        <v>(40,328.00)</v>
      </c>
      <c r="U173" s="31" t="str">
        <f t="shared" si="4"/>
        <v>4,914.00 </v>
      </c>
      <c r="V173" s="31" t="str">
        <f t="shared" si="5"/>
        <v>38,690.00 </v>
      </c>
      <c r="W173" s="31" t="str">
        <f t="shared" si="6"/>
        <v>-38,690.00 </v>
      </c>
    </row>
    <row r="174" ht="15.75" customHeight="1">
      <c r="A174" s="53" t="s">
        <v>355</v>
      </c>
      <c r="B174" s="20" t="s">
        <v>357</v>
      </c>
      <c r="C174" s="21">
        <v>32637.0</v>
      </c>
      <c r="D174" s="22"/>
      <c r="E174" s="22"/>
      <c r="F174" s="23"/>
      <c r="G174" s="24">
        <v>1525.0</v>
      </c>
      <c r="H174" s="25">
        <v>5000.0</v>
      </c>
      <c r="I174" s="26" t="str">
        <f t="shared" si="1"/>
        <v> 6,525.00 </v>
      </c>
      <c r="J174" s="27"/>
      <c r="K174" s="24"/>
      <c r="L174" s="28"/>
      <c r="M174" s="28"/>
      <c r="N174" s="28"/>
      <c r="O174" s="28"/>
      <c r="P174" s="29"/>
      <c r="Q174" s="29"/>
      <c r="R174" s="29"/>
      <c r="S174" s="30" t="str">
        <f t="shared" si="2"/>
        <v> 0.00 </v>
      </c>
      <c r="T174" s="27" t="str">
        <f t="shared" si="3"/>
        <v>(39,162.00)</v>
      </c>
      <c r="U174" s="31" t="str">
        <f t="shared" si="4"/>
        <v>4,893.75 </v>
      </c>
      <c r="V174" s="31" t="str">
        <f t="shared" si="5"/>
        <v>37,530.75 </v>
      </c>
      <c r="W174" s="31" t="str">
        <f t="shared" si="6"/>
        <v>-37,530.75 </v>
      </c>
    </row>
    <row r="175" ht="15.75" customHeight="1">
      <c r="A175" s="53" t="s">
        <v>355</v>
      </c>
      <c r="B175" s="20" t="s">
        <v>358</v>
      </c>
      <c r="C175" s="21">
        <v>8231.0</v>
      </c>
      <c r="D175" s="22"/>
      <c r="E175" s="22"/>
      <c r="F175" s="23"/>
      <c r="G175" s="24">
        <v>830.0</v>
      </c>
      <c r="H175" s="25">
        <v>5000.0</v>
      </c>
      <c r="I175" s="26" t="str">
        <f t="shared" si="1"/>
        <v> 5,830.00 </v>
      </c>
      <c r="J175" s="27"/>
      <c r="K175" s="24"/>
      <c r="L175" s="28"/>
      <c r="M175" s="28"/>
      <c r="N175" s="28"/>
      <c r="O175" s="28"/>
      <c r="P175" s="29"/>
      <c r="Q175" s="29"/>
      <c r="R175" s="29"/>
      <c r="S175" s="30" t="str">
        <f t="shared" si="2"/>
        <v> 0.00 </v>
      </c>
      <c r="T175" s="27" t="str">
        <f t="shared" si="3"/>
        <v>(14,061.00)</v>
      </c>
      <c r="U175" s="31" t="str">
        <f t="shared" si="4"/>
        <v>4,372.50 </v>
      </c>
      <c r="V175" s="31" t="str">
        <f t="shared" si="5"/>
        <v>12,603.50 </v>
      </c>
      <c r="W175" s="31" t="str">
        <f t="shared" si="6"/>
        <v>-12,603.50 </v>
      </c>
    </row>
    <row r="176" ht="15.75" customHeight="1">
      <c r="A176" s="53" t="s">
        <v>359</v>
      </c>
      <c r="B176" s="59" t="s">
        <v>360</v>
      </c>
      <c r="C176" s="21"/>
      <c r="D176" s="22"/>
      <c r="E176" s="22"/>
      <c r="F176" s="23"/>
      <c r="G176" s="24">
        <v>988.0</v>
      </c>
      <c r="H176" s="25">
        <v>5000.0</v>
      </c>
      <c r="I176" s="26" t="str">
        <f t="shared" si="1"/>
        <v> 5,988.00 </v>
      </c>
      <c r="J176" s="27"/>
      <c r="K176" s="24"/>
      <c r="L176" s="28"/>
      <c r="M176" s="28"/>
      <c r="N176" s="28"/>
      <c r="O176" s="28"/>
      <c r="P176" s="29"/>
      <c r="Q176" s="29"/>
      <c r="R176" s="29"/>
      <c r="S176" s="30" t="str">
        <f t="shared" si="2"/>
        <v> 0.00 </v>
      </c>
      <c r="T176" s="27" t="str">
        <f t="shared" si="3"/>
        <v>(5,988.00)</v>
      </c>
      <c r="U176" s="31" t="str">
        <f t="shared" si="4"/>
        <v>4,491.00 </v>
      </c>
      <c r="V176" s="31" t="str">
        <f t="shared" si="5"/>
        <v>4,491.00 </v>
      </c>
      <c r="W176" s="31" t="str">
        <f t="shared" si="6"/>
        <v>-4,491.00 </v>
      </c>
    </row>
    <row r="177" ht="15.75" customHeight="1">
      <c r="A177" s="53" t="s">
        <v>195</v>
      </c>
      <c r="B177" s="59" t="s">
        <v>361</v>
      </c>
      <c r="C177" s="21"/>
      <c r="D177" s="22"/>
      <c r="E177" s="22"/>
      <c r="F177" s="23"/>
      <c r="G177" s="24">
        <v>869.0</v>
      </c>
      <c r="H177" s="25">
        <v>5000.0</v>
      </c>
      <c r="I177" s="26" t="str">
        <f t="shared" si="1"/>
        <v> 5,869.00 </v>
      </c>
      <c r="J177" s="27"/>
      <c r="K177" s="24"/>
      <c r="L177" s="28"/>
      <c r="M177" s="28"/>
      <c r="N177" s="28"/>
      <c r="O177" s="28"/>
      <c r="P177" s="29"/>
      <c r="Q177" s="29"/>
      <c r="R177" s="29"/>
      <c r="S177" s="30" t="str">
        <f t="shared" si="2"/>
        <v> 0.00 </v>
      </c>
      <c r="T177" s="27" t="str">
        <f t="shared" si="3"/>
        <v>(5,869.00)</v>
      </c>
      <c r="U177" s="31" t="str">
        <f t="shared" si="4"/>
        <v>4,401.75 </v>
      </c>
      <c r="V177" s="31" t="str">
        <f t="shared" si="5"/>
        <v>4,401.75 </v>
      </c>
      <c r="W177" s="31" t="str">
        <f t="shared" si="6"/>
        <v>-4,401.75 </v>
      </c>
    </row>
    <row r="178" ht="15.75" customHeight="1">
      <c r="A178" s="53" t="s">
        <v>195</v>
      </c>
      <c r="B178" s="59" t="s">
        <v>362</v>
      </c>
      <c r="C178" s="21"/>
      <c r="D178" s="22"/>
      <c r="E178" s="22"/>
      <c r="F178" s="23"/>
      <c r="G178" s="24">
        <v>869.0</v>
      </c>
      <c r="H178" s="25">
        <v>5000.0</v>
      </c>
      <c r="I178" s="26" t="str">
        <f t="shared" si="1"/>
        <v> 5,869.00 </v>
      </c>
      <c r="J178" s="27"/>
      <c r="K178" s="24"/>
      <c r="L178" s="28"/>
      <c r="M178" s="28"/>
      <c r="N178" s="28"/>
      <c r="O178" s="28"/>
      <c r="P178" s="29"/>
      <c r="Q178" s="29"/>
      <c r="R178" s="29"/>
      <c r="S178" s="30" t="str">
        <f t="shared" si="2"/>
        <v> 0.00 </v>
      </c>
      <c r="T178" s="27" t="str">
        <f t="shared" si="3"/>
        <v>(5,869.00)</v>
      </c>
      <c r="U178" s="31" t="str">
        <f t="shared" si="4"/>
        <v>4,401.75 </v>
      </c>
      <c r="V178" s="31" t="str">
        <f t="shared" si="5"/>
        <v>4,401.75 </v>
      </c>
      <c r="W178" s="31" t="str">
        <f t="shared" si="6"/>
        <v>-4,401.75 </v>
      </c>
    </row>
    <row r="179" ht="15.75" customHeight="1">
      <c r="A179" s="53" t="s">
        <v>363</v>
      </c>
      <c r="B179" s="59" t="s">
        <v>364</v>
      </c>
      <c r="C179" s="21"/>
      <c r="D179" s="22"/>
      <c r="E179" s="22"/>
      <c r="F179" s="23"/>
      <c r="G179" s="24">
        <v>1580.0</v>
      </c>
      <c r="H179" s="25">
        <v>5000.0</v>
      </c>
      <c r="I179" s="26" t="str">
        <f t="shared" si="1"/>
        <v> 6,580.00 </v>
      </c>
      <c r="J179" s="27"/>
      <c r="K179" s="24"/>
      <c r="L179" s="28"/>
      <c r="M179" s="28"/>
      <c r="N179" s="28"/>
      <c r="O179" s="28"/>
      <c r="P179" s="29"/>
      <c r="Q179" s="29"/>
      <c r="R179" s="29"/>
      <c r="S179" s="30" t="str">
        <f t="shared" si="2"/>
        <v> 0.00 </v>
      </c>
      <c r="T179" s="27" t="str">
        <f t="shared" si="3"/>
        <v>(6,580.00)</v>
      </c>
      <c r="U179" s="31" t="str">
        <f t="shared" si="4"/>
        <v>4,935.00 </v>
      </c>
      <c r="V179" s="31" t="str">
        <f t="shared" si="5"/>
        <v>4,935.00 </v>
      </c>
      <c r="W179" s="31" t="str">
        <f t="shared" si="6"/>
        <v>-4,935.00 </v>
      </c>
    </row>
    <row r="180" ht="15.75" customHeight="1">
      <c r="A180" s="53" t="s">
        <v>365</v>
      </c>
      <c r="B180" s="59" t="s">
        <v>366</v>
      </c>
      <c r="C180" s="21">
        <v>2624.0</v>
      </c>
      <c r="D180" s="22">
        <v>930.0</v>
      </c>
      <c r="E180" s="22"/>
      <c r="F180" s="23"/>
      <c r="G180" s="24">
        <v>1414.0</v>
      </c>
      <c r="H180" s="25">
        <v>5000.0</v>
      </c>
      <c r="I180" s="26" t="str">
        <f t="shared" si="1"/>
        <v> 7,344.00 </v>
      </c>
      <c r="J180" s="27"/>
      <c r="K180" s="24"/>
      <c r="L180" s="28">
        <v>5800.0</v>
      </c>
      <c r="M180" s="28"/>
      <c r="N180" s="28"/>
      <c r="O180" s="28"/>
      <c r="P180" s="29"/>
      <c r="Q180" s="29"/>
      <c r="R180" s="29"/>
      <c r="S180" s="30" t="str">
        <f t="shared" si="2"/>
        <v> 5,800.00 </v>
      </c>
      <c r="T180" s="27" t="str">
        <f t="shared" si="3"/>
        <v>(4,168.00)</v>
      </c>
      <c r="U180" s="31" t="str">
        <f t="shared" si="4"/>
        <v>4,810.50 </v>
      </c>
      <c r="V180" s="31" t="str">
        <f t="shared" si="5"/>
        <v>8,364.50 </v>
      </c>
      <c r="W180" s="31" t="str">
        <f t="shared" si="6"/>
        <v>-2,564.50 </v>
      </c>
    </row>
    <row r="181" ht="15.75" customHeight="1">
      <c r="A181" s="53" t="s">
        <v>367</v>
      </c>
      <c r="B181" s="59" t="s">
        <v>368</v>
      </c>
      <c r="C181" s="21"/>
      <c r="D181" s="22"/>
      <c r="E181" s="22"/>
      <c r="F181" s="23"/>
      <c r="G181" s="24">
        <v>802.0</v>
      </c>
      <c r="H181" s="25">
        <v>5000.0</v>
      </c>
      <c r="I181" s="26" t="str">
        <f t="shared" si="1"/>
        <v> 5,802.00 </v>
      </c>
      <c r="J181" s="27"/>
      <c r="K181" s="24"/>
      <c r="L181" s="28"/>
      <c r="M181" s="28"/>
      <c r="N181" s="28"/>
      <c r="O181" s="28"/>
      <c r="P181" s="29"/>
      <c r="Q181" s="29"/>
      <c r="R181" s="29"/>
      <c r="S181" s="30" t="str">
        <f t="shared" si="2"/>
        <v> 0.00 </v>
      </c>
      <c r="T181" s="27" t="str">
        <f t="shared" si="3"/>
        <v>(5,802.00)</v>
      </c>
      <c r="U181" s="31" t="str">
        <f t="shared" si="4"/>
        <v>4,351.50 </v>
      </c>
      <c r="V181" s="31" t="str">
        <f t="shared" si="5"/>
        <v>4,351.50 </v>
      </c>
      <c r="W181" s="31" t="str">
        <f t="shared" si="6"/>
        <v>-4,351.50 </v>
      </c>
    </row>
    <row r="182" ht="15.75" customHeight="1">
      <c r="A182" s="53" t="s">
        <v>369</v>
      </c>
      <c r="B182" s="59" t="s">
        <v>370</v>
      </c>
      <c r="C182" s="21">
        <v>8392.0</v>
      </c>
      <c r="D182" s="22"/>
      <c r="E182" s="22"/>
      <c r="F182" s="23"/>
      <c r="G182" s="24">
        <v>948.0</v>
      </c>
      <c r="H182" s="25">
        <v>5000.0</v>
      </c>
      <c r="I182" s="26" t="str">
        <f t="shared" si="1"/>
        <v> 5,948.00 </v>
      </c>
      <c r="J182" s="27"/>
      <c r="K182" s="24"/>
      <c r="L182" s="28"/>
      <c r="M182" s="28"/>
      <c r="N182" s="28"/>
      <c r="O182" s="28"/>
      <c r="P182" s="29"/>
      <c r="Q182" s="29"/>
      <c r="R182" s="29"/>
      <c r="S182" s="30" t="str">
        <f t="shared" si="2"/>
        <v> 0.00 </v>
      </c>
      <c r="T182" s="27" t="str">
        <f t="shared" si="3"/>
        <v>(14,340.00)</v>
      </c>
      <c r="U182" s="31" t="str">
        <f t="shared" si="4"/>
        <v>4,461.00 </v>
      </c>
      <c r="V182" s="31" t="str">
        <f t="shared" si="5"/>
        <v>12,853.00 </v>
      </c>
      <c r="W182" s="31" t="str">
        <f t="shared" si="6"/>
        <v>-12,853.00 </v>
      </c>
    </row>
    <row r="183" ht="15.75" customHeight="1">
      <c r="A183" s="62" t="s">
        <v>371</v>
      </c>
      <c r="B183" s="63" t="s">
        <v>372</v>
      </c>
      <c r="C183" s="21"/>
      <c r="D183" s="22"/>
      <c r="E183" s="22"/>
      <c r="F183" s="23"/>
      <c r="G183" s="24">
        <v>2074.0</v>
      </c>
      <c r="H183" s="25">
        <v>5000.0</v>
      </c>
      <c r="I183" s="26" t="str">
        <f t="shared" si="1"/>
        <v> 7,074.00 </v>
      </c>
      <c r="J183" s="27"/>
      <c r="K183" s="24"/>
      <c r="L183" s="28"/>
      <c r="M183" s="28"/>
      <c r="N183" s="28"/>
      <c r="O183" s="28"/>
      <c r="P183" s="29"/>
      <c r="Q183" s="29"/>
      <c r="R183" s="29"/>
      <c r="S183" s="30" t="str">
        <f t="shared" si="2"/>
        <v> 0.00 </v>
      </c>
      <c r="T183" s="27" t="str">
        <f t="shared" si="3"/>
        <v>(7,074.00)</v>
      </c>
      <c r="U183" s="31" t="str">
        <f t="shared" si="4"/>
        <v>5,305.50 </v>
      </c>
      <c r="V183" s="31" t="str">
        <f t="shared" si="5"/>
        <v>5,305.50 </v>
      </c>
      <c r="W183" s="31" t="str">
        <f t="shared" si="6"/>
        <v>-5,305.50 </v>
      </c>
    </row>
    <row r="184" ht="20.25" customHeight="1">
      <c r="A184" s="53" t="s">
        <v>373</v>
      </c>
      <c r="B184" s="59" t="s">
        <v>374</v>
      </c>
      <c r="C184" s="21">
        <v>6314.0</v>
      </c>
      <c r="D184" s="22"/>
      <c r="E184" s="22"/>
      <c r="F184" s="23"/>
      <c r="G184" s="24">
        <v>968.0</v>
      </c>
      <c r="H184" s="25">
        <v>5000.0</v>
      </c>
      <c r="I184" s="26" t="str">
        <f t="shared" si="1"/>
        <v> 5,968.00 </v>
      </c>
      <c r="J184" s="27"/>
      <c r="K184" s="24">
        <v>10594.0</v>
      </c>
      <c r="L184" s="28"/>
      <c r="M184" s="28"/>
      <c r="N184" s="28"/>
      <c r="O184" s="28"/>
      <c r="P184" s="29"/>
      <c r="Q184" s="29"/>
      <c r="R184" s="29"/>
      <c r="S184" s="30" t="str">
        <f t="shared" si="2"/>
        <v> 10,594.00 </v>
      </c>
      <c r="T184" s="27" t="str">
        <f t="shared" si="3"/>
        <v>(1,688.00)</v>
      </c>
      <c r="U184" s="31" t="str">
        <f t="shared" si="4"/>
        <v>4,476.00 </v>
      </c>
      <c r="V184" s="31" t="str">
        <f t="shared" si="5"/>
        <v>10,790.00 </v>
      </c>
      <c r="W184" s="31" t="str">
        <f t="shared" si="6"/>
        <v>-196.00 </v>
      </c>
    </row>
    <row r="185" ht="16.5" customHeight="1">
      <c r="A185" s="53" t="s">
        <v>375</v>
      </c>
      <c r="B185" s="59" t="s">
        <v>376</v>
      </c>
      <c r="C185" s="21"/>
      <c r="D185" s="22"/>
      <c r="E185" s="22"/>
      <c r="F185" s="23"/>
      <c r="G185" s="24">
        <v>865.0</v>
      </c>
      <c r="H185" s="25">
        <v>5000.0</v>
      </c>
      <c r="I185" s="26" t="str">
        <f t="shared" si="1"/>
        <v> 5,865.00 </v>
      </c>
      <c r="J185" s="27"/>
      <c r="K185" s="24"/>
      <c r="L185" s="22"/>
      <c r="M185" s="22"/>
      <c r="N185" s="22"/>
      <c r="O185" s="22"/>
      <c r="P185" s="34"/>
      <c r="Q185" s="34"/>
      <c r="R185" s="34"/>
      <c r="S185" s="30" t="str">
        <f t="shared" si="2"/>
        <v> 0.00 </v>
      </c>
      <c r="T185" s="27" t="str">
        <f t="shared" si="3"/>
        <v>(5,865.00)</v>
      </c>
      <c r="U185" s="31" t="str">
        <f t="shared" si="4"/>
        <v>4,398.75 </v>
      </c>
      <c r="V185" s="31" t="str">
        <f t="shared" si="5"/>
        <v>4,398.75 </v>
      </c>
      <c r="W185" s="31" t="str">
        <f t="shared" si="6"/>
        <v>-4,398.75 </v>
      </c>
    </row>
    <row r="186" ht="15.75" customHeight="1">
      <c r="A186" s="53" t="s">
        <v>377</v>
      </c>
      <c r="B186" s="64" t="s">
        <v>378</v>
      </c>
      <c r="C186" s="21">
        <v>14754.0</v>
      </c>
      <c r="D186" s="22"/>
      <c r="E186" s="22"/>
      <c r="F186" s="23"/>
      <c r="G186" s="24">
        <v>948.0</v>
      </c>
      <c r="H186" s="25">
        <v>5000.0</v>
      </c>
      <c r="I186" s="26" t="str">
        <f t="shared" si="1"/>
        <v> 5,948.00 </v>
      </c>
      <c r="J186" s="27"/>
      <c r="K186" s="24"/>
      <c r="L186" s="28"/>
      <c r="M186" s="28"/>
      <c r="N186" s="28"/>
      <c r="O186" s="28"/>
      <c r="P186" s="29"/>
      <c r="Q186" s="29"/>
      <c r="R186" s="29"/>
      <c r="S186" s="30" t="str">
        <f t="shared" si="2"/>
        <v> 0.00 </v>
      </c>
      <c r="T186" s="27" t="str">
        <f t="shared" si="3"/>
        <v>(20,702.00)</v>
      </c>
      <c r="U186" s="31" t="str">
        <f t="shared" si="4"/>
        <v>4,461.00 </v>
      </c>
      <c r="V186" s="31" t="str">
        <f t="shared" si="5"/>
        <v>19,215.00 </v>
      </c>
      <c r="W186" s="31" t="str">
        <f t="shared" si="6"/>
        <v>-19,215.00 </v>
      </c>
    </row>
    <row r="187" ht="15.75" customHeight="1">
      <c r="A187" s="53" t="s">
        <v>379</v>
      </c>
      <c r="B187" s="65" t="s">
        <v>380</v>
      </c>
      <c r="C187" s="21">
        <v>9921.0</v>
      </c>
      <c r="D187" s="22">
        <v>500.0</v>
      </c>
      <c r="E187" s="22"/>
      <c r="F187" s="23"/>
      <c r="G187" s="24">
        <v>4614.0</v>
      </c>
      <c r="H187" s="25">
        <v>5000.0</v>
      </c>
      <c r="I187" s="26" t="str">
        <f t="shared" si="1"/>
        <v> 10,114.00 </v>
      </c>
      <c r="J187" s="27"/>
      <c r="K187" s="24" t="str">
        <f>3268+2732+500</f>
        <v> 6,500.00 </v>
      </c>
      <c r="L187" s="28"/>
      <c r="M187" s="28"/>
      <c r="N187" s="28"/>
      <c r="O187" s="28"/>
      <c r="P187" s="29">
        <v>6882.0</v>
      </c>
      <c r="Q187" s="29"/>
      <c r="R187" s="29"/>
      <c r="S187" s="30" t="str">
        <f t="shared" si="2"/>
        <v> 13,382.00 </v>
      </c>
      <c r="T187" s="27" t="str">
        <f t="shared" si="3"/>
        <v>(6,653.00)</v>
      </c>
      <c r="U187" s="31" t="str">
        <f t="shared" si="4"/>
        <v>7,210.50 </v>
      </c>
      <c r="V187" s="31" t="str">
        <f t="shared" si="5"/>
        <v>17,631.50 </v>
      </c>
      <c r="W187" s="31" t="str">
        <f t="shared" si="6"/>
        <v>-4,249.50 </v>
      </c>
    </row>
    <row r="188" ht="15.75" customHeight="1">
      <c r="A188" s="53" t="s">
        <v>381</v>
      </c>
      <c r="B188" s="63" t="s">
        <v>382</v>
      </c>
      <c r="C188" s="66">
        <v>28793.0</v>
      </c>
      <c r="D188" s="67"/>
      <c r="E188" s="67"/>
      <c r="F188" s="23"/>
      <c r="G188" s="68">
        <v>747.0</v>
      </c>
      <c r="H188" s="25">
        <v>5000.0</v>
      </c>
      <c r="I188" s="26" t="str">
        <f t="shared" si="1"/>
        <v> 5,747.00 </v>
      </c>
      <c r="J188" s="67"/>
      <c r="K188" s="67"/>
      <c r="L188" s="67"/>
      <c r="M188" s="67"/>
      <c r="N188" s="67"/>
      <c r="O188" s="67"/>
      <c r="P188" s="69"/>
      <c r="Q188" s="69">
        <v>25425.0</v>
      </c>
      <c r="R188" s="69"/>
      <c r="S188" s="30" t="str">
        <f t="shared" si="2"/>
        <v> 25,425.00 </v>
      </c>
      <c r="T188" s="27" t="str">
        <f t="shared" si="3"/>
        <v>(9,115.00)</v>
      </c>
      <c r="U188" s="31" t="str">
        <f t="shared" si="4"/>
        <v>4,310.25 </v>
      </c>
      <c r="V188" s="31" t="str">
        <f t="shared" si="5"/>
        <v>33,103.25 </v>
      </c>
      <c r="W188" s="31" t="str">
        <f t="shared" si="6"/>
        <v>-7,678.25 </v>
      </c>
    </row>
    <row r="189" ht="15.75" customHeight="1">
      <c r="A189" s="53" t="s">
        <v>383</v>
      </c>
      <c r="B189" s="59" t="s">
        <v>384</v>
      </c>
      <c r="C189" s="21">
        <v>29105.0</v>
      </c>
      <c r="D189" s="22"/>
      <c r="E189" s="22"/>
      <c r="F189" s="23"/>
      <c r="G189" s="24">
        <v>861.0</v>
      </c>
      <c r="H189" s="25">
        <v>5000.0</v>
      </c>
      <c r="I189" s="26" t="str">
        <f t="shared" si="1"/>
        <v> 5,861.00 </v>
      </c>
      <c r="J189" s="27"/>
      <c r="K189" s="24"/>
      <c r="L189" s="22"/>
      <c r="M189" s="22">
        <v>3000.0</v>
      </c>
      <c r="N189" s="22"/>
      <c r="O189" s="22"/>
      <c r="P189" s="34"/>
      <c r="Q189" s="34"/>
      <c r="R189" s="34"/>
      <c r="S189" s="30" t="str">
        <f t="shared" si="2"/>
        <v> 3,000.00 </v>
      </c>
      <c r="T189" s="27" t="str">
        <f t="shared" si="3"/>
        <v>(31,966.00)</v>
      </c>
      <c r="U189" s="31" t="str">
        <f t="shared" si="4"/>
        <v>4,395.75 </v>
      </c>
      <c r="V189" s="31" t="str">
        <f t="shared" si="5"/>
        <v>33,500.75 </v>
      </c>
      <c r="W189" s="31" t="str">
        <f t="shared" si="6"/>
        <v>-30,500.75 </v>
      </c>
    </row>
    <row r="190" ht="15.75" customHeight="1">
      <c r="A190" s="53" t="s">
        <v>385</v>
      </c>
      <c r="B190" s="70" t="s">
        <v>386</v>
      </c>
      <c r="C190" s="66">
        <v>11503.0</v>
      </c>
      <c r="D190" s="67"/>
      <c r="E190" s="67"/>
      <c r="F190" s="23"/>
      <c r="G190" s="68">
        <v>3227.0</v>
      </c>
      <c r="H190" s="25">
        <v>5000.0</v>
      </c>
      <c r="I190" s="26" t="str">
        <f t="shared" si="1"/>
        <v> 8,227.00 </v>
      </c>
      <c r="J190" s="67"/>
      <c r="K190" s="68"/>
      <c r="L190" s="67"/>
      <c r="M190" s="67"/>
      <c r="N190" s="67"/>
      <c r="O190" s="67"/>
      <c r="P190" s="69"/>
      <c r="Q190" s="69"/>
      <c r="R190" s="69"/>
      <c r="S190" s="30" t="str">
        <f t="shared" si="2"/>
        <v> 0.00 </v>
      </c>
      <c r="T190" s="27" t="str">
        <f t="shared" si="3"/>
        <v>(19,730.00)</v>
      </c>
      <c r="U190" s="31" t="str">
        <f t="shared" si="4"/>
        <v>6,170.25 </v>
      </c>
      <c r="V190" s="31" t="str">
        <f t="shared" si="5"/>
        <v>17,673.25 </v>
      </c>
      <c r="W190" s="31" t="str">
        <f t="shared" si="6"/>
        <v>-17,673.25 </v>
      </c>
    </row>
    <row r="191" ht="15.75" customHeight="1">
      <c r="A191" s="53" t="s">
        <v>387</v>
      </c>
      <c r="B191" s="59" t="s">
        <v>388</v>
      </c>
      <c r="C191" s="21">
        <v>10008.0</v>
      </c>
      <c r="D191" s="22"/>
      <c r="E191" s="22"/>
      <c r="F191" s="23"/>
      <c r="G191" s="24">
        <v>948.0</v>
      </c>
      <c r="H191" s="25">
        <v>4000.0</v>
      </c>
      <c r="I191" s="26" t="str">
        <f t="shared" si="1"/>
        <v> 4,948.00 </v>
      </c>
      <c r="J191" s="27"/>
      <c r="K191" s="24"/>
      <c r="L191" s="28"/>
      <c r="M191" s="28"/>
      <c r="N191" s="28"/>
      <c r="O191" s="28"/>
      <c r="P191" s="29"/>
      <c r="Q191" s="29"/>
      <c r="R191" s="29"/>
      <c r="S191" s="30" t="str">
        <f t="shared" si="2"/>
        <v> 0.00 </v>
      </c>
      <c r="T191" s="27" t="str">
        <f t="shared" si="3"/>
        <v>(14,956.00)</v>
      </c>
      <c r="U191" s="31" t="str">
        <f t="shared" si="4"/>
        <v>3,711.00 </v>
      </c>
      <c r="V191" s="31" t="str">
        <f t="shared" si="5"/>
        <v>13,719.00 </v>
      </c>
      <c r="W191" s="31" t="str">
        <f t="shared" si="6"/>
        <v>-13,719.00 </v>
      </c>
    </row>
    <row r="192" ht="15.75" customHeight="1">
      <c r="A192" s="53" t="s">
        <v>389</v>
      </c>
      <c r="B192" s="59" t="s">
        <v>390</v>
      </c>
      <c r="C192" s="21"/>
      <c r="D192" s="22"/>
      <c r="E192" s="22"/>
      <c r="F192" s="23"/>
      <c r="G192" s="24">
        <v>948.0</v>
      </c>
      <c r="H192" s="25">
        <v>5000.0</v>
      </c>
      <c r="I192" s="26" t="str">
        <f t="shared" si="1"/>
        <v> 5,948.00 </v>
      </c>
      <c r="J192" s="27"/>
      <c r="K192" s="24"/>
      <c r="L192" s="28"/>
      <c r="M192" s="28"/>
      <c r="N192" s="28"/>
      <c r="O192" s="28"/>
      <c r="P192" s="29">
        <v>3000.0</v>
      </c>
      <c r="Q192" s="29"/>
      <c r="R192" s="29"/>
      <c r="S192" s="30" t="str">
        <f t="shared" si="2"/>
        <v> 3,000.00 </v>
      </c>
      <c r="T192" s="27" t="str">
        <f t="shared" si="3"/>
        <v>(2,948.00)</v>
      </c>
      <c r="U192" s="31" t="str">
        <f t="shared" si="4"/>
        <v>4,461.00 </v>
      </c>
      <c r="V192" s="31" t="str">
        <f t="shared" si="5"/>
        <v>4,461.00 </v>
      </c>
      <c r="W192" s="31" t="str">
        <f t="shared" si="6"/>
        <v>-1,461.00 </v>
      </c>
    </row>
    <row r="193" ht="15.75" customHeight="1">
      <c r="A193" s="53" t="s">
        <v>391</v>
      </c>
      <c r="B193" s="71" t="s">
        <v>392</v>
      </c>
      <c r="C193" s="21">
        <v>16784.0</v>
      </c>
      <c r="D193" s="22"/>
      <c r="E193" s="22"/>
      <c r="F193" s="23"/>
      <c r="G193" s="24">
        <v>948.0</v>
      </c>
      <c r="H193" s="25">
        <v>5000.0</v>
      </c>
      <c r="I193" s="26" t="str">
        <f t="shared" si="1"/>
        <v> 5,948.00 </v>
      </c>
      <c r="J193" s="27"/>
      <c r="K193" s="24"/>
      <c r="L193" s="28"/>
      <c r="M193" s="28"/>
      <c r="N193" s="28"/>
      <c r="O193" s="28"/>
      <c r="P193" s="29"/>
      <c r="Q193" s="29"/>
      <c r="R193" s="29"/>
      <c r="S193" s="30" t="str">
        <f t="shared" si="2"/>
        <v> 0.00 </v>
      </c>
      <c r="T193" s="27" t="str">
        <f t="shared" si="3"/>
        <v>(22,732.00)</v>
      </c>
      <c r="U193" s="31" t="str">
        <f t="shared" si="4"/>
        <v>4,461.00 </v>
      </c>
      <c r="V193" s="31" t="str">
        <f t="shared" si="5"/>
        <v>21,245.00 </v>
      </c>
      <c r="W193" s="31" t="str">
        <f t="shared" si="6"/>
        <v>-21,245.00 </v>
      </c>
    </row>
    <row r="194" ht="15.75" customHeight="1">
      <c r="A194" s="53" t="s">
        <v>393</v>
      </c>
      <c r="B194" s="59" t="s">
        <v>394</v>
      </c>
      <c r="C194" s="21"/>
      <c r="D194" s="22"/>
      <c r="E194" s="22"/>
      <c r="F194" s="23"/>
      <c r="G194" s="24">
        <v>988.0</v>
      </c>
      <c r="H194" s="25">
        <v>5000.0</v>
      </c>
      <c r="I194" s="26" t="str">
        <f t="shared" si="1"/>
        <v> 5,988.00 </v>
      </c>
      <c r="J194" s="27"/>
      <c r="K194" s="24"/>
      <c r="L194" s="28"/>
      <c r="M194" s="28"/>
      <c r="N194" s="28"/>
      <c r="O194" s="28"/>
      <c r="P194" s="29"/>
      <c r="Q194" s="29"/>
      <c r="R194" s="29"/>
      <c r="S194" s="30" t="str">
        <f t="shared" si="2"/>
        <v> 0.00 </v>
      </c>
      <c r="T194" s="27" t="str">
        <f t="shared" si="3"/>
        <v>(5,988.00)</v>
      </c>
      <c r="U194" s="31" t="str">
        <f t="shared" si="4"/>
        <v>4,491.00 </v>
      </c>
      <c r="V194" s="31" t="str">
        <f t="shared" si="5"/>
        <v>4,491.00 </v>
      </c>
      <c r="W194" s="31" t="str">
        <f t="shared" si="6"/>
        <v>-4,491.00 </v>
      </c>
    </row>
    <row r="195" ht="15.75" customHeight="1">
      <c r="A195" s="53" t="s">
        <v>395</v>
      </c>
      <c r="B195" s="59" t="s">
        <v>396</v>
      </c>
      <c r="C195" s="21"/>
      <c r="D195" s="22"/>
      <c r="E195" s="22"/>
      <c r="F195" s="23"/>
      <c r="G195" s="24">
        <v>964.0</v>
      </c>
      <c r="H195" s="25">
        <v>5000.0</v>
      </c>
      <c r="I195" s="26" t="str">
        <f t="shared" si="1"/>
        <v> 5,964.00 </v>
      </c>
      <c r="J195" s="27"/>
      <c r="K195" s="24"/>
      <c r="L195" s="28"/>
      <c r="M195" s="28"/>
      <c r="N195" s="28"/>
      <c r="O195" s="28"/>
      <c r="P195" s="29"/>
      <c r="Q195" s="29"/>
      <c r="R195" s="29"/>
      <c r="S195" s="30" t="str">
        <f t="shared" si="2"/>
        <v> 0.00 </v>
      </c>
      <c r="T195" s="27" t="str">
        <f t="shared" si="3"/>
        <v>(5,964.00)</v>
      </c>
      <c r="U195" s="31" t="str">
        <f t="shared" si="4"/>
        <v>4,473.00 </v>
      </c>
      <c r="V195" s="31" t="str">
        <f t="shared" si="5"/>
        <v>4,473.00 </v>
      </c>
      <c r="W195" s="31" t="str">
        <f t="shared" si="6"/>
        <v>-4,473.00 </v>
      </c>
    </row>
    <row r="196" ht="15.75" customHeight="1">
      <c r="A196" s="53" t="s">
        <v>397</v>
      </c>
      <c r="B196" s="59" t="s">
        <v>398</v>
      </c>
      <c r="C196" s="21">
        <v>13170.0</v>
      </c>
      <c r="D196" s="22"/>
      <c r="E196" s="22"/>
      <c r="F196" s="23"/>
      <c r="G196" s="24">
        <v>624.0</v>
      </c>
      <c r="H196" s="25">
        <v>5000.0</v>
      </c>
      <c r="I196" s="26" t="str">
        <f t="shared" si="1"/>
        <v> 5,624.00 </v>
      </c>
      <c r="J196" s="27"/>
      <c r="K196" s="24"/>
      <c r="L196" s="28"/>
      <c r="M196" s="28" t="str">
        <f>6000+5000</f>
        <v> 11,000.00 </v>
      </c>
      <c r="N196" s="28"/>
      <c r="O196" s="28"/>
      <c r="P196" s="29"/>
      <c r="Q196" s="29"/>
      <c r="R196" s="29"/>
      <c r="S196" s="30" t="str">
        <f t="shared" si="2"/>
        <v> 11,000.00 </v>
      </c>
      <c r="T196" s="27" t="str">
        <f t="shared" si="3"/>
        <v>(7,794.00)</v>
      </c>
      <c r="U196" s="31" t="str">
        <f t="shared" si="4"/>
        <v>4,218.00 </v>
      </c>
      <c r="V196" s="31" t="str">
        <f t="shared" si="5"/>
        <v>17,388.00 </v>
      </c>
      <c r="W196" s="31" t="str">
        <f t="shared" si="6"/>
        <v>-6,388.00 </v>
      </c>
    </row>
    <row r="197" ht="15.75" customHeight="1">
      <c r="A197" s="53" t="s">
        <v>399</v>
      </c>
      <c r="B197" s="59" t="s">
        <v>400</v>
      </c>
      <c r="C197" s="21">
        <v>1432.0</v>
      </c>
      <c r="D197" s="22">
        <v>15.0</v>
      </c>
      <c r="E197" s="22"/>
      <c r="F197" s="23"/>
      <c r="G197" s="24">
        <v>849.0</v>
      </c>
      <c r="H197" s="25">
        <v>5000.0</v>
      </c>
      <c r="I197" s="26" t="str">
        <f t="shared" si="1"/>
        <v> 5,864.00 </v>
      </c>
      <c r="J197" s="27"/>
      <c r="K197" s="24"/>
      <c r="L197" s="28"/>
      <c r="M197" s="28"/>
      <c r="N197" s="28"/>
      <c r="O197" s="28"/>
      <c r="P197" s="29">
        <v>1500.0</v>
      </c>
      <c r="Q197" s="29"/>
      <c r="R197" s="29"/>
      <c r="S197" s="30" t="str">
        <f t="shared" si="2"/>
        <v> 1,500.00 </v>
      </c>
      <c r="T197" s="27" t="str">
        <f t="shared" si="3"/>
        <v>(5,796.00)</v>
      </c>
      <c r="U197" s="31" t="str">
        <f t="shared" si="4"/>
        <v>4,386.75 </v>
      </c>
      <c r="V197" s="31" t="str">
        <f t="shared" si="5"/>
        <v>5,833.75 </v>
      </c>
      <c r="W197" s="31" t="str">
        <f t="shared" si="6"/>
        <v>-4,333.75 </v>
      </c>
    </row>
    <row r="198" ht="15.75" customHeight="1">
      <c r="A198" s="53" t="s">
        <v>401</v>
      </c>
      <c r="B198" s="59" t="s">
        <v>402</v>
      </c>
      <c r="C198" s="21">
        <v>6265.0</v>
      </c>
      <c r="D198" s="22">
        <v>1180.0</v>
      </c>
      <c r="E198" s="22"/>
      <c r="F198" s="23">
        <v>5000.0</v>
      </c>
      <c r="G198" s="24">
        <v>790.0</v>
      </c>
      <c r="H198" s="25">
        <v>5000.0</v>
      </c>
      <c r="I198" s="26" t="str">
        <f t="shared" si="1"/>
        <v> 11,970.00 </v>
      </c>
      <c r="J198" s="27"/>
      <c r="K198" s="24">
        <v>1500.0</v>
      </c>
      <c r="L198" s="28">
        <v>4000.0</v>
      </c>
      <c r="M198" s="28"/>
      <c r="N198" s="28"/>
      <c r="O198" s="28">
        <v>2618.0</v>
      </c>
      <c r="P198" s="29"/>
      <c r="Q198" s="29">
        <v>5000.0</v>
      </c>
      <c r="R198" s="29"/>
      <c r="S198" s="30" t="str">
        <f t="shared" si="2"/>
        <v> 13,118.00 </v>
      </c>
      <c r="T198" s="27" t="str">
        <f t="shared" si="3"/>
        <v>(5,117.00)</v>
      </c>
      <c r="U198" s="31" t="str">
        <f t="shared" si="4"/>
        <v>4,342.50 </v>
      </c>
      <c r="V198" s="31" t="str">
        <f t="shared" si="5"/>
        <v>16,787.50 </v>
      </c>
      <c r="W198" s="31" t="str">
        <f t="shared" si="6"/>
        <v>-3,669.50 </v>
      </c>
    </row>
    <row r="199" ht="15.75" customHeight="1">
      <c r="A199" s="53" t="s">
        <v>403</v>
      </c>
      <c r="B199" s="59" t="s">
        <v>404</v>
      </c>
      <c r="C199" s="21">
        <v>31308.0</v>
      </c>
      <c r="D199" s="22"/>
      <c r="E199" s="22"/>
      <c r="F199" s="23"/>
      <c r="G199" s="24">
        <v>948.0</v>
      </c>
      <c r="H199" s="25">
        <v>5000.0</v>
      </c>
      <c r="I199" s="26" t="str">
        <f t="shared" si="1"/>
        <v> 5,948.00 </v>
      </c>
      <c r="J199" s="27"/>
      <c r="K199" s="24"/>
      <c r="L199" s="28"/>
      <c r="M199" s="28"/>
      <c r="N199" s="28"/>
      <c r="O199" s="28"/>
      <c r="P199" s="29"/>
      <c r="Q199" s="29"/>
      <c r="R199" s="29"/>
      <c r="S199" s="30" t="str">
        <f t="shared" si="2"/>
        <v> 0.00 </v>
      </c>
      <c r="T199" s="27" t="str">
        <f t="shared" si="3"/>
        <v>(37,256.00)</v>
      </c>
      <c r="U199" s="31" t="str">
        <f t="shared" si="4"/>
        <v>4,461.00 </v>
      </c>
      <c r="V199" s="31" t="str">
        <f t="shared" si="5"/>
        <v>35,769.00 </v>
      </c>
      <c r="W199" s="31" t="str">
        <f t="shared" si="6"/>
        <v>-35,769.00 </v>
      </c>
    </row>
    <row r="200" ht="15.75" customHeight="1">
      <c r="A200" s="53" t="s">
        <v>405</v>
      </c>
      <c r="B200" s="59" t="s">
        <v>406</v>
      </c>
      <c r="C200" s="21">
        <v>9772.0</v>
      </c>
      <c r="D200" s="22"/>
      <c r="E200" s="22"/>
      <c r="F200" s="23"/>
      <c r="G200" s="24">
        <v>1730.0</v>
      </c>
      <c r="H200" s="25">
        <v>5000.0</v>
      </c>
      <c r="I200" s="26" t="str">
        <f t="shared" si="1"/>
        <v> 6,730.00 </v>
      </c>
      <c r="J200" s="27"/>
      <c r="K200" s="24"/>
      <c r="L200" s="28"/>
      <c r="M200" s="28"/>
      <c r="N200" s="28"/>
      <c r="O200" s="28"/>
      <c r="P200" s="29"/>
      <c r="Q200" s="29"/>
      <c r="R200" s="29"/>
      <c r="S200" s="30" t="str">
        <f t="shared" si="2"/>
        <v> 0.00 </v>
      </c>
      <c r="T200" s="27" t="str">
        <f t="shared" si="3"/>
        <v>(16,502.00)</v>
      </c>
      <c r="U200" s="31" t="str">
        <f t="shared" si="4"/>
        <v>5,047.50 </v>
      </c>
      <c r="V200" s="31" t="str">
        <f t="shared" si="5"/>
        <v>14,819.50 </v>
      </c>
      <c r="W200" s="31" t="str">
        <f t="shared" si="6"/>
        <v>-14,819.50 </v>
      </c>
    </row>
    <row r="201" ht="15.75" customHeight="1">
      <c r="A201" s="53" t="s">
        <v>405</v>
      </c>
      <c r="B201" s="59" t="s">
        <v>407</v>
      </c>
      <c r="C201" s="21">
        <v>216.0</v>
      </c>
      <c r="D201" s="22"/>
      <c r="E201" s="22"/>
      <c r="F201" s="23"/>
      <c r="G201" s="50">
        <v>79.0</v>
      </c>
      <c r="H201" s="25">
        <v>0.0</v>
      </c>
      <c r="I201" s="26" t="str">
        <f t="shared" si="1"/>
        <v> 79.00 </v>
      </c>
      <c r="J201" s="27"/>
      <c r="K201" s="24"/>
      <c r="L201" s="28"/>
      <c r="M201" s="28"/>
      <c r="N201" s="28"/>
      <c r="O201" s="28"/>
      <c r="P201" s="29"/>
      <c r="Q201" s="29"/>
      <c r="R201" s="29"/>
      <c r="S201" s="30" t="str">
        <f t="shared" si="2"/>
        <v> 0.00 </v>
      </c>
      <c r="T201" s="27" t="str">
        <f t="shared" si="3"/>
        <v>(295.00)</v>
      </c>
      <c r="U201" s="31" t="str">
        <f t="shared" si="4"/>
        <v>59.25 </v>
      </c>
      <c r="V201" s="31" t="str">
        <f t="shared" si="5"/>
        <v>275.25 </v>
      </c>
      <c r="W201" s="31" t="str">
        <f t="shared" si="6"/>
        <v>-275.25 </v>
      </c>
    </row>
    <row r="202" ht="15.75" customHeight="1">
      <c r="A202" s="53" t="s">
        <v>408</v>
      </c>
      <c r="B202" s="59" t="s">
        <v>409</v>
      </c>
      <c r="C202" s="21">
        <v>6983.0</v>
      </c>
      <c r="D202" s="22"/>
      <c r="E202" s="22"/>
      <c r="F202" s="23"/>
      <c r="G202" s="24">
        <v>948.0</v>
      </c>
      <c r="H202" s="25">
        <v>5000.0</v>
      </c>
      <c r="I202" s="26" t="str">
        <f t="shared" si="1"/>
        <v> 5,948.00 </v>
      </c>
      <c r="J202" s="27"/>
      <c r="K202" s="24">
        <v>6000.0</v>
      </c>
      <c r="L202" s="28"/>
      <c r="M202" s="28"/>
      <c r="N202" s="28"/>
      <c r="O202" s="28"/>
      <c r="P202" s="29"/>
      <c r="Q202" s="29"/>
      <c r="R202" s="29"/>
      <c r="S202" s="30" t="str">
        <f t="shared" si="2"/>
        <v> 6,000.00 </v>
      </c>
      <c r="T202" s="27" t="str">
        <f t="shared" si="3"/>
        <v>(6,931.00)</v>
      </c>
      <c r="U202" s="31" t="str">
        <f t="shared" si="4"/>
        <v>4,461.00 </v>
      </c>
      <c r="V202" s="31" t="str">
        <f t="shared" si="5"/>
        <v>11,444.00 </v>
      </c>
      <c r="W202" s="31" t="str">
        <f t="shared" si="6"/>
        <v>-5,444.00 </v>
      </c>
    </row>
    <row r="203" ht="15.75" customHeight="1">
      <c r="A203" s="53" t="s">
        <v>410</v>
      </c>
      <c r="B203" s="59" t="s">
        <v>411</v>
      </c>
      <c r="C203" s="21"/>
      <c r="D203" s="22">
        <v>25.0</v>
      </c>
      <c r="E203" s="22"/>
      <c r="F203" s="23"/>
      <c r="G203" s="24">
        <v>1620.0</v>
      </c>
      <c r="H203" s="25">
        <v>5000.0</v>
      </c>
      <c r="I203" s="26" t="str">
        <f t="shared" si="1"/>
        <v> 6,645.00 </v>
      </c>
      <c r="J203" s="27"/>
      <c r="K203" s="24"/>
      <c r="L203" s="28">
        <v>3335.0</v>
      </c>
      <c r="M203" s="28"/>
      <c r="N203" s="28"/>
      <c r="O203" s="28"/>
      <c r="P203" s="29"/>
      <c r="Q203" s="29"/>
      <c r="R203" s="29"/>
      <c r="S203" s="30" t="str">
        <f t="shared" si="2"/>
        <v> 3,335.00 </v>
      </c>
      <c r="T203" s="27" t="str">
        <f t="shared" si="3"/>
        <v>(3,310.00)</v>
      </c>
      <c r="U203" s="31" t="str">
        <f t="shared" si="4"/>
        <v>4,965.00 </v>
      </c>
      <c r="V203" s="31" t="str">
        <f t="shared" si="5"/>
        <v>4,990.00 </v>
      </c>
      <c r="W203" s="31" t="str">
        <f t="shared" si="6"/>
        <v>-1,655.00 </v>
      </c>
    </row>
    <row r="204" ht="17.25" customHeight="1">
      <c r="A204" s="53" t="s">
        <v>412</v>
      </c>
      <c r="B204" s="20" t="s">
        <v>413</v>
      </c>
      <c r="C204" s="21">
        <v>27871.0</v>
      </c>
      <c r="D204" s="22"/>
      <c r="E204" s="22"/>
      <c r="F204" s="23"/>
      <c r="G204" s="24">
        <v>964.0</v>
      </c>
      <c r="H204" s="25">
        <v>5000.0</v>
      </c>
      <c r="I204" s="26" t="str">
        <f t="shared" si="1"/>
        <v> 5,964.00 </v>
      </c>
      <c r="J204" s="27"/>
      <c r="K204" s="24"/>
      <c r="L204" s="28"/>
      <c r="M204" s="28"/>
      <c r="N204" s="28"/>
      <c r="O204" s="28"/>
      <c r="P204" s="29"/>
      <c r="Q204" s="29"/>
      <c r="R204" s="29"/>
      <c r="S204" s="30" t="str">
        <f t="shared" si="2"/>
        <v> 0.00 </v>
      </c>
      <c r="T204" s="27" t="str">
        <f t="shared" si="3"/>
        <v>(33,835.00)</v>
      </c>
      <c r="U204" s="31" t="str">
        <f t="shared" si="4"/>
        <v>4,473.00 </v>
      </c>
      <c r="V204" s="31" t="str">
        <f t="shared" si="5"/>
        <v>32,344.00 </v>
      </c>
      <c r="W204" s="31" t="str">
        <f t="shared" si="6"/>
        <v>-32,344.00 </v>
      </c>
    </row>
    <row r="205" ht="15.75" customHeight="1">
      <c r="A205" s="53" t="s">
        <v>414</v>
      </c>
      <c r="B205" s="20" t="s">
        <v>415</v>
      </c>
      <c r="C205" s="21">
        <v>1406.0</v>
      </c>
      <c r="D205" s="22"/>
      <c r="E205" s="22"/>
      <c r="F205" s="23"/>
      <c r="G205" s="24">
        <v>830.0</v>
      </c>
      <c r="H205" s="25">
        <v>5000.0</v>
      </c>
      <c r="I205" s="26" t="str">
        <f t="shared" si="1"/>
        <v> 5,830.00 </v>
      </c>
      <c r="J205" s="27"/>
      <c r="K205" s="24"/>
      <c r="L205" s="28"/>
      <c r="M205" s="28">
        <v>4991.0</v>
      </c>
      <c r="N205" s="28"/>
      <c r="O205" s="28"/>
      <c r="P205" s="29">
        <v>1500.0</v>
      </c>
      <c r="Q205" s="29"/>
      <c r="R205" s="29"/>
      <c r="S205" s="30" t="str">
        <f t="shared" si="2"/>
        <v> 6,491.00 </v>
      </c>
      <c r="T205" s="27" t="str">
        <f t="shared" si="3"/>
        <v>(745.00)</v>
      </c>
      <c r="U205" s="31" t="str">
        <f t="shared" si="4"/>
        <v>4,372.50 </v>
      </c>
      <c r="V205" s="31" t="str">
        <f t="shared" si="5"/>
        <v>5,778.50 </v>
      </c>
      <c r="W205" s="31" t="str">
        <f t="shared" si="6"/>
        <v>712.50 </v>
      </c>
    </row>
    <row r="206" ht="15.75" customHeight="1">
      <c r="A206" s="53" t="s">
        <v>416</v>
      </c>
      <c r="B206" s="20" t="s">
        <v>417</v>
      </c>
      <c r="C206" s="21">
        <v>1600.0</v>
      </c>
      <c r="D206" s="22"/>
      <c r="E206" s="22"/>
      <c r="F206" s="23"/>
      <c r="G206" s="24">
        <v>960.0</v>
      </c>
      <c r="H206" s="25">
        <v>5000.0</v>
      </c>
      <c r="I206" s="26" t="str">
        <f t="shared" si="1"/>
        <v> 5,960.00 </v>
      </c>
      <c r="J206" s="27"/>
      <c r="K206" s="24"/>
      <c r="L206" s="28">
        <v>5000.0</v>
      </c>
      <c r="M206" s="28"/>
      <c r="N206" s="28"/>
      <c r="O206" s="58" t="str">
        <f>2000</f>
        <v> 2,000.00 </v>
      </c>
      <c r="P206" s="29"/>
      <c r="Q206" s="29"/>
      <c r="R206" s="29"/>
      <c r="S206" s="30" t="str">
        <f t="shared" si="2"/>
        <v> 7,000.00 </v>
      </c>
      <c r="T206" s="27" t="str">
        <f t="shared" si="3"/>
        <v>(560.00)</v>
      </c>
      <c r="U206" s="31" t="str">
        <f t="shared" si="4"/>
        <v>4,470.00 </v>
      </c>
      <c r="V206" s="31" t="str">
        <f t="shared" si="5"/>
        <v>6,070.00 </v>
      </c>
      <c r="W206" s="31" t="str">
        <f t="shared" si="6"/>
        <v>930.00 </v>
      </c>
    </row>
    <row r="207" ht="15.75" customHeight="1">
      <c r="A207" s="53" t="s">
        <v>418</v>
      </c>
      <c r="B207" s="20" t="s">
        <v>419</v>
      </c>
      <c r="C207" s="21"/>
      <c r="D207" s="22"/>
      <c r="E207" s="22"/>
      <c r="F207" s="23"/>
      <c r="G207" s="24">
        <v>2532.0</v>
      </c>
      <c r="H207" s="25">
        <v>5000.0</v>
      </c>
      <c r="I207" s="26" t="str">
        <f t="shared" si="1"/>
        <v> 7,532.00 </v>
      </c>
      <c r="J207" s="27"/>
      <c r="K207" s="24">
        <v>5000.0</v>
      </c>
      <c r="L207" s="28"/>
      <c r="M207" s="28"/>
      <c r="N207" s="28"/>
      <c r="O207" s="28"/>
      <c r="P207" s="29"/>
      <c r="Q207" s="29"/>
      <c r="R207" s="29"/>
      <c r="S207" s="30" t="str">
        <f t="shared" si="2"/>
        <v> 5,000.00 </v>
      </c>
      <c r="T207" s="27" t="str">
        <f t="shared" si="3"/>
        <v>(2,532.00)</v>
      </c>
      <c r="U207" s="31" t="str">
        <f t="shared" si="4"/>
        <v>5,649.00 </v>
      </c>
      <c r="V207" s="31" t="str">
        <f t="shared" si="5"/>
        <v>5,649.00 </v>
      </c>
      <c r="W207" s="31" t="str">
        <f t="shared" si="6"/>
        <v>-649.00 </v>
      </c>
    </row>
    <row r="208" ht="15.75" customHeight="1">
      <c r="A208" s="53" t="s">
        <v>420</v>
      </c>
      <c r="B208" s="20" t="s">
        <v>421</v>
      </c>
      <c r="C208" s="21"/>
      <c r="D208" s="22">
        <v>120.0</v>
      </c>
      <c r="E208" s="22"/>
      <c r="F208" s="23"/>
      <c r="G208" s="24">
        <v>1383.0</v>
      </c>
      <c r="H208" s="25">
        <v>5000.0</v>
      </c>
      <c r="I208" s="26" t="str">
        <f t="shared" si="1"/>
        <v> 6,503.00 </v>
      </c>
      <c r="J208" s="27"/>
      <c r="K208" s="24"/>
      <c r="L208" s="28"/>
      <c r="M208" s="28"/>
      <c r="N208" s="28">
        <v>6503.0</v>
      </c>
      <c r="O208" s="28"/>
      <c r="P208" s="29"/>
      <c r="Q208" s="29"/>
      <c r="R208" s="29"/>
      <c r="S208" s="30" t="str">
        <f t="shared" si="2"/>
        <v> 6,503.00 </v>
      </c>
      <c r="T208" s="27" t="str">
        <f t="shared" si="3"/>
        <v> 0.00 </v>
      </c>
      <c r="U208" s="31" t="str">
        <f t="shared" si="4"/>
        <v>4,787.25 </v>
      </c>
      <c r="V208" s="31" t="str">
        <f t="shared" si="5"/>
        <v>4,907.25 </v>
      </c>
      <c r="W208" s="31" t="str">
        <f t="shared" si="6"/>
        <v>1,595.75 </v>
      </c>
    </row>
    <row r="209" ht="15.75" customHeight="1">
      <c r="A209" s="53" t="s">
        <v>255</v>
      </c>
      <c r="B209" s="20" t="s">
        <v>422</v>
      </c>
      <c r="C209" s="21"/>
      <c r="D209" s="22"/>
      <c r="E209" s="22"/>
      <c r="F209" s="23"/>
      <c r="G209" s="24">
        <v>893.0</v>
      </c>
      <c r="H209" s="25">
        <v>5000.0</v>
      </c>
      <c r="I209" s="26" t="str">
        <f t="shared" si="1"/>
        <v> 5,893.00 </v>
      </c>
      <c r="J209" s="27"/>
      <c r="K209" s="24"/>
      <c r="L209" s="28"/>
      <c r="M209" s="28"/>
      <c r="N209" s="28"/>
      <c r="O209" s="28"/>
      <c r="P209" s="29"/>
      <c r="Q209" s="29">
        <v>3000.0</v>
      </c>
      <c r="R209" s="29"/>
      <c r="S209" s="30" t="str">
        <f t="shared" si="2"/>
        <v> 3,000.00 </v>
      </c>
      <c r="T209" s="27" t="str">
        <f t="shared" si="3"/>
        <v>(2,893.00)</v>
      </c>
      <c r="U209" s="31" t="str">
        <f t="shared" si="4"/>
        <v>4,419.75 </v>
      </c>
      <c r="V209" s="31" t="str">
        <f t="shared" si="5"/>
        <v>4,419.75 </v>
      </c>
      <c r="W209" s="31" t="str">
        <f t="shared" si="6"/>
        <v>-1,419.75 </v>
      </c>
    </row>
    <row r="210" ht="15.75" customHeight="1">
      <c r="A210" s="53" t="s">
        <v>423</v>
      </c>
      <c r="B210" s="20" t="s">
        <v>424</v>
      </c>
      <c r="C210" s="21"/>
      <c r="D210" s="22">
        <v>560.0</v>
      </c>
      <c r="E210" s="22"/>
      <c r="F210" s="23"/>
      <c r="G210" s="24">
        <v>1106.0</v>
      </c>
      <c r="H210" s="25">
        <v>5000.0</v>
      </c>
      <c r="I210" s="26" t="str">
        <f t="shared" si="1"/>
        <v> 6,666.00 </v>
      </c>
      <c r="J210" s="27"/>
      <c r="K210" s="24">
        <v>6106.0</v>
      </c>
      <c r="L210" s="28">
        <v>560.0</v>
      </c>
      <c r="M210" s="28"/>
      <c r="N210" s="28"/>
      <c r="O210" s="28"/>
      <c r="P210" s="29"/>
      <c r="Q210" s="29"/>
      <c r="R210" s="29"/>
      <c r="S210" s="30" t="str">
        <f t="shared" si="2"/>
        <v> 6,666.00 </v>
      </c>
      <c r="T210" s="27" t="str">
        <f t="shared" si="3"/>
        <v> 0.00 </v>
      </c>
      <c r="U210" s="31" t="str">
        <f t="shared" si="4"/>
        <v>4,579.50 </v>
      </c>
      <c r="V210" s="31" t="str">
        <f t="shared" si="5"/>
        <v>5,139.50 </v>
      </c>
      <c r="W210" s="31" t="str">
        <f t="shared" si="6"/>
        <v>1,526.50 </v>
      </c>
    </row>
    <row r="211" ht="15.75" customHeight="1">
      <c r="A211" s="53" t="s">
        <v>425</v>
      </c>
      <c r="B211" s="20" t="s">
        <v>426</v>
      </c>
      <c r="C211" s="21">
        <v>20126.0</v>
      </c>
      <c r="D211" s="22"/>
      <c r="E211" s="22"/>
      <c r="F211" s="23"/>
      <c r="G211" s="24">
        <v>2173.0</v>
      </c>
      <c r="H211" s="25">
        <v>5000.0</v>
      </c>
      <c r="I211" s="26" t="str">
        <f t="shared" si="1"/>
        <v> 7,173.00 </v>
      </c>
      <c r="J211" s="27"/>
      <c r="K211" s="24"/>
      <c r="L211" s="28"/>
      <c r="M211" s="28"/>
      <c r="N211" s="28"/>
      <c r="O211" s="28"/>
      <c r="P211" s="29"/>
      <c r="Q211" s="29"/>
      <c r="R211" s="29"/>
      <c r="S211" s="30" t="str">
        <f t="shared" si="2"/>
        <v> 0.00 </v>
      </c>
      <c r="T211" s="27" t="str">
        <f t="shared" si="3"/>
        <v>(27,299.00)</v>
      </c>
      <c r="U211" s="31" t="str">
        <f t="shared" si="4"/>
        <v>5,379.75 </v>
      </c>
      <c r="V211" s="31" t="str">
        <f t="shared" si="5"/>
        <v>25,505.75 </v>
      </c>
      <c r="W211" s="31" t="str">
        <f t="shared" si="6"/>
        <v>-25,505.75 </v>
      </c>
    </row>
    <row r="212" ht="15.75" customHeight="1">
      <c r="A212" s="53" t="s">
        <v>427</v>
      </c>
      <c r="B212" s="59" t="s">
        <v>428</v>
      </c>
      <c r="C212" s="21">
        <v>20475.0</v>
      </c>
      <c r="D212" s="22"/>
      <c r="E212" s="22"/>
      <c r="F212" s="23"/>
      <c r="G212" s="24">
        <v>1580.0</v>
      </c>
      <c r="H212" s="25">
        <v>5000.0</v>
      </c>
      <c r="I212" s="26" t="str">
        <f t="shared" si="1"/>
        <v> 6,580.00 </v>
      </c>
      <c r="J212" s="27"/>
      <c r="K212" s="24"/>
      <c r="L212" s="28"/>
      <c r="M212" s="28"/>
      <c r="N212" s="28"/>
      <c r="O212" s="28"/>
      <c r="P212" s="29"/>
      <c r="Q212" s="29"/>
      <c r="R212" s="29"/>
      <c r="S212" s="30" t="str">
        <f t="shared" si="2"/>
        <v> 0.00 </v>
      </c>
      <c r="T212" s="27" t="str">
        <f t="shared" si="3"/>
        <v>(27,055.00)</v>
      </c>
      <c r="U212" s="31" t="str">
        <f t="shared" si="4"/>
        <v>4,935.00 </v>
      </c>
      <c r="V212" s="31" t="str">
        <f t="shared" si="5"/>
        <v>25,410.00 </v>
      </c>
      <c r="W212" s="31" t="str">
        <f t="shared" si="6"/>
        <v>-25,410.00 </v>
      </c>
    </row>
    <row r="213" ht="15.75" customHeight="1">
      <c r="A213" s="53" t="s">
        <v>429</v>
      </c>
      <c r="B213" s="20" t="s">
        <v>430</v>
      </c>
      <c r="C213" s="21"/>
      <c r="D213" s="22"/>
      <c r="E213" s="22"/>
      <c r="F213" s="23"/>
      <c r="G213" s="24">
        <v>1422.0</v>
      </c>
      <c r="H213" s="25">
        <v>5000.0</v>
      </c>
      <c r="I213" s="26" t="str">
        <f t="shared" si="1"/>
        <v> 6,422.00 </v>
      </c>
      <c r="J213" s="27"/>
      <c r="K213" s="24"/>
      <c r="L213" s="28"/>
      <c r="M213" s="28">
        <v>6422.0</v>
      </c>
      <c r="N213" s="28"/>
      <c r="O213" s="28"/>
      <c r="P213" s="29"/>
      <c r="Q213" s="29"/>
      <c r="R213" s="29"/>
      <c r="S213" s="30" t="str">
        <f t="shared" si="2"/>
        <v> 6,422.00 </v>
      </c>
      <c r="T213" s="27" t="str">
        <f t="shared" si="3"/>
        <v> 0.00 </v>
      </c>
      <c r="U213" s="31" t="str">
        <f t="shared" si="4"/>
        <v>4,816.50 </v>
      </c>
      <c r="V213" s="31" t="str">
        <f t="shared" si="5"/>
        <v>4,816.50 </v>
      </c>
      <c r="W213" s="31" t="str">
        <f t="shared" si="6"/>
        <v>1,605.50 </v>
      </c>
    </row>
    <row r="214" ht="15.75" customHeight="1">
      <c r="A214" s="53" t="s">
        <v>171</v>
      </c>
      <c r="B214" s="20" t="s">
        <v>431</v>
      </c>
      <c r="C214" s="21"/>
      <c r="D214" s="22"/>
      <c r="E214" s="22"/>
      <c r="F214" s="23"/>
      <c r="G214" s="24">
        <v>1916.0</v>
      </c>
      <c r="H214" s="25">
        <v>5000.0</v>
      </c>
      <c r="I214" s="26" t="str">
        <f t="shared" si="1"/>
        <v> 6,916.00 </v>
      </c>
      <c r="J214" s="27"/>
      <c r="K214" s="24"/>
      <c r="L214" s="28"/>
      <c r="M214" s="28"/>
      <c r="N214" s="28"/>
      <c r="O214" s="28"/>
      <c r="P214" s="29"/>
      <c r="Q214" s="29"/>
      <c r="R214" s="29"/>
      <c r="S214" s="30" t="str">
        <f t="shared" si="2"/>
        <v> 0.00 </v>
      </c>
      <c r="T214" s="27" t="str">
        <f t="shared" si="3"/>
        <v>(6,916.00)</v>
      </c>
      <c r="U214" s="31" t="str">
        <f t="shared" si="4"/>
        <v>5,187.00 </v>
      </c>
      <c r="V214" s="31" t="str">
        <f t="shared" si="5"/>
        <v>5,187.00 </v>
      </c>
      <c r="W214" s="31" t="str">
        <f t="shared" si="6"/>
        <v>-5,187.00 </v>
      </c>
    </row>
    <row r="215" ht="15.75" customHeight="1">
      <c r="A215" s="54" t="s">
        <v>432</v>
      </c>
      <c r="B215" s="59" t="s">
        <v>433</v>
      </c>
      <c r="C215" s="21"/>
      <c r="D215" s="22"/>
      <c r="E215" s="22"/>
      <c r="F215" s="23"/>
      <c r="G215" s="24">
        <v>1975.0</v>
      </c>
      <c r="H215" s="25">
        <v>5000.0</v>
      </c>
      <c r="I215" s="26" t="str">
        <f t="shared" si="1"/>
        <v> 6,975.00 </v>
      </c>
      <c r="J215" s="27"/>
      <c r="K215" s="24"/>
      <c r="L215" s="28"/>
      <c r="M215" s="28"/>
      <c r="N215" s="28"/>
      <c r="O215" s="28"/>
      <c r="P215" s="29">
        <v>1700.0</v>
      </c>
      <c r="Q215" s="29"/>
      <c r="R215" s="29"/>
      <c r="S215" s="30" t="str">
        <f t="shared" si="2"/>
        <v> 1,700.00 </v>
      </c>
      <c r="T215" s="27" t="str">
        <f t="shared" si="3"/>
        <v>(5,275.00)</v>
      </c>
      <c r="U215" s="31" t="str">
        <f t="shared" si="4"/>
        <v>5,231.25 </v>
      </c>
      <c r="V215" s="31" t="str">
        <f t="shared" si="5"/>
        <v>5,231.25 </v>
      </c>
      <c r="W215" s="31" t="str">
        <f t="shared" si="6"/>
        <v>-3,531.25 </v>
      </c>
    </row>
    <row r="216" ht="15.75" customHeight="1">
      <c r="A216" s="53" t="s">
        <v>434</v>
      </c>
      <c r="B216" s="20" t="s">
        <v>435</v>
      </c>
      <c r="C216" s="21">
        <v>5524.0</v>
      </c>
      <c r="D216" s="22"/>
      <c r="E216" s="22"/>
      <c r="F216" s="23">
        <v>5000.0</v>
      </c>
      <c r="G216" s="24">
        <v>1347.0</v>
      </c>
      <c r="H216" s="25">
        <v>5000.0</v>
      </c>
      <c r="I216" s="26" t="str">
        <f t="shared" si="1"/>
        <v> 11,347.00 </v>
      </c>
      <c r="J216" s="27"/>
      <c r="K216" s="24"/>
      <c r="L216" s="28" t="str">
        <f>7110+5000</f>
        <v> 12,110.00 </v>
      </c>
      <c r="M216" s="28"/>
      <c r="N216" s="28"/>
      <c r="O216" s="28"/>
      <c r="P216" s="29"/>
      <c r="Q216" s="29"/>
      <c r="R216" s="29"/>
      <c r="S216" s="30" t="str">
        <f t="shared" si="2"/>
        <v> 12,110.00 </v>
      </c>
      <c r="T216" s="27" t="str">
        <f t="shared" si="3"/>
        <v>(4,761.00)</v>
      </c>
      <c r="U216" s="31" t="str">
        <f t="shared" si="4"/>
        <v>4,760.25 </v>
      </c>
      <c r="V216" s="31" t="str">
        <f t="shared" si="5"/>
        <v>15,284.25 </v>
      </c>
      <c r="W216" s="31" t="str">
        <f t="shared" si="6"/>
        <v>-3,174.25 </v>
      </c>
    </row>
    <row r="217" ht="15.75" customHeight="1">
      <c r="A217" s="53" t="s">
        <v>436</v>
      </c>
      <c r="B217" s="20" t="s">
        <v>437</v>
      </c>
      <c r="C217" s="21"/>
      <c r="D217" s="22"/>
      <c r="E217" s="22"/>
      <c r="F217" s="23"/>
      <c r="G217" s="24">
        <v>1351.0</v>
      </c>
      <c r="H217" s="25">
        <v>5000.0</v>
      </c>
      <c r="I217" s="26" t="str">
        <f t="shared" si="1"/>
        <v> 6,351.00 </v>
      </c>
      <c r="J217" s="27"/>
      <c r="K217" s="24"/>
      <c r="L217" s="28"/>
      <c r="M217" s="28"/>
      <c r="N217" s="28"/>
      <c r="O217" s="28"/>
      <c r="P217" s="29"/>
      <c r="Q217" s="29"/>
      <c r="R217" s="29"/>
      <c r="S217" s="30" t="str">
        <f t="shared" si="2"/>
        <v> 0.00 </v>
      </c>
      <c r="T217" s="27" t="str">
        <f t="shared" si="3"/>
        <v>(6,351.00)</v>
      </c>
      <c r="U217" s="31" t="str">
        <f t="shared" si="4"/>
        <v>4,763.25 </v>
      </c>
      <c r="V217" s="31" t="str">
        <f t="shared" si="5"/>
        <v>4,763.25 </v>
      </c>
      <c r="W217" s="31" t="str">
        <f t="shared" si="6"/>
        <v>-4,763.25 </v>
      </c>
    </row>
    <row r="218" ht="15.75" customHeight="1">
      <c r="A218" s="54" t="s">
        <v>425</v>
      </c>
      <c r="B218" s="59" t="s">
        <v>438</v>
      </c>
      <c r="C218" s="21">
        <v>9255.0</v>
      </c>
      <c r="D218" s="22"/>
      <c r="E218" s="22"/>
      <c r="F218" s="23"/>
      <c r="G218" s="24">
        <v>1422.0</v>
      </c>
      <c r="H218" s="25">
        <v>5000.0</v>
      </c>
      <c r="I218" s="26" t="str">
        <f t="shared" si="1"/>
        <v> 6,422.00 </v>
      </c>
      <c r="J218" s="27"/>
      <c r="K218" s="24"/>
      <c r="L218" s="28"/>
      <c r="M218" s="28"/>
      <c r="N218" s="28"/>
      <c r="O218" s="28"/>
      <c r="P218" s="29"/>
      <c r="Q218" s="29"/>
      <c r="R218" s="29"/>
      <c r="S218" s="30" t="str">
        <f t="shared" si="2"/>
        <v> 0.00 </v>
      </c>
      <c r="T218" s="27" t="str">
        <f t="shared" si="3"/>
        <v>(15,677.00)</v>
      </c>
      <c r="U218" s="31" t="str">
        <f t="shared" si="4"/>
        <v>4,816.50 </v>
      </c>
      <c r="V218" s="31" t="str">
        <f t="shared" si="5"/>
        <v>14,071.50 </v>
      </c>
      <c r="W218" s="31" t="str">
        <f t="shared" si="6"/>
        <v>-14,071.50 </v>
      </c>
    </row>
    <row r="219" ht="15.75" customHeight="1">
      <c r="A219" s="54" t="s">
        <v>439</v>
      </c>
      <c r="B219" s="20" t="s">
        <v>440</v>
      </c>
      <c r="C219" s="21">
        <v>15706.0</v>
      </c>
      <c r="D219" s="22"/>
      <c r="E219" s="22"/>
      <c r="F219" s="23"/>
      <c r="G219" s="24">
        <v>553.0</v>
      </c>
      <c r="H219" s="25">
        <v>5000.0</v>
      </c>
      <c r="I219" s="26" t="str">
        <f t="shared" si="1"/>
        <v> 5,553.00 </v>
      </c>
      <c r="J219" s="27"/>
      <c r="K219" s="24"/>
      <c r="L219" s="28"/>
      <c r="M219" s="28"/>
      <c r="N219" s="28"/>
      <c r="O219" s="28"/>
      <c r="P219" s="29"/>
      <c r="Q219" s="29">
        <v>5000.0</v>
      </c>
      <c r="R219" s="29"/>
      <c r="S219" s="30" t="str">
        <f t="shared" si="2"/>
        <v> 5,000.00 </v>
      </c>
      <c r="T219" s="27" t="str">
        <f t="shared" si="3"/>
        <v>(16,259.00)</v>
      </c>
      <c r="U219" s="31" t="str">
        <f t="shared" si="4"/>
        <v>4,164.75 </v>
      </c>
      <c r="V219" s="31" t="str">
        <f t="shared" si="5"/>
        <v>19,870.75 </v>
      </c>
      <c r="W219" s="31" t="str">
        <f t="shared" si="6"/>
        <v>-14,870.75 </v>
      </c>
    </row>
    <row r="220" ht="15.75" customHeight="1">
      <c r="A220" s="53" t="s">
        <v>441</v>
      </c>
      <c r="B220" s="20" t="s">
        <v>442</v>
      </c>
      <c r="C220" s="21"/>
      <c r="D220" s="22"/>
      <c r="E220" s="22"/>
      <c r="F220" s="23"/>
      <c r="G220" s="24">
        <v>1580.0</v>
      </c>
      <c r="H220" s="25">
        <v>5000.0</v>
      </c>
      <c r="I220" s="26" t="str">
        <f t="shared" si="1"/>
        <v> 6,580.00 </v>
      </c>
      <c r="J220" s="27"/>
      <c r="K220" s="24">
        <v>6580.0</v>
      </c>
      <c r="L220" s="28"/>
      <c r="M220" s="28"/>
      <c r="N220" s="28"/>
      <c r="O220" s="28"/>
      <c r="P220" s="29"/>
      <c r="Q220" s="29"/>
      <c r="R220" s="29"/>
      <c r="S220" s="30" t="str">
        <f t="shared" si="2"/>
        <v> 6,580.00 </v>
      </c>
      <c r="T220" s="27" t="str">
        <f t="shared" si="3"/>
        <v> 0.00 </v>
      </c>
      <c r="U220" s="31" t="str">
        <f t="shared" si="4"/>
        <v>4,935.00 </v>
      </c>
      <c r="V220" s="31" t="str">
        <f t="shared" si="5"/>
        <v>4,935.00 </v>
      </c>
      <c r="W220" s="31" t="str">
        <f t="shared" si="6"/>
        <v>1,645.00 </v>
      </c>
    </row>
    <row r="221" ht="15.75" customHeight="1">
      <c r="A221" s="53" t="s">
        <v>443</v>
      </c>
      <c r="B221" s="20" t="s">
        <v>444</v>
      </c>
      <c r="C221" s="21">
        <v>8878.0</v>
      </c>
      <c r="D221" s="22"/>
      <c r="E221" s="22"/>
      <c r="F221" s="23"/>
      <c r="G221" s="24">
        <v>1304.0</v>
      </c>
      <c r="H221" s="25">
        <v>5000.0</v>
      </c>
      <c r="I221" s="26" t="str">
        <f t="shared" si="1"/>
        <v> 6,304.00 </v>
      </c>
      <c r="J221" s="27"/>
      <c r="K221" s="24"/>
      <c r="L221" s="28">
        <v>10000.0</v>
      </c>
      <c r="M221" s="28"/>
      <c r="N221" s="28"/>
      <c r="O221" s="28"/>
      <c r="P221" s="29"/>
      <c r="Q221" s="29"/>
      <c r="R221" s="29"/>
      <c r="S221" s="30" t="str">
        <f t="shared" si="2"/>
        <v> 10,000.00 </v>
      </c>
      <c r="T221" s="27" t="str">
        <f t="shared" si="3"/>
        <v>(5,182.00)</v>
      </c>
      <c r="U221" s="31" t="str">
        <f t="shared" si="4"/>
        <v>4,728.00 </v>
      </c>
      <c r="V221" s="31" t="str">
        <f t="shared" si="5"/>
        <v>13,606.00 </v>
      </c>
      <c r="W221" s="31" t="str">
        <f t="shared" si="6"/>
        <v>-3,606.00 </v>
      </c>
    </row>
    <row r="222" ht="15.75" customHeight="1">
      <c r="A222" s="53" t="s">
        <v>445</v>
      </c>
      <c r="B222" s="20" t="s">
        <v>446</v>
      </c>
      <c r="C222" s="21"/>
      <c r="D222" s="22"/>
      <c r="E222" s="22"/>
      <c r="F222" s="23"/>
      <c r="G222" s="24">
        <v>1055.0</v>
      </c>
      <c r="H222" s="25">
        <v>5000.0</v>
      </c>
      <c r="I222" s="26" t="str">
        <f t="shared" si="1"/>
        <v> 6,055.00 </v>
      </c>
      <c r="J222" s="27"/>
      <c r="K222" s="24">
        <v>2055.0</v>
      </c>
      <c r="L222" s="28"/>
      <c r="M222" s="28"/>
      <c r="N222" s="28"/>
      <c r="O222" s="28"/>
      <c r="P222" s="29"/>
      <c r="Q222" s="29"/>
      <c r="R222" s="29"/>
      <c r="S222" s="30" t="str">
        <f t="shared" si="2"/>
        <v> 2,055.00 </v>
      </c>
      <c r="T222" s="27" t="str">
        <f t="shared" si="3"/>
        <v>(4,000.00)</v>
      </c>
      <c r="U222" s="31" t="str">
        <f t="shared" si="4"/>
        <v>4,541.25 </v>
      </c>
      <c r="V222" s="31" t="str">
        <f t="shared" si="5"/>
        <v>4,541.25 </v>
      </c>
      <c r="W222" s="31" t="str">
        <f t="shared" si="6"/>
        <v>-2,486.25 </v>
      </c>
    </row>
    <row r="223" ht="15.75" customHeight="1">
      <c r="A223" s="53" t="s">
        <v>447</v>
      </c>
      <c r="B223" s="20" t="s">
        <v>448</v>
      </c>
      <c r="C223" s="21"/>
      <c r="D223" s="22"/>
      <c r="E223" s="22"/>
      <c r="F223" s="23"/>
      <c r="G223" s="24">
        <v>988.0</v>
      </c>
      <c r="H223" s="25">
        <v>5000.0</v>
      </c>
      <c r="I223" s="26" t="str">
        <f t="shared" si="1"/>
        <v> 5,988.00 </v>
      </c>
      <c r="J223" s="27"/>
      <c r="K223" s="24">
        <v>3000.0</v>
      </c>
      <c r="L223" s="28"/>
      <c r="M223" s="28"/>
      <c r="N223" s="28"/>
      <c r="O223" s="28"/>
      <c r="P223" s="29"/>
      <c r="Q223" s="29">
        <v>2988.0</v>
      </c>
      <c r="R223" s="29"/>
      <c r="S223" s="30" t="str">
        <f t="shared" si="2"/>
        <v> 5,988.00 </v>
      </c>
      <c r="T223" s="27" t="str">
        <f t="shared" si="3"/>
        <v> 0.00 </v>
      </c>
      <c r="U223" s="31" t="str">
        <f t="shared" si="4"/>
        <v>4,491.00 </v>
      </c>
      <c r="V223" s="31" t="str">
        <f t="shared" si="5"/>
        <v>4,491.00 </v>
      </c>
      <c r="W223" s="31" t="str">
        <f t="shared" si="6"/>
        <v>1,497.00 </v>
      </c>
    </row>
    <row r="224" ht="15.75" customHeight="1">
      <c r="A224" s="53" t="s">
        <v>449</v>
      </c>
      <c r="B224" s="20" t="s">
        <v>450</v>
      </c>
      <c r="C224" s="21"/>
      <c r="D224" s="22"/>
      <c r="E224" s="22"/>
      <c r="F224" s="23"/>
      <c r="G224" s="24">
        <v>841.0</v>
      </c>
      <c r="H224" s="25">
        <v>5000.0</v>
      </c>
      <c r="I224" s="26" t="str">
        <f t="shared" si="1"/>
        <v> 5,841.00 </v>
      </c>
      <c r="J224" s="27"/>
      <c r="K224" s="24"/>
      <c r="L224" s="28"/>
      <c r="M224" s="28"/>
      <c r="N224" s="28"/>
      <c r="O224" s="28"/>
      <c r="P224" s="29"/>
      <c r="Q224" s="29"/>
      <c r="R224" s="29"/>
      <c r="S224" s="30" t="str">
        <f t="shared" si="2"/>
        <v> 0.00 </v>
      </c>
      <c r="T224" s="27" t="str">
        <f t="shared" si="3"/>
        <v>(5,841.00)</v>
      </c>
      <c r="U224" s="31" t="str">
        <f t="shared" si="4"/>
        <v>4,380.75 </v>
      </c>
      <c r="V224" s="31" t="str">
        <f t="shared" si="5"/>
        <v>4,380.75 </v>
      </c>
      <c r="W224" s="31" t="str">
        <f t="shared" si="6"/>
        <v>-4,380.75 </v>
      </c>
    </row>
    <row r="225" ht="15.75" customHeight="1">
      <c r="A225" s="53" t="s">
        <v>451</v>
      </c>
      <c r="B225" s="20" t="s">
        <v>452</v>
      </c>
      <c r="C225" s="21">
        <v>354.0</v>
      </c>
      <c r="D225" s="22"/>
      <c r="E225" s="22"/>
      <c r="F225" s="23"/>
      <c r="G225" s="24">
        <v>928.0</v>
      </c>
      <c r="H225" s="25">
        <v>5000.0</v>
      </c>
      <c r="I225" s="26" t="str">
        <f t="shared" si="1"/>
        <v> 5,928.00 </v>
      </c>
      <c r="J225" s="27">
        <v>5928.0</v>
      </c>
      <c r="K225" s="24"/>
      <c r="L225" s="28"/>
      <c r="M225" s="28"/>
      <c r="N225" s="28"/>
      <c r="O225" s="28"/>
      <c r="P225" s="29"/>
      <c r="Q225" s="29"/>
      <c r="R225" s="29"/>
      <c r="S225" s="30" t="str">
        <f t="shared" si="2"/>
        <v> 5,928.00 </v>
      </c>
      <c r="T225" s="27" t="str">
        <f t="shared" si="3"/>
        <v>(354.00)</v>
      </c>
      <c r="U225" s="31" t="str">
        <f t="shared" si="4"/>
        <v>4,446.00 </v>
      </c>
      <c r="V225" s="31" t="str">
        <f t="shared" si="5"/>
        <v>4,800.00 </v>
      </c>
      <c r="W225" s="31" t="str">
        <f t="shared" si="6"/>
        <v>1,128.00 </v>
      </c>
    </row>
    <row r="226" ht="15.75" customHeight="1">
      <c r="A226" s="53" t="s">
        <v>453</v>
      </c>
      <c r="B226" s="59" t="s">
        <v>454</v>
      </c>
      <c r="C226" s="21">
        <v>8462.0</v>
      </c>
      <c r="D226" s="22"/>
      <c r="E226" s="22"/>
      <c r="F226" s="23"/>
      <c r="G226" s="24">
        <v>999.0</v>
      </c>
      <c r="H226" s="25">
        <v>5000.0</v>
      </c>
      <c r="I226" s="26" t="str">
        <f t="shared" si="1"/>
        <v> 5,999.00 </v>
      </c>
      <c r="J226" s="27"/>
      <c r="K226" s="24"/>
      <c r="L226" s="28"/>
      <c r="M226" s="28"/>
      <c r="N226" s="28"/>
      <c r="O226" s="28"/>
      <c r="P226" s="29"/>
      <c r="Q226" s="29"/>
      <c r="R226" s="29"/>
      <c r="S226" s="30" t="str">
        <f t="shared" si="2"/>
        <v> 0.00 </v>
      </c>
      <c r="T226" s="27" t="str">
        <f t="shared" si="3"/>
        <v>(14,461.00)</v>
      </c>
      <c r="U226" s="31" t="str">
        <f t="shared" si="4"/>
        <v>4,499.25 </v>
      </c>
      <c r="V226" s="31" t="str">
        <f t="shared" si="5"/>
        <v>12,961.25 </v>
      </c>
      <c r="W226" s="31" t="str">
        <f t="shared" si="6"/>
        <v>-12,961.25 </v>
      </c>
    </row>
    <row r="227" ht="15.75" customHeight="1">
      <c r="A227" s="53" t="s">
        <v>455</v>
      </c>
      <c r="B227" s="59" t="s">
        <v>456</v>
      </c>
      <c r="C227" s="21">
        <v>8397.0</v>
      </c>
      <c r="D227" s="22"/>
      <c r="E227" s="22"/>
      <c r="F227" s="23"/>
      <c r="G227" s="24">
        <v>952.0</v>
      </c>
      <c r="H227" s="25">
        <v>5000.0</v>
      </c>
      <c r="I227" s="26" t="str">
        <f t="shared" si="1"/>
        <v> 5,952.00 </v>
      </c>
      <c r="J227" s="27"/>
      <c r="K227" s="24">
        <v>12104.0</v>
      </c>
      <c r="L227" s="28"/>
      <c r="M227" s="28"/>
      <c r="N227" s="28"/>
      <c r="O227" s="28"/>
      <c r="P227" s="29"/>
      <c r="Q227" s="29"/>
      <c r="R227" s="29"/>
      <c r="S227" s="30" t="str">
        <f t="shared" si="2"/>
        <v> 12,104.00 </v>
      </c>
      <c r="T227" s="27" t="str">
        <f t="shared" si="3"/>
        <v>(2,245.00)</v>
      </c>
      <c r="U227" s="31" t="str">
        <f t="shared" si="4"/>
        <v>4,464.00 </v>
      </c>
      <c r="V227" s="31" t="str">
        <f t="shared" si="5"/>
        <v>12,861.00 </v>
      </c>
      <c r="W227" s="31" t="str">
        <f t="shared" si="6"/>
        <v>-757.00 </v>
      </c>
    </row>
    <row r="228" ht="15.75" customHeight="1">
      <c r="A228" s="53" t="s">
        <v>457</v>
      </c>
      <c r="B228" s="20" t="s">
        <v>458</v>
      </c>
      <c r="C228" s="21"/>
      <c r="D228" s="22"/>
      <c r="E228" s="22"/>
      <c r="F228" s="23"/>
      <c r="G228" s="24">
        <v>948.0</v>
      </c>
      <c r="H228" s="25">
        <v>5000.0</v>
      </c>
      <c r="I228" s="26" t="str">
        <f t="shared" si="1"/>
        <v> 5,948.00 </v>
      </c>
      <c r="J228" s="27"/>
      <c r="K228" s="24"/>
      <c r="L228" s="28"/>
      <c r="M228" s="28"/>
      <c r="N228" s="28"/>
      <c r="O228" s="28"/>
      <c r="P228" s="29"/>
      <c r="Q228" s="29"/>
      <c r="R228" s="29"/>
      <c r="S228" s="30" t="str">
        <f t="shared" si="2"/>
        <v> 0.00 </v>
      </c>
      <c r="T228" s="27" t="str">
        <f t="shared" si="3"/>
        <v>(5,948.00)</v>
      </c>
      <c r="U228" s="31" t="str">
        <f t="shared" si="4"/>
        <v>4,461.00 </v>
      </c>
      <c r="V228" s="31" t="str">
        <f t="shared" si="5"/>
        <v>4,461.00 </v>
      </c>
      <c r="W228" s="31" t="str">
        <f t="shared" si="6"/>
        <v>-4,461.00 </v>
      </c>
    </row>
    <row r="229" ht="15.75" customHeight="1">
      <c r="A229" s="53" t="s">
        <v>459</v>
      </c>
      <c r="B229" s="70" t="s">
        <v>460</v>
      </c>
      <c r="C229" s="21"/>
      <c r="D229" s="22"/>
      <c r="E229" s="22"/>
      <c r="F229" s="23"/>
      <c r="G229" s="24"/>
      <c r="H229" s="25">
        <v>5000.0</v>
      </c>
      <c r="I229" s="26" t="str">
        <f t="shared" si="1"/>
        <v> 5,000.00 </v>
      </c>
      <c r="J229" s="27"/>
      <c r="K229" s="24"/>
      <c r="L229" s="22"/>
      <c r="M229" s="22"/>
      <c r="N229" s="22"/>
      <c r="O229" s="22"/>
      <c r="P229" s="34"/>
      <c r="Q229" s="34"/>
      <c r="R229" s="34"/>
      <c r="S229" s="30" t="str">
        <f t="shared" si="2"/>
        <v> 0.00 </v>
      </c>
      <c r="T229" s="27" t="str">
        <f t="shared" si="3"/>
        <v>(5,000.00)</v>
      </c>
      <c r="U229" s="31" t="str">
        <f t="shared" si="4"/>
        <v>3,750.00 </v>
      </c>
      <c r="V229" s="31" t="str">
        <f t="shared" si="5"/>
        <v>3,750.00 </v>
      </c>
      <c r="W229" s="31" t="str">
        <f t="shared" si="6"/>
        <v>-3,750.00 </v>
      </c>
    </row>
    <row r="230" ht="15.75" customHeight="1">
      <c r="A230" s="53" t="s">
        <v>461</v>
      </c>
      <c r="B230" s="70" t="s">
        <v>462</v>
      </c>
      <c r="C230" s="21"/>
      <c r="D230" s="22"/>
      <c r="E230" s="22"/>
      <c r="F230" s="23"/>
      <c r="G230" s="24">
        <v>841.0</v>
      </c>
      <c r="H230" s="25">
        <v>5000.0</v>
      </c>
      <c r="I230" s="26" t="str">
        <f t="shared" si="1"/>
        <v> 5,841.00 </v>
      </c>
      <c r="J230" s="27"/>
      <c r="K230" s="24"/>
      <c r="L230" s="22"/>
      <c r="M230" s="22"/>
      <c r="N230" s="22"/>
      <c r="O230" s="22"/>
      <c r="P230" s="34"/>
      <c r="Q230" s="34"/>
      <c r="R230" s="34"/>
      <c r="S230" s="30" t="str">
        <f t="shared" si="2"/>
        <v> 0.00 </v>
      </c>
      <c r="T230" s="27" t="str">
        <f t="shared" si="3"/>
        <v>(5,841.00)</v>
      </c>
      <c r="U230" s="31" t="str">
        <f t="shared" si="4"/>
        <v>4,380.75 </v>
      </c>
      <c r="V230" s="31" t="str">
        <f t="shared" si="5"/>
        <v>4,380.75 </v>
      </c>
      <c r="W230" s="31" t="str">
        <f t="shared" si="6"/>
        <v>-4,380.75 </v>
      </c>
    </row>
    <row r="231" ht="15.75" customHeight="1">
      <c r="A231" s="53" t="s">
        <v>416</v>
      </c>
      <c r="B231" s="70" t="s">
        <v>463</v>
      </c>
      <c r="C231" s="21"/>
      <c r="D231" s="22"/>
      <c r="E231" s="22"/>
      <c r="F231" s="23"/>
      <c r="G231" s="24">
        <v>948.0</v>
      </c>
      <c r="H231" s="25">
        <v>5000.0</v>
      </c>
      <c r="I231" s="26" t="str">
        <f t="shared" si="1"/>
        <v> 5,948.00 </v>
      </c>
      <c r="J231" s="27"/>
      <c r="K231" s="24"/>
      <c r="L231" s="28"/>
      <c r="M231" s="28"/>
      <c r="N231" s="28"/>
      <c r="O231" s="28"/>
      <c r="P231" s="29"/>
      <c r="Q231" s="29"/>
      <c r="R231" s="29"/>
      <c r="S231" s="30" t="str">
        <f t="shared" si="2"/>
        <v> 0.00 </v>
      </c>
      <c r="T231" s="27" t="str">
        <f t="shared" si="3"/>
        <v>(5,948.00)</v>
      </c>
      <c r="U231" s="31" t="str">
        <f t="shared" si="4"/>
        <v>4,461.00 </v>
      </c>
      <c r="V231" s="31" t="str">
        <f t="shared" si="5"/>
        <v>4,461.00 </v>
      </c>
      <c r="W231" s="31" t="str">
        <f t="shared" si="6"/>
        <v>-4,461.00 </v>
      </c>
    </row>
    <row r="232" ht="15.75" customHeight="1">
      <c r="A232" s="72" t="s">
        <v>464</v>
      </c>
      <c r="B232" s="73" t="s">
        <v>465</v>
      </c>
      <c r="C232" s="21"/>
      <c r="D232" s="22"/>
      <c r="E232" s="22"/>
      <c r="F232" s="23"/>
      <c r="G232" s="24">
        <v>948.0</v>
      </c>
      <c r="H232" s="25">
        <v>5000.0</v>
      </c>
      <c r="I232" s="26" t="str">
        <f t="shared" si="1"/>
        <v> 5,948.00 </v>
      </c>
      <c r="J232" s="27"/>
      <c r="K232" s="24"/>
      <c r="L232" s="28"/>
      <c r="M232" s="28"/>
      <c r="N232" s="28"/>
      <c r="O232" s="28"/>
      <c r="P232" s="29"/>
      <c r="Q232" s="29"/>
      <c r="R232" s="29"/>
      <c r="S232" s="30" t="str">
        <f t="shared" si="2"/>
        <v> 0.00 </v>
      </c>
      <c r="T232" s="27" t="str">
        <f t="shared" si="3"/>
        <v>(5,948.00)</v>
      </c>
      <c r="U232" s="31" t="str">
        <f t="shared" si="4"/>
        <v>4,461.00 </v>
      </c>
      <c r="V232" s="31" t="str">
        <f t="shared" si="5"/>
        <v>4,461.00 </v>
      </c>
      <c r="W232" s="31" t="str">
        <f t="shared" si="6"/>
        <v>-4,461.00 </v>
      </c>
    </row>
    <row r="233" ht="15.75" customHeight="1">
      <c r="A233" s="72" t="s">
        <v>466</v>
      </c>
      <c r="B233" s="73" t="s">
        <v>467</v>
      </c>
      <c r="C233" s="21"/>
      <c r="D233" s="22"/>
      <c r="E233" s="22"/>
      <c r="F233" s="23"/>
      <c r="G233" s="24">
        <v>948.0</v>
      </c>
      <c r="H233" s="25">
        <v>5000.0</v>
      </c>
      <c r="I233" s="26" t="str">
        <f t="shared" si="1"/>
        <v> 5,948.00 </v>
      </c>
      <c r="J233" s="27"/>
      <c r="K233" s="24"/>
      <c r="L233" s="28"/>
      <c r="M233" s="28"/>
      <c r="N233" s="28"/>
      <c r="O233" s="28"/>
      <c r="P233" s="29"/>
      <c r="Q233" s="29"/>
      <c r="R233" s="29"/>
      <c r="S233" s="30" t="str">
        <f t="shared" si="2"/>
        <v> 0.00 </v>
      </c>
      <c r="T233" s="27" t="str">
        <f t="shared" si="3"/>
        <v>(5,948.00)</v>
      </c>
      <c r="U233" s="31" t="str">
        <f t="shared" si="4"/>
        <v>4,461.00 </v>
      </c>
      <c r="V233" s="31" t="str">
        <f t="shared" si="5"/>
        <v>4,461.00 </v>
      </c>
      <c r="W233" s="31" t="str">
        <f t="shared" si="6"/>
        <v>-4,461.00 </v>
      </c>
    </row>
    <row r="234" ht="15.75" customHeight="1">
      <c r="A234" s="72" t="s">
        <v>468</v>
      </c>
      <c r="B234" s="74" t="s">
        <v>469</v>
      </c>
      <c r="C234" s="21"/>
      <c r="D234" s="75"/>
      <c r="E234" s="75"/>
      <c r="F234" s="76"/>
      <c r="G234" s="50"/>
      <c r="H234" s="25"/>
      <c r="I234" s="26" t="str">
        <f t="shared" si="1"/>
        <v> 0.00 </v>
      </c>
      <c r="J234" s="27"/>
      <c r="K234" s="77"/>
      <c r="L234" s="75"/>
      <c r="M234" s="75"/>
      <c r="N234" s="75"/>
      <c r="O234" s="75"/>
      <c r="P234" s="78"/>
      <c r="Q234" s="78"/>
      <c r="R234" s="78"/>
      <c r="S234" s="30" t="str">
        <f t="shared" si="2"/>
        <v> 0.00 </v>
      </c>
      <c r="T234" s="27" t="str">
        <f t="shared" si="3"/>
        <v> 0.00 </v>
      </c>
      <c r="U234" s="31" t="str">
        <f t="shared" si="4"/>
        <v>0.00 </v>
      </c>
      <c r="V234" s="31" t="str">
        <f t="shared" si="5"/>
        <v>0.00 </v>
      </c>
      <c r="W234" s="31" t="str">
        <f t="shared" si="6"/>
        <v>0.00 </v>
      </c>
    </row>
    <row r="235" ht="15.75" customHeight="1">
      <c r="A235" s="72" t="s">
        <v>470</v>
      </c>
      <c r="B235" s="79" t="s">
        <v>471</v>
      </c>
      <c r="C235" s="21"/>
      <c r="D235" s="75"/>
      <c r="E235" s="75"/>
      <c r="F235" s="76"/>
      <c r="G235" s="24">
        <v>948.0</v>
      </c>
      <c r="H235" s="25">
        <v>5000.0</v>
      </c>
      <c r="I235" s="26" t="str">
        <f t="shared" si="1"/>
        <v> 5,948.00 </v>
      </c>
      <c r="J235" s="27"/>
      <c r="K235" s="77"/>
      <c r="L235" s="75"/>
      <c r="M235" s="75"/>
      <c r="N235" s="75"/>
      <c r="O235" s="75"/>
      <c r="P235" s="78"/>
      <c r="Q235" s="78"/>
      <c r="R235" s="78"/>
      <c r="S235" s="30" t="str">
        <f t="shared" si="2"/>
        <v> 0.00 </v>
      </c>
      <c r="T235" s="27" t="str">
        <f t="shared" si="3"/>
        <v>(5,948.00)</v>
      </c>
      <c r="U235" s="31" t="str">
        <f t="shared" si="4"/>
        <v>4,461.00 </v>
      </c>
      <c r="V235" s="31" t="str">
        <f t="shared" si="5"/>
        <v>4,461.00 </v>
      </c>
      <c r="W235" s="31" t="str">
        <f t="shared" si="6"/>
        <v>-4,461.00 </v>
      </c>
    </row>
    <row r="236" ht="15.75" customHeight="1">
      <c r="A236" s="80" t="s">
        <v>472</v>
      </c>
      <c r="B236" s="71" t="s">
        <v>473</v>
      </c>
      <c r="C236" s="21"/>
      <c r="D236" s="22"/>
      <c r="E236" s="22"/>
      <c r="F236" s="23"/>
      <c r="G236" s="24">
        <v>632.0</v>
      </c>
      <c r="H236" s="25">
        <v>5000.0</v>
      </c>
      <c r="I236" s="26" t="str">
        <f t="shared" si="1"/>
        <v> 5,632.00 </v>
      </c>
      <c r="J236" s="27"/>
      <c r="K236" s="24"/>
      <c r="L236" s="28"/>
      <c r="M236" s="28"/>
      <c r="N236" s="28"/>
      <c r="O236" s="28"/>
      <c r="P236" s="29"/>
      <c r="Q236" s="29"/>
      <c r="R236" s="29"/>
      <c r="S236" s="30" t="str">
        <f t="shared" si="2"/>
        <v> 0.00 </v>
      </c>
      <c r="T236" s="27" t="str">
        <f t="shared" si="3"/>
        <v>(5,632.00)</v>
      </c>
      <c r="U236" s="31" t="str">
        <f t="shared" si="4"/>
        <v>4,224.00 </v>
      </c>
      <c r="V236" s="31" t="str">
        <f t="shared" si="5"/>
        <v>4,224.00 </v>
      </c>
      <c r="W236" s="31" t="str">
        <f t="shared" si="6"/>
        <v>-4,224.00 </v>
      </c>
    </row>
    <row r="237" ht="15.75" customHeight="1">
      <c r="A237" s="80" t="s">
        <v>474</v>
      </c>
      <c r="B237" s="71" t="s">
        <v>475</v>
      </c>
      <c r="C237" s="21"/>
      <c r="D237" s="22"/>
      <c r="E237" s="22"/>
      <c r="F237" s="23"/>
      <c r="G237" s="24">
        <v>2094.0</v>
      </c>
      <c r="H237" s="25">
        <v>5000.0</v>
      </c>
      <c r="I237" s="26" t="str">
        <f t="shared" si="1"/>
        <v> 7,094.00 </v>
      </c>
      <c r="J237" s="27"/>
      <c r="K237" s="24"/>
      <c r="L237" s="28"/>
      <c r="M237" s="28"/>
      <c r="N237" s="28"/>
      <c r="O237" s="28"/>
      <c r="P237" s="29"/>
      <c r="Q237" s="29"/>
      <c r="R237" s="29"/>
      <c r="S237" s="30" t="str">
        <f t="shared" si="2"/>
        <v> 0.00 </v>
      </c>
      <c r="T237" s="27" t="str">
        <f t="shared" si="3"/>
        <v>(7,094.00)</v>
      </c>
      <c r="U237" s="31" t="str">
        <f t="shared" si="4"/>
        <v>5,320.50 </v>
      </c>
      <c r="V237" s="31" t="str">
        <f t="shared" si="5"/>
        <v>5,320.50 </v>
      </c>
      <c r="W237" s="31" t="str">
        <f t="shared" si="6"/>
        <v>-5,320.50 </v>
      </c>
    </row>
    <row r="238" ht="15.75" customHeight="1">
      <c r="A238" s="80" t="s">
        <v>476</v>
      </c>
      <c r="B238" s="71" t="s">
        <v>477</v>
      </c>
      <c r="C238" s="21">
        <v>5595.0</v>
      </c>
      <c r="D238" s="22">
        <v>360.0</v>
      </c>
      <c r="E238" s="22"/>
      <c r="F238" s="23"/>
      <c r="G238" s="24">
        <v>948.0</v>
      </c>
      <c r="H238" s="25">
        <v>5000.0</v>
      </c>
      <c r="I238" s="26" t="str">
        <f t="shared" si="1"/>
        <v> 6,308.00 </v>
      </c>
      <c r="J238" s="27"/>
      <c r="K238" s="24" t="str">
        <f>5955+5948</f>
        <v> 11,903.00 </v>
      </c>
      <c r="L238" s="28"/>
      <c r="M238" s="28"/>
      <c r="N238" s="28"/>
      <c r="O238" s="28"/>
      <c r="P238" s="29"/>
      <c r="Q238" s="29"/>
      <c r="R238" s="29"/>
      <c r="S238" s="30" t="str">
        <f t="shared" si="2"/>
        <v> 11,903.00 </v>
      </c>
      <c r="T238" s="27" t="str">
        <f t="shared" si="3"/>
        <v> 0.00 </v>
      </c>
      <c r="U238" s="31" t="str">
        <f t="shared" si="4"/>
        <v>4,461.00 </v>
      </c>
      <c r="V238" s="31" t="str">
        <f t="shared" si="5"/>
        <v>10,416.00 </v>
      </c>
      <c r="W238" s="31" t="str">
        <f t="shared" si="6"/>
        <v>1,487.00 </v>
      </c>
    </row>
    <row r="239" ht="15.75" customHeight="1">
      <c r="A239" s="80" t="s">
        <v>478</v>
      </c>
      <c r="B239" s="64" t="s">
        <v>479</v>
      </c>
      <c r="C239" s="21"/>
      <c r="D239" s="22"/>
      <c r="E239" s="22"/>
      <c r="F239" s="23"/>
      <c r="G239" s="24">
        <v>948.0</v>
      </c>
      <c r="H239" s="25">
        <v>5000.0</v>
      </c>
      <c r="I239" s="26" t="str">
        <f t="shared" si="1"/>
        <v> 5,948.00 </v>
      </c>
      <c r="J239" s="27"/>
      <c r="K239" s="24"/>
      <c r="L239" s="28">
        <v>5000.0</v>
      </c>
      <c r="M239" s="28"/>
      <c r="N239" s="28"/>
      <c r="O239" s="28"/>
      <c r="P239" s="29">
        <v>1700.0</v>
      </c>
      <c r="Q239" s="29"/>
      <c r="R239" s="29"/>
      <c r="S239" s="30" t="str">
        <f t="shared" si="2"/>
        <v> 6,700.00 </v>
      </c>
      <c r="T239" s="27" t="str">
        <f t="shared" si="3"/>
        <v> 752.00 </v>
      </c>
      <c r="U239" s="31" t="str">
        <f t="shared" si="4"/>
        <v>4,461.00 </v>
      </c>
      <c r="V239" s="31" t="str">
        <f t="shared" si="5"/>
        <v>4,461.00 </v>
      </c>
      <c r="W239" s="31" t="str">
        <f t="shared" si="6"/>
        <v>2,239.00 </v>
      </c>
    </row>
    <row r="240" ht="15.75" customHeight="1">
      <c r="A240" s="80" t="s">
        <v>480</v>
      </c>
      <c r="B240" s="71" t="s">
        <v>481</v>
      </c>
      <c r="C240" s="21"/>
      <c r="D240" s="22">
        <v>490.0</v>
      </c>
      <c r="E240" s="22"/>
      <c r="F240" s="23"/>
      <c r="G240" s="24">
        <v>909.0</v>
      </c>
      <c r="H240" s="25">
        <v>5000.0</v>
      </c>
      <c r="I240" s="26" t="str">
        <f t="shared" si="1"/>
        <v> 6,399.00 </v>
      </c>
      <c r="J240" s="27"/>
      <c r="K240" s="24"/>
      <c r="L240" s="28"/>
      <c r="M240" s="28"/>
      <c r="N240" s="28"/>
      <c r="O240" s="28"/>
      <c r="P240" s="29">
        <v>490.0</v>
      </c>
      <c r="Q240" s="29"/>
      <c r="R240" s="29"/>
      <c r="S240" s="30" t="str">
        <f t="shared" si="2"/>
        <v> 490.00 </v>
      </c>
      <c r="T240" s="27" t="str">
        <f t="shared" si="3"/>
        <v>(5,909.00)</v>
      </c>
      <c r="U240" s="31" t="str">
        <f t="shared" si="4"/>
        <v>4,431.75 </v>
      </c>
      <c r="V240" s="31" t="str">
        <f t="shared" si="5"/>
        <v>4,921.75 </v>
      </c>
      <c r="W240" s="31" t="str">
        <f t="shared" si="6"/>
        <v>-4,431.75 </v>
      </c>
    </row>
    <row r="241" ht="15.75" customHeight="1">
      <c r="A241" s="80" t="s">
        <v>482</v>
      </c>
      <c r="B241" s="71" t="s">
        <v>483</v>
      </c>
      <c r="C241" s="21"/>
      <c r="D241" s="22" t="str">
        <f>1500+2300+1010</f>
        <v> 4,810.00 </v>
      </c>
      <c r="E241" s="22"/>
      <c r="F241" s="23"/>
      <c r="G241" s="24">
        <v>948.0</v>
      </c>
      <c r="H241" s="25">
        <v>5000.0</v>
      </c>
      <c r="I241" s="26" t="str">
        <f t="shared" si="1"/>
        <v> 10,758.00 </v>
      </c>
      <c r="J241" s="27"/>
      <c r="K241" s="24"/>
      <c r="L241" s="28"/>
      <c r="M241" s="28"/>
      <c r="N241" s="28"/>
      <c r="O241" s="28"/>
      <c r="P241" s="29"/>
      <c r="Q241" s="29" t="str">
        <f>1010+4448</f>
        <v> 5,458.00 </v>
      </c>
      <c r="R241" s="29"/>
      <c r="S241" s="30" t="str">
        <f t="shared" si="2"/>
        <v> 5,458.00 </v>
      </c>
      <c r="T241" s="27" t="str">
        <f t="shared" si="3"/>
        <v>(5,300.00)</v>
      </c>
      <c r="U241" s="31" t="str">
        <f t="shared" si="4"/>
        <v>4,461.00 </v>
      </c>
      <c r="V241" s="31" t="str">
        <f t="shared" si="5"/>
        <v>9,271.00 </v>
      </c>
      <c r="W241" s="31" t="str">
        <f t="shared" si="6"/>
        <v>-3,813.00 </v>
      </c>
    </row>
    <row r="242" ht="15.75" customHeight="1">
      <c r="A242" s="80" t="s">
        <v>484</v>
      </c>
      <c r="B242" s="71" t="s">
        <v>485</v>
      </c>
      <c r="C242" s="21"/>
      <c r="D242" s="22"/>
      <c r="E242" s="22"/>
      <c r="F242" s="23"/>
      <c r="G242" s="24">
        <v>988.0</v>
      </c>
      <c r="H242" s="25">
        <v>5000.0</v>
      </c>
      <c r="I242" s="26" t="str">
        <f t="shared" si="1"/>
        <v> 5,988.00 </v>
      </c>
      <c r="J242" s="27"/>
      <c r="K242" s="24"/>
      <c r="L242" s="28"/>
      <c r="M242" s="28"/>
      <c r="N242" s="28"/>
      <c r="O242" s="28"/>
      <c r="P242" s="29"/>
      <c r="Q242" s="29">
        <v>5988.0</v>
      </c>
      <c r="R242" s="29"/>
      <c r="S242" s="30" t="str">
        <f t="shared" si="2"/>
        <v> 5,988.00 </v>
      </c>
      <c r="T242" s="27" t="str">
        <f t="shared" si="3"/>
        <v> 0.00 </v>
      </c>
      <c r="U242" s="31" t="str">
        <f t="shared" si="4"/>
        <v>4,491.00 </v>
      </c>
      <c r="V242" s="31" t="str">
        <f t="shared" si="5"/>
        <v>4,491.00 </v>
      </c>
      <c r="W242" s="31" t="str">
        <f t="shared" si="6"/>
        <v>1,497.00 </v>
      </c>
    </row>
    <row r="243" ht="15.75" customHeight="1">
      <c r="A243" s="80" t="s">
        <v>486</v>
      </c>
      <c r="B243" s="71" t="s">
        <v>487</v>
      </c>
      <c r="C243" s="21">
        <v>32446.0</v>
      </c>
      <c r="D243" s="22"/>
      <c r="E243" s="22"/>
      <c r="F243" s="23"/>
      <c r="G243" s="24">
        <v>1185.0</v>
      </c>
      <c r="H243" s="25">
        <v>5000.0</v>
      </c>
      <c r="I243" s="26" t="str">
        <f t="shared" si="1"/>
        <v> 6,185.00 </v>
      </c>
      <c r="J243" s="27"/>
      <c r="K243" s="24"/>
      <c r="L243" s="28"/>
      <c r="M243" s="28"/>
      <c r="N243" s="28"/>
      <c r="O243" s="28"/>
      <c r="P243" s="29"/>
      <c r="Q243" s="29"/>
      <c r="R243" s="29"/>
      <c r="S243" s="30" t="str">
        <f t="shared" si="2"/>
        <v> 0.00 </v>
      </c>
      <c r="T243" s="27" t="str">
        <f t="shared" si="3"/>
        <v>(38,631.00)</v>
      </c>
      <c r="U243" s="31" t="str">
        <f t="shared" si="4"/>
        <v>4,638.75 </v>
      </c>
      <c r="V243" s="31" t="str">
        <f t="shared" si="5"/>
        <v>37,084.75 </v>
      </c>
      <c r="W243" s="31" t="str">
        <f t="shared" si="6"/>
        <v>-37,084.75 </v>
      </c>
    </row>
    <row r="244" ht="15.75" customHeight="1">
      <c r="A244" s="80" t="s">
        <v>488</v>
      </c>
      <c r="B244" s="71" t="s">
        <v>489</v>
      </c>
      <c r="C244" s="21"/>
      <c r="D244" s="22">
        <v>35.0</v>
      </c>
      <c r="E244" s="22"/>
      <c r="F244" s="23"/>
      <c r="G244" s="24">
        <v>940.0</v>
      </c>
      <c r="H244" s="25">
        <v>5000.0</v>
      </c>
      <c r="I244" s="26" t="str">
        <f t="shared" si="1"/>
        <v> 5,975.00 </v>
      </c>
      <c r="J244" s="27"/>
      <c r="K244" s="24"/>
      <c r="L244" s="28"/>
      <c r="M244" s="28"/>
      <c r="N244" s="28"/>
      <c r="O244" s="28"/>
      <c r="P244" s="29"/>
      <c r="Q244" s="29">
        <v>4535.0</v>
      </c>
      <c r="R244" s="29"/>
      <c r="S244" s="30" t="str">
        <f t="shared" si="2"/>
        <v> 4,535.00 </v>
      </c>
      <c r="T244" s="27" t="str">
        <f t="shared" si="3"/>
        <v>(1,440.00)</v>
      </c>
      <c r="U244" s="31" t="str">
        <f t="shared" si="4"/>
        <v>4,455.00 </v>
      </c>
      <c r="V244" s="31" t="str">
        <f t="shared" si="5"/>
        <v>4,490.00 </v>
      </c>
      <c r="W244" s="31" t="str">
        <f t="shared" si="6"/>
        <v>45.00 </v>
      </c>
    </row>
    <row r="245" ht="15.75" customHeight="1">
      <c r="A245" s="80" t="s">
        <v>490</v>
      </c>
      <c r="B245" s="71" t="s">
        <v>491</v>
      </c>
      <c r="C245" s="21"/>
      <c r="D245" s="22"/>
      <c r="E245" s="22"/>
      <c r="F245" s="23"/>
      <c r="G245" s="24">
        <v>964.0</v>
      </c>
      <c r="H245" s="25">
        <v>5000.0</v>
      </c>
      <c r="I245" s="26" t="str">
        <f t="shared" si="1"/>
        <v> 5,964.00 </v>
      </c>
      <c r="J245" s="27"/>
      <c r="K245" s="24">
        <v>3000.0</v>
      </c>
      <c r="L245" s="28"/>
      <c r="M245" s="28"/>
      <c r="N245" s="28"/>
      <c r="O245" s="28"/>
      <c r="P245" s="29"/>
      <c r="Q245" s="29">
        <v>2964.0</v>
      </c>
      <c r="R245" s="29"/>
      <c r="S245" s="30" t="str">
        <f t="shared" si="2"/>
        <v> 5,964.00 </v>
      </c>
      <c r="T245" s="27" t="str">
        <f t="shared" si="3"/>
        <v> 0.00 </v>
      </c>
      <c r="U245" s="31" t="str">
        <f t="shared" si="4"/>
        <v>4,473.00 </v>
      </c>
      <c r="V245" s="31" t="str">
        <f t="shared" si="5"/>
        <v>4,473.00 </v>
      </c>
      <c r="W245" s="31" t="str">
        <f t="shared" si="6"/>
        <v>1,491.00 </v>
      </c>
    </row>
    <row r="246" ht="15.75" customHeight="1">
      <c r="A246" s="80" t="s">
        <v>167</v>
      </c>
      <c r="B246" s="71" t="s">
        <v>492</v>
      </c>
      <c r="C246" s="21"/>
      <c r="D246" s="22"/>
      <c r="E246" s="22"/>
      <c r="F246" s="23"/>
      <c r="G246" s="24">
        <v>950.0</v>
      </c>
      <c r="H246" s="25">
        <v>5000.0</v>
      </c>
      <c r="I246" s="26" t="str">
        <f t="shared" si="1"/>
        <v> 5,950.00 </v>
      </c>
      <c r="J246" s="27"/>
      <c r="K246" s="24"/>
      <c r="L246" s="28"/>
      <c r="M246" s="28"/>
      <c r="N246" s="28"/>
      <c r="O246" s="28"/>
      <c r="P246" s="29"/>
      <c r="Q246" s="29">
        <v>3608.0</v>
      </c>
      <c r="R246" s="29"/>
      <c r="S246" s="30" t="str">
        <f t="shared" si="2"/>
        <v> 3,608.00 </v>
      </c>
      <c r="T246" s="27" t="str">
        <f t="shared" si="3"/>
        <v>(2,342.00)</v>
      </c>
      <c r="U246" s="31" t="str">
        <f t="shared" si="4"/>
        <v>4,462.50 </v>
      </c>
      <c r="V246" s="31" t="str">
        <f t="shared" si="5"/>
        <v>4,462.50 </v>
      </c>
      <c r="W246" s="31" t="str">
        <f t="shared" si="6"/>
        <v>-854.50 </v>
      </c>
    </row>
    <row r="247" ht="15.75" customHeight="1">
      <c r="A247" s="80" t="s">
        <v>493</v>
      </c>
      <c r="B247" s="71" t="s">
        <v>494</v>
      </c>
      <c r="C247" s="21">
        <v>32446.0</v>
      </c>
      <c r="D247" s="22"/>
      <c r="E247" s="22"/>
      <c r="F247" s="23"/>
      <c r="G247" s="24">
        <v>1185.0</v>
      </c>
      <c r="H247" s="25">
        <v>5000.0</v>
      </c>
      <c r="I247" s="26" t="str">
        <f t="shared" si="1"/>
        <v> 6,185.00 </v>
      </c>
      <c r="J247" s="27"/>
      <c r="K247" s="24"/>
      <c r="L247" s="28"/>
      <c r="M247" s="28"/>
      <c r="N247" s="28"/>
      <c r="O247" s="28"/>
      <c r="P247" s="29">
        <v>17000.0</v>
      </c>
      <c r="Q247" s="29"/>
      <c r="R247" s="29"/>
      <c r="S247" s="30" t="str">
        <f t="shared" si="2"/>
        <v> 17,000.00 </v>
      </c>
      <c r="T247" s="27" t="str">
        <f t="shared" si="3"/>
        <v>(21,631.00)</v>
      </c>
      <c r="U247" s="31" t="str">
        <f t="shared" si="4"/>
        <v>4,638.75 </v>
      </c>
      <c r="V247" s="31" t="str">
        <f t="shared" si="5"/>
        <v>37,084.75 </v>
      </c>
      <c r="W247" s="31" t="str">
        <f t="shared" si="6"/>
        <v>-20,084.75 </v>
      </c>
    </row>
    <row r="248" ht="15.75" customHeight="1">
      <c r="A248" s="80" t="s">
        <v>495</v>
      </c>
      <c r="B248" s="71" t="s">
        <v>496</v>
      </c>
      <c r="C248" s="21"/>
      <c r="D248" s="22"/>
      <c r="E248" s="47"/>
      <c r="F248" s="23"/>
      <c r="G248" s="24">
        <v>830.0</v>
      </c>
      <c r="H248" s="25">
        <v>5000.0</v>
      </c>
      <c r="I248" s="26" t="str">
        <f t="shared" si="1"/>
        <v> 5,830.00 </v>
      </c>
      <c r="J248" s="27">
        <v>5830.0</v>
      </c>
      <c r="K248" s="24"/>
      <c r="L248" s="28"/>
      <c r="M248" s="28"/>
      <c r="N248" s="28"/>
      <c r="O248" s="28"/>
      <c r="P248" s="29"/>
      <c r="Q248" s="29"/>
      <c r="R248" s="29"/>
      <c r="S248" s="30" t="str">
        <f t="shared" si="2"/>
        <v> 5,830.00 </v>
      </c>
      <c r="T248" s="27" t="str">
        <f t="shared" si="3"/>
        <v> 0.00 </v>
      </c>
      <c r="U248" s="31" t="str">
        <f t="shared" si="4"/>
        <v>4,372.50 </v>
      </c>
      <c r="V248" s="31" t="str">
        <f t="shared" si="5"/>
        <v>4,372.50 </v>
      </c>
      <c r="W248" s="31" t="str">
        <f t="shared" si="6"/>
        <v>1,457.50 </v>
      </c>
    </row>
    <row r="249" ht="15.75" customHeight="1">
      <c r="A249" s="80" t="s">
        <v>497</v>
      </c>
      <c r="B249" s="71" t="s">
        <v>498</v>
      </c>
      <c r="C249" s="21"/>
      <c r="D249" s="22"/>
      <c r="E249" s="22"/>
      <c r="F249" s="23"/>
      <c r="G249" s="24">
        <v>948.0</v>
      </c>
      <c r="H249" s="25">
        <v>5000.0</v>
      </c>
      <c r="I249" s="26" t="str">
        <f t="shared" si="1"/>
        <v> 5,948.00 </v>
      </c>
      <c r="J249" s="27"/>
      <c r="K249" s="24"/>
      <c r="L249" s="28"/>
      <c r="M249" s="28"/>
      <c r="N249" s="28"/>
      <c r="O249" s="28"/>
      <c r="P249" s="29"/>
      <c r="Q249" s="29"/>
      <c r="R249" s="29"/>
      <c r="S249" s="30" t="str">
        <f t="shared" si="2"/>
        <v> 0.00 </v>
      </c>
      <c r="T249" s="27" t="str">
        <f t="shared" si="3"/>
        <v>(5,948.00)</v>
      </c>
      <c r="U249" s="31" t="str">
        <f t="shared" si="4"/>
        <v>4,461.00 </v>
      </c>
      <c r="V249" s="31" t="str">
        <f t="shared" si="5"/>
        <v>4,461.00 </v>
      </c>
      <c r="W249" s="31" t="str">
        <f t="shared" si="6"/>
        <v>-4,461.00 </v>
      </c>
    </row>
    <row r="250" ht="15.75" customHeight="1">
      <c r="A250" s="80" t="s">
        <v>167</v>
      </c>
      <c r="B250" s="71" t="s">
        <v>499</v>
      </c>
      <c r="C250" s="21"/>
      <c r="D250" s="22"/>
      <c r="E250" s="22"/>
      <c r="F250" s="23"/>
      <c r="G250" s="24">
        <v>910.0</v>
      </c>
      <c r="H250" s="25">
        <v>5000.0</v>
      </c>
      <c r="I250" s="26" t="str">
        <f t="shared" si="1"/>
        <v> 5,910.00 </v>
      </c>
      <c r="J250" s="27"/>
      <c r="K250" s="24"/>
      <c r="L250" s="28"/>
      <c r="M250" s="28"/>
      <c r="N250" s="28"/>
      <c r="O250" s="28"/>
      <c r="P250" s="29"/>
      <c r="Q250" s="29">
        <v>3585.0</v>
      </c>
      <c r="R250" s="29"/>
      <c r="S250" s="30" t="str">
        <f t="shared" si="2"/>
        <v> 3,585.00 </v>
      </c>
      <c r="T250" s="27" t="str">
        <f t="shared" si="3"/>
        <v>(2,325.00)</v>
      </c>
      <c r="U250" s="31" t="str">
        <f t="shared" si="4"/>
        <v>4,432.50 </v>
      </c>
      <c r="V250" s="31" t="str">
        <f t="shared" si="5"/>
        <v>4,432.50 </v>
      </c>
      <c r="W250" s="31" t="str">
        <f t="shared" si="6"/>
        <v>-847.50 </v>
      </c>
    </row>
    <row r="251" ht="15.75" customHeight="1">
      <c r="A251" s="80" t="s">
        <v>500</v>
      </c>
      <c r="B251" s="71" t="s">
        <v>501</v>
      </c>
      <c r="C251" s="21">
        <v>8403.0</v>
      </c>
      <c r="D251" s="22"/>
      <c r="E251" s="22"/>
      <c r="F251" s="23"/>
      <c r="G251" s="24">
        <v>956.0</v>
      </c>
      <c r="H251" s="25">
        <v>5000.0</v>
      </c>
      <c r="I251" s="26" t="str">
        <f t="shared" si="1"/>
        <v> 5,956.00 </v>
      </c>
      <c r="J251" s="27"/>
      <c r="K251" s="24"/>
      <c r="L251" s="28"/>
      <c r="M251" s="28"/>
      <c r="N251" s="28"/>
      <c r="O251" s="28"/>
      <c r="P251" s="29"/>
      <c r="Q251" s="29"/>
      <c r="R251" s="29"/>
      <c r="S251" s="30" t="str">
        <f t="shared" si="2"/>
        <v> 0.00 </v>
      </c>
      <c r="T251" s="27" t="str">
        <f t="shared" si="3"/>
        <v>(14,359.00)</v>
      </c>
      <c r="U251" s="31" t="str">
        <f t="shared" si="4"/>
        <v>4,467.00 </v>
      </c>
      <c r="V251" s="31" t="str">
        <f t="shared" si="5"/>
        <v>12,870.00 </v>
      </c>
      <c r="W251" s="31" t="str">
        <f t="shared" si="6"/>
        <v>-12,870.00 </v>
      </c>
    </row>
    <row r="252" ht="15.75" customHeight="1">
      <c r="A252" s="80" t="s">
        <v>502</v>
      </c>
      <c r="B252" s="71" t="s">
        <v>503</v>
      </c>
      <c r="C252" s="21">
        <v>8538.0</v>
      </c>
      <c r="D252" s="22"/>
      <c r="E252" s="22"/>
      <c r="F252" s="23"/>
      <c r="G252" s="24">
        <v>1055.0</v>
      </c>
      <c r="H252" s="25">
        <v>5000.0</v>
      </c>
      <c r="I252" s="26" t="str">
        <f t="shared" si="1"/>
        <v> 6,055.00 </v>
      </c>
      <c r="J252" s="27"/>
      <c r="K252" s="24"/>
      <c r="L252" s="28"/>
      <c r="M252" s="28"/>
      <c r="N252" s="28"/>
      <c r="O252" s="28"/>
      <c r="P252" s="29"/>
      <c r="Q252" s="29"/>
      <c r="R252" s="29"/>
      <c r="S252" s="30" t="str">
        <f t="shared" si="2"/>
        <v> 0.00 </v>
      </c>
      <c r="T252" s="27" t="str">
        <f t="shared" si="3"/>
        <v>(14,593.00)</v>
      </c>
      <c r="U252" s="31" t="str">
        <f t="shared" si="4"/>
        <v>4,541.25 </v>
      </c>
      <c r="V252" s="31" t="str">
        <f t="shared" si="5"/>
        <v>13,079.25 </v>
      </c>
      <c r="W252" s="31" t="str">
        <f t="shared" si="6"/>
        <v>-13,079.25 </v>
      </c>
    </row>
    <row r="253" ht="15.75" customHeight="1">
      <c r="A253" s="80" t="s">
        <v>504</v>
      </c>
      <c r="B253" s="71" t="s">
        <v>505</v>
      </c>
      <c r="C253" s="21"/>
      <c r="D253" s="22"/>
      <c r="E253" s="22"/>
      <c r="F253" s="23"/>
      <c r="G253" s="24">
        <v>948.0</v>
      </c>
      <c r="H253" s="25">
        <v>5000.0</v>
      </c>
      <c r="I253" s="26" t="str">
        <f t="shared" si="1"/>
        <v> 5,948.00 </v>
      </c>
      <c r="J253" s="27"/>
      <c r="K253" s="24"/>
      <c r="L253" s="28"/>
      <c r="M253" s="28"/>
      <c r="N253" s="28"/>
      <c r="O253" s="28"/>
      <c r="P253" s="29"/>
      <c r="Q253" s="29"/>
      <c r="R253" s="29"/>
      <c r="S253" s="30" t="str">
        <f t="shared" si="2"/>
        <v> 0.00 </v>
      </c>
      <c r="T253" s="27" t="str">
        <f t="shared" si="3"/>
        <v>(5,948.00)</v>
      </c>
      <c r="U253" s="31" t="str">
        <f t="shared" si="4"/>
        <v>4,461.00 </v>
      </c>
      <c r="V253" s="31" t="str">
        <f t="shared" si="5"/>
        <v>4,461.00 </v>
      </c>
      <c r="W253" s="31" t="str">
        <f t="shared" si="6"/>
        <v>-4,461.00 </v>
      </c>
    </row>
    <row r="254" ht="15.75" customHeight="1">
      <c r="A254" s="80" t="s">
        <v>506</v>
      </c>
      <c r="B254" s="71" t="s">
        <v>507</v>
      </c>
      <c r="C254" s="21">
        <v>26611.0</v>
      </c>
      <c r="D254" s="22"/>
      <c r="E254" s="22"/>
      <c r="F254" s="23"/>
      <c r="G254" s="24">
        <v>95.0</v>
      </c>
      <c r="H254" s="25">
        <v>5000.0</v>
      </c>
      <c r="I254" s="26" t="str">
        <f t="shared" si="1"/>
        <v> 5,095.00 </v>
      </c>
      <c r="J254" s="27"/>
      <c r="K254" s="24"/>
      <c r="L254" s="28"/>
      <c r="M254" s="28"/>
      <c r="N254" s="28"/>
      <c r="O254" s="28"/>
      <c r="P254" s="29"/>
      <c r="Q254" s="29"/>
      <c r="R254" s="29"/>
      <c r="S254" s="30" t="str">
        <f t="shared" si="2"/>
        <v> 0.00 </v>
      </c>
      <c r="T254" s="27" t="str">
        <f t="shared" si="3"/>
        <v>(31,706.00)</v>
      </c>
      <c r="U254" s="31" t="str">
        <f t="shared" si="4"/>
        <v>3,821.25 </v>
      </c>
      <c r="V254" s="31" t="str">
        <f t="shared" si="5"/>
        <v>30,432.25 </v>
      </c>
      <c r="W254" s="31" t="str">
        <f t="shared" si="6"/>
        <v>-30,432.25 </v>
      </c>
    </row>
    <row r="255" ht="15.75" customHeight="1">
      <c r="A255" s="80" t="s">
        <v>508</v>
      </c>
      <c r="B255" s="71" t="s">
        <v>509</v>
      </c>
      <c r="C255" s="21"/>
      <c r="D255" s="22"/>
      <c r="E255" s="22"/>
      <c r="F255" s="23"/>
      <c r="G255" s="24">
        <v>751.0</v>
      </c>
      <c r="H255" s="25">
        <v>5000.0</v>
      </c>
      <c r="I255" s="26" t="str">
        <f t="shared" si="1"/>
        <v> 5,751.00 </v>
      </c>
      <c r="J255" s="27"/>
      <c r="K255" s="24"/>
      <c r="L255" s="28"/>
      <c r="M255" s="28"/>
      <c r="N255" s="28"/>
      <c r="O255" s="28"/>
      <c r="P255" s="29"/>
      <c r="Q255" s="29"/>
      <c r="R255" s="29"/>
      <c r="S255" s="30" t="str">
        <f t="shared" si="2"/>
        <v> 0.00 </v>
      </c>
      <c r="T255" s="27" t="str">
        <f t="shared" si="3"/>
        <v>(5,751.00)</v>
      </c>
      <c r="U255" s="31" t="str">
        <f t="shared" si="4"/>
        <v>4,313.25 </v>
      </c>
      <c r="V255" s="31" t="str">
        <f t="shared" si="5"/>
        <v>4,313.25 </v>
      </c>
      <c r="W255" s="31" t="str">
        <f t="shared" si="6"/>
        <v>-4,313.25 </v>
      </c>
    </row>
    <row r="256" ht="15.75" customHeight="1">
      <c r="A256" s="80" t="s">
        <v>510</v>
      </c>
      <c r="B256" s="71" t="s">
        <v>511</v>
      </c>
      <c r="C256" s="21"/>
      <c r="D256" s="22"/>
      <c r="E256" s="22"/>
      <c r="F256" s="23"/>
      <c r="G256" s="24">
        <v>1110.0</v>
      </c>
      <c r="H256" s="25">
        <v>5000.0</v>
      </c>
      <c r="I256" s="26" t="str">
        <f t="shared" si="1"/>
        <v> 6,110.00 </v>
      </c>
      <c r="J256" s="27"/>
      <c r="K256" s="24"/>
      <c r="L256" s="28"/>
      <c r="M256" s="28"/>
      <c r="N256" s="28"/>
      <c r="O256" s="28"/>
      <c r="P256" s="29"/>
      <c r="Q256" s="29"/>
      <c r="R256" s="29"/>
      <c r="S256" s="30" t="str">
        <f t="shared" si="2"/>
        <v> 0.00 </v>
      </c>
      <c r="T256" s="27" t="str">
        <f t="shared" si="3"/>
        <v>(6,110.00)</v>
      </c>
      <c r="U256" s="31" t="str">
        <f t="shared" si="4"/>
        <v>4,582.50 </v>
      </c>
      <c r="V256" s="31" t="str">
        <f t="shared" si="5"/>
        <v>4,582.50 </v>
      </c>
      <c r="W256" s="31" t="str">
        <f t="shared" si="6"/>
        <v>-4,582.50 </v>
      </c>
    </row>
    <row r="257" ht="15.75" customHeight="1">
      <c r="A257" s="80" t="s">
        <v>512</v>
      </c>
      <c r="B257" s="71" t="s">
        <v>513</v>
      </c>
      <c r="C257" s="21">
        <v>8911.0</v>
      </c>
      <c r="D257" s="22"/>
      <c r="E257" s="22"/>
      <c r="F257" s="23"/>
      <c r="G257" s="24">
        <v>1114.0</v>
      </c>
      <c r="H257" s="25">
        <v>5000.0</v>
      </c>
      <c r="I257" s="26" t="str">
        <f t="shared" si="1"/>
        <v> 6,114.00 </v>
      </c>
      <c r="J257" s="27"/>
      <c r="K257" s="24">
        <v>2300.0</v>
      </c>
      <c r="L257" s="28"/>
      <c r="M257" s="28"/>
      <c r="N257" s="28"/>
      <c r="O257" s="28"/>
      <c r="P257" s="29"/>
      <c r="Q257" s="29"/>
      <c r="R257" s="29"/>
      <c r="S257" s="30" t="str">
        <f t="shared" si="2"/>
        <v> 2,300.00 </v>
      </c>
      <c r="T257" s="27" t="str">
        <f t="shared" si="3"/>
        <v>(12,725.00)</v>
      </c>
      <c r="U257" s="31" t="str">
        <f t="shared" si="4"/>
        <v>4,585.50 </v>
      </c>
      <c r="V257" s="31" t="str">
        <f t="shared" si="5"/>
        <v>13,496.50 </v>
      </c>
      <c r="W257" s="31" t="str">
        <f t="shared" si="6"/>
        <v>-11,196.50 </v>
      </c>
    </row>
    <row r="258" ht="15.75" customHeight="1">
      <c r="A258" s="80" t="s">
        <v>514</v>
      </c>
      <c r="B258" s="71" t="s">
        <v>515</v>
      </c>
      <c r="C258" s="21"/>
      <c r="D258" s="22"/>
      <c r="E258" s="47"/>
      <c r="F258" s="23"/>
      <c r="G258" s="24">
        <v>948.0</v>
      </c>
      <c r="H258" s="25">
        <v>5000.0</v>
      </c>
      <c r="I258" s="26" t="str">
        <f t="shared" si="1"/>
        <v> 5,948.00 </v>
      </c>
      <c r="J258" s="27">
        <v>5948.0</v>
      </c>
      <c r="K258" s="24"/>
      <c r="L258" s="28"/>
      <c r="M258" s="28"/>
      <c r="N258" s="28"/>
      <c r="O258" s="28"/>
      <c r="P258" s="29"/>
      <c r="Q258" s="29"/>
      <c r="R258" s="29"/>
      <c r="S258" s="30" t="str">
        <f t="shared" si="2"/>
        <v> 5,948.00 </v>
      </c>
      <c r="T258" s="27" t="str">
        <f t="shared" si="3"/>
        <v> 0.00 </v>
      </c>
      <c r="U258" s="31" t="str">
        <f t="shared" si="4"/>
        <v>4,461.00 </v>
      </c>
      <c r="V258" s="31" t="str">
        <f t="shared" si="5"/>
        <v>4,461.00 </v>
      </c>
      <c r="W258" s="31" t="str">
        <f t="shared" si="6"/>
        <v>1,487.00 </v>
      </c>
    </row>
    <row r="259" ht="15.75" customHeight="1">
      <c r="A259" s="80" t="s">
        <v>516</v>
      </c>
      <c r="B259" s="71" t="s">
        <v>517</v>
      </c>
      <c r="C259" s="21"/>
      <c r="D259" s="22"/>
      <c r="E259" s="22"/>
      <c r="F259" s="23"/>
      <c r="G259" s="24">
        <v>1063.0</v>
      </c>
      <c r="H259" s="25">
        <v>5000.0</v>
      </c>
      <c r="I259" s="26" t="str">
        <f t="shared" si="1"/>
        <v> 6,063.00 </v>
      </c>
      <c r="J259" s="27"/>
      <c r="K259" s="24"/>
      <c r="L259" s="28"/>
      <c r="M259" s="28"/>
      <c r="N259" s="28"/>
      <c r="O259" s="28"/>
      <c r="P259" s="29"/>
      <c r="Q259" s="29"/>
      <c r="R259" s="29"/>
      <c r="S259" s="30" t="str">
        <f t="shared" si="2"/>
        <v> 0.00 </v>
      </c>
      <c r="T259" s="27" t="str">
        <f t="shared" si="3"/>
        <v>(6,063.00)</v>
      </c>
      <c r="U259" s="31" t="str">
        <f t="shared" si="4"/>
        <v>4,547.25 </v>
      </c>
      <c r="V259" s="31" t="str">
        <f t="shared" si="5"/>
        <v>4,547.25 </v>
      </c>
      <c r="W259" s="31" t="str">
        <f t="shared" si="6"/>
        <v>-4,547.25 </v>
      </c>
    </row>
    <row r="260" ht="15.75" customHeight="1">
      <c r="A260" s="80" t="s">
        <v>518</v>
      </c>
      <c r="B260" s="71" t="s">
        <v>519</v>
      </c>
      <c r="C260" s="21"/>
      <c r="D260" s="22"/>
      <c r="E260" s="22"/>
      <c r="F260" s="23"/>
      <c r="G260" s="24">
        <v>948.0</v>
      </c>
      <c r="H260" s="25">
        <v>5000.0</v>
      </c>
      <c r="I260" s="26" t="str">
        <f t="shared" si="1"/>
        <v> 5,948.00 </v>
      </c>
      <c r="J260" s="27"/>
      <c r="K260" s="24"/>
      <c r="L260" s="28"/>
      <c r="M260" s="28"/>
      <c r="N260" s="28"/>
      <c r="O260" s="28"/>
      <c r="P260" s="29"/>
      <c r="Q260" s="29"/>
      <c r="R260" s="29"/>
      <c r="S260" s="30" t="str">
        <f t="shared" si="2"/>
        <v> 0.00 </v>
      </c>
      <c r="T260" s="27" t="str">
        <f t="shared" si="3"/>
        <v>(5,948.00)</v>
      </c>
      <c r="U260" s="31" t="str">
        <f t="shared" si="4"/>
        <v>4,461.00 </v>
      </c>
      <c r="V260" s="31" t="str">
        <f t="shared" si="5"/>
        <v>4,461.00 </v>
      </c>
      <c r="W260" s="31" t="str">
        <f t="shared" si="6"/>
        <v>-4,461.00 </v>
      </c>
    </row>
    <row r="261" ht="15.75" customHeight="1">
      <c r="A261" s="80" t="s">
        <v>520</v>
      </c>
      <c r="B261" s="71" t="s">
        <v>521</v>
      </c>
      <c r="C261" s="21">
        <v>8114.0</v>
      </c>
      <c r="D261" s="22"/>
      <c r="E261" s="22"/>
      <c r="F261" s="23"/>
      <c r="G261" s="24">
        <v>1067.0</v>
      </c>
      <c r="H261" s="25">
        <v>5000.0</v>
      </c>
      <c r="I261" s="26" t="str">
        <f t="shared" si="1"/>
        <v> 6,067.00 </v>
      </c>
      <c r="J261" s="27"/>
      <c r="K261" s="24"/>
      <c r="L261" s="28"/>
      <c r="M261" s="28"/>
      <c r="N261" s="28"/>
      <c r="O261" s="28"/>
      <c r="P261" s="29"/>
      <c r="Q261" s="29"/>
      <c r="R261" s="29"/>
      <c r="S261" s="30" t="str">
        <f t="shared" si="2"/>
        <v> 0.00 </v>
      </c>
      <c r="T261" s="27" t="str">
        <f t="shared" si="3"/>
        <v>(14,181.00)</v>
      </c>
      <c r="U261" s="31" t="str">
        <f t="shared" si="4"/>
        <v>4,550.25 </v>
      </c>
      <c r="V261" s="31" t="str">
        <f t="shared" si="5"/>
        <v>12,664.25 </v>
      </c>
      <c r="W261" s="31" t="str">
        <f t="shared" si="6"/>
        <v>-12,664.25 </v>
      </c>
    </row>
    <row r="262" ht="15.75" customHeight="1">
      <c r="A262" s="80" t="s">
        <v>522</v>
      </c>
      <c r="B262" s="71" t="s">
        <v>523</v>
      </c>
      <c r="C262" s="21">
        <v>12978.0</v>
      </c>
      <c r="D262" s="22"/>
      <c r="E262" s="22"/>
      <c r="F262" s="23"/>
      <c r="G262" s="24">
        <v>909.0</v>
      </c>
      <c r="H262" s="25">
        <v>5000.0</v>
      </c>
      <c r="I262" s="26" t="str">
        <f t="shared" si="1"/>
        <v> 5,909.00 </v>
      </c>
      <c r="J262" s="27"/>
      <c r="K262" s="24"/>
      <c r="L262" s="28"/>
      <c r="M262" s="28"/>
      <c r="N262" s="28"/>
      <c r="O262" s="28"/>
      <c r="P262" s="29"/>
      <c r="Q262" s="29"/>
      <c r="R262" s="29"/>
      <c r="S262" s="30" t="str">
        <f t="shared" si="2"/>
        <v> 0.00 </v>
      </c>
      <c r="T262" s="27" t="str">
        <f t="shared" si="3"/>
        <v>(18,887.00)</v>
      </c>
      <c r="U262" s="31" t="str">
        <f t="shared" si="4"/>
        <v>4,431.75 </v>
      </c>
      <c r="V262" s="31" t="str">
        <f t="shared" si="5"/>
        <v>17,409.75 </v>
      </c>
      <c r="W262" s="31" t="str">
        <f t="shared" si="6"/>
        <v>-17,409.75 </v>
      </c>
    </row>
    <row r="263" ht="15.75" customHeight="1">
      <c r="A263" s="80" t="s">
        <v>524</v>
      </c>
      <c r="B263" s="71" t="s">
        <v>525</v>
      </c>
      <c r="C263" s="21"/>
      <c r="D263" s="22"/>
      <c r="E263" s="22"/>
      <c r="F263" s="23"/>
      <c r="G263" s="24">
        <v>869.0</v>
      </c>
      <c r="H263" s="25">
        <v>5000.0</v>
      </c>
      <c r="I263" s="26" t="str">
        <f t="shared" si="1"/>
        <v> 5,869.00 </v>
      </c>
      <c r="J263" s="27"/>
      <c r="K263" s="24"/>
      <c r="L263" s="28">
        <v>3000.0</v>
      </c>
      <c r="M263" s="28"/>
      <c r="N263" s="28"/>
      <c r="O263" s="28"/>
      <c r="P263" s="29"/>
      <c r="Q263" s="29"/>
      <c r="R263" s="29"/>
      <c r="S263" s="30" t="str">
        <f t="shared" si="2"/>
        <v> 3,000.00 </v>
      </c>
      <c r="T263" s="27" t="str">
        <f t="shared" si="3"/>
        <v>(2,869.00)</v>
      </c>
      <c r="U263" s="31" t="str">
        <f t="shared" si="4"/>
        <v>4,401.75 </v>
      </c>
      <c r="V263" s="31" t="str">
        <f t="shared" si="5"/>
        <v>4,401.75 </v>
      </c>
      <c r="W263" s="31" t="str">
        <f t="shared" si="6"/>
        <v>-1,401.75 </v>
      </c>
    </row>
    <row r="264" ht="15.75" customHeight="1">
      <c r="A264" s="80" t="s">
        <v>80</v>
      </c>
      <c r="B264" s="71" t="s">
        <v>526</v>
      </c>
      <c r="C264" s="21">
        <v>9853.0</v>
      </c>
      <c r="D264" s="22">
        <v>15.0</v>
      </c>
      <c r="E264" s="22"/>
      <c r="F264" s="23"/>
      <c r="G264" s="24">
        <v>1067.0</v>
      </c>
      <c r="H264" s="25">
        <v>5000.0</v>
      </c>
      <c r="I264" s="26" t="str">
        <f t="shared" si="1"/>
        <v> 6,082.00 </v>
      </c>
      <c r="J264" s="27"/>
      <c r="K264" s="24"/>
      <c r="L264" s="28" t="str">
        <f>7218+1477+15</f>
        <v> 8,710.00 </v>
      </c>
      <c r="M264" s="28"/>
      <c r="N264" s="28"/>
      <c r="O264" s="28"/>
      <c r="P264" s="29"/>
      <c r="Q264" s="29"/>
      <c r="R264" s="29"/>
      <c r="S264" s="30" t="str">
        <f t="shared" si="2"/>
        <v> 8,710.00 </v>
      </c>
      <c r="T264" s="27" t="str">
        <f t="shared" si="3"/>
        <v>(7,225.00)</v>
      </c>
      <c r="U264" s="31" t="str">
        <f t="shared" si="4"/>
        <v>4,550.25 </v>
      </c>
      <c r="V264" s="31" t="str">
        <f t="shared" si="5"/>
        <v>14,418.25 </v>
      </c>
      <c r="W264" s="31" t="str">
        <f t="shared" si="6"/>
        <v>-5,708.25 </v>
      </c>
    </row>
    <row r="265" ht="15.75" customHeight="1">
      <c r="A265" s="80" t="s">
        <v>527</v>
      </c>
      <c r="B265" s="71" t="s">
        <v>528</v>
      </c>
      <c r="C265" s="21"/>
      <c r="D265" s="22"/>
      <c r="E265" s="22"/>
      <c r="F265" s="23"/>
      <c r="G265" s="24">
        <v>948.0</v>
      </c>
      <c r="H265" s="25">
        <v>5000.0</v>
      </c>
      <c r="I265" s="26" t="str">
        <f t="shared" si="1"/>
        <v> 5,948.00 </v>
      </c>
      <c r="J265" s="27"/>
      <c r="K265" s="24"/>
      <c r="L265" s="28"/>
      <c r="M265" s="28"/>
      <c r="N265" s="28"/>
      <c r="O265" s="28">
        <v>4000.0</v>
      </c>
      <c r="P265" s="29"/>
      <c r="Q265" s="29"/>
      <c r="R265" s="29"/>
      <c r="S265" s="30" t="str">
        <f t="shared" si="2"/>
        <v> 4,000.00 </v>
      </c>
      <c r="T265" s="27" t="str">
        <f t="shared" si="3"/>
        <v>(1,948.00)</v>
      </c>
      <c r="U265" s="31" t="str">
        <f t="shared" si="4"/>
        <v>4,461.00 </v>
      </c>
      <c r="V265" s="31" t="str">
        <f t="shared" si="5"/>
        <v>4,461.00 </v>
      </c>
      <c r="W265" s="31" t="str">
        <f t="shared" si="6"/>
        <v>-461.00 </v>
      </c>
    </row>
    <row r="266" ht="15.75" customHeight="1">
      <c r="A266" s="80" t="s">
        <v>529</v>
      </c>
      <c r="B266" s="71" t="s">
        <v>530</v>
      </c>
      <c r="C266" s="21">
        <v>31308.0</v>
      </c>
      <c r="D266" s="22"/>
      <c r="E266" s="22"/>
      <c r="F266" s="23"/>
      <c r="G266" s="24">
        <v>948.0</v>
      </c>
      <c r="H266" s="25">
        <v>5000.0</v>
      </c>
      <c r="I266" s="26" t="str">
        <f t="shared" si="1"/>
        <v> 5,948.00 </v>
      </c>
      <c r="J266" s="27"/>
      <c r="K266" s="24"/>
      <c r="L266" s="22"/>
      <c r="M266" s="22"/>
      <c r="N266" s="22"/>
      <c r="O266" s="22"/>
      <c r="P266" s="34"/>
      <c r="Q266" s="34"/>
      <c r="R266" s="34"/>
      <c r="S266" s="30" t="str">
        <f t="shared" si="2"/>
        <v> 0.00 </v>
      </c>
      <c r="T266" s="27" t="str">
        <f t="shared" si="3"/>
        <v>(37,256.00)</v>
      </c>
      <c r="U266" s="31" t="str">
        <f t="shared" si="4"/>
        <v>4,461.00 </v>
      </c>
      <c r="V266" s="31" t="str">
        <f t="shared" si="5"/>
        <v>35,769.00 </v>
      </c>
      <c r="W266" s="31" t="str">
        <f t="shared" si="6"/>
        <v>-35,769.00 </v>
      </c>
    </row>
    <row r="267" ht="15.75" customHeight="1">
      <c r="A267" s="80" t="s">
        <v>531</v>
      </c>
      <c r="B267" s="71" t="s">
        <v>532</v>
      </c>
      <c r="C267" s="21"/>
      <c r="D267" s="22"/>
      <c r="E267" s="22"/>
      <c r="F267" s="23"/>
      <c r="G267" s="24">
        <v>1067.0</v>
      </c>
      <c r="H267" s="25">
        <v>5000.0</v>
      </c>
      <c r="I267" s="26" t="str">
        <f t="shared" si="1"/>
        <v> 6,067.00 </v>
      </c>
      <c r="J267" s="27"/>
      <c r="K267" s="24"/>
      <c r="L267" s="28"/>
      <c r="M267" s="28">
        <v>3000.0</v>
      </c>
      <c r="N267" s="28"/>
      <c r="O267" s="28"/>
      <c r="P267" s="29"/>
      <c r="Q267" s="29"/>
      <c r="R267" s="29"/>
      <c r="S267" s="30" t="str">
        <f t="shared" si="2"/>
        <v> 3,000.00 </v>
      </c>
      <c r="T267" s="27" t="str">
        <f t="shared" si="3"/>
        <v>(3,067.00)</v>
      </c>
      <c r="U267" s="31" t="str">
        <f t="shared" si="4"/>
        <v>4,550.25 </v>
      </c>
      <c r="V267" s="31" t="str">
        <f t="shared" si="5"/>
        <v>4,550.25 </v>
      </c>
      <c r="W267" s="31" t="str">
        <f t="shared" si="6"/>
        <v>-1,550.25 </v>
      </c>
    </row>
    <row r="268" ht="15.75" customHeight="1">
      <c r="A268" s="80" t="s">
        <v>167</v>
      </c>
      <c r="B268" s="71" t="s">
        <v>533</v>
      </c>
      <c r="C268" s="21"/>
      <c r="D268" s="22"/>
      <c r="E268" s="22"/>
      <c r="F268" s="23"/>
      <c r="G268" s="24">
        <v>950.0</v>
      </c>
      <c r="H268" s="25">
        <v>5000.0</v>
      </c>
      <c r="I268" s="26" t="str">
        <f t="shared" si="1"/>
        <v> 5,950.00 </v>
      </c>
      <c r="J268" s="27"/>
      <c r="K268" s="24"/>
      <c r="L268" s="28"/>
      <c r="M268" s="28"/>
      <c r="N268" s="28"/>
      <c r="O268" s="28"/>
      <c r="P268" s="29"/>
      <c r="Q268" s="29">
        <v>3585.0</v>
      </c>
      <c r="R268" s="29"/>
      <c r="S268" s="30" t="str">
        <f t="shared" si="2"/>
        <v> 3,585.00 </v>
      </c>
      <c r="T268" s="27" t="str">
        <f t="shared" si="3"/>
        <v>(2,365.00)</v>
      </c>
      <c r="U268" s="31" t="str">
        <f t="shared" si="4"/>
        <v>4,462.50 </v>
      </c>
      <c r="V268" s="31" t="str">
        <f t="shared" si="5"/>
        <v>4,462.50 </v>
      </c>
      <c r="W268" s="31" t="str">
        <f t="shared" si="6"/>
        <v>-877.50 </v>
      </c>
    </row>
    <row r="269" ht="15.75" customHeight="1">
      <c r="A269" s="80" t="s">
        <v>534</v>
      </c>
      <c r="B269" s="71" t="s">
        <v>535</v>
      </c>
      <c r="C269" s="21"/>
      <c r="D269" s="22"/>
      <c r="E269" s="22"/>
      <c r="F269" s="23"/>
      <c r="G269" s="24">
        <v>711.0</v>
      </c>
      <c r="H269" s="25">
        <v>5000.0</v>
      </c>
      <c r="I269" s="26" t="str">
        <f t="shared" si="1"/>
        <v> 5,711.00 </v>
      </c>
      <c r="J269" s="27"/>
      <c r="K269" s="24"/>
      <c r="L269" s="28">
        <v>5711.0</v>
      </c>
      <c r="M269" s="28"/>
      <c r="N269" s="28"/>
      <c r="O269" s="28"/>
      <c r="P269" s="29"/>
      <c r="Q269" s="29"/>
      <c r="R269" s="29"/>
      <c r="S269" s="30" t="str">
        <f t="shared" si="2"/>
        <v> 5,711.00 </v>
      </c>
      <c r="T269" s="27" t="str">
        <f t="shared" si="3"/>
        <v> 0.00 </v>
      </c>
      <c r="U269" s="31" t="str">
        <f t="shared" si="4"/>
        <v>4,283.25 </v>
      </c>
      <c r="V269" s="31" t="str">
        <f t="shared" si="5"/>
        <v>4,283.25 </v>
      </c>
      <c r="W269" s="31" t="str">
        <f t="shared" si="6"/>
        <v>1,427.75 </v>
      </c>
    </row>
    <row r="270" ht="15.75" customHeight="1">
      <c r="A270" s="80" t="s">
        <v>536</v>
      </c>
      <c r="B270" s="71" t="s">
        <v>537</v>
      </c>
      <c r="C270" s="21"/>
      <c r="D270" s="22"/>
      <c r="E270" s="22"/>
      <c r="F270" s="23"/>
      <c r="G270" s="24">
        <v>1699.0</v>
      </c>
      <c r="H270" s="25">
        <v>5000.0</v>
      </c>
      <c r="I270" s="26" t="str">
        <f t="shared" si="1"/>
        <v> 6,699.00 </v>
      </c>
      <c r="J270" s="27"/>
      <c r="K270" s="24"/>
      <c r="L270" s="28"/>
      <c r="M270" s="28"/>
      <c r="N270" s="28"/>
      <c r="O270" s="28"/>
      <c r="P270" s="29"/>
      <c r="Q270" s="29"/>
      <c r="R270" s="29"/>
      <c r="S270" s="30" t="str">
        <f t="shared" si="2"/>
        <v> 0.00 </v>
      </c>
      <c r="T270" s="27" t="str">
        <f t="shared" si="3"/>
        <v>(6,699.00)</v>
      </c>
      <c r="U270" s="31" t="str">
        <f t="shared" si="4"/>
        <v>5,024.25 </v>
      </c>
      <c r="V270" s="31" t="str">
        <f t="shared" si="5"/>
        <v>5,024.25 </v>
      </c>
      <c r="W270" s="31" t="str">
        <f t="shared" si="6"/>
        <v>-5,024.25 </v>
      </c>
    </row>
    <row r="271" ht="15.75" customHeight="1">
      <c r="A271" s="81" t="s">
        <v>538</v>
      </c>
      <c r="B271" s="71" t="s">
        <v>539</v>
      </c>
      <c r="C271" s="21"/>
      <c r="D271" s="22" t="str">
        <f>10+200</f>
        <v> 210.00 </v>
      </c>
      <c r="E271" s="22"/>
      <c r="F271" s="23"/>
      <c r="G271" s="24">
        <v>1331.0</v>
      </c>
      <c r="H271" s="25">
        <v>5000.0</v>
      </c>
      <c r="I271" s="26" t="str">
        <f t="shared" si="1"/>
        <v> 6,541.00 </v>
      </c>
      <c r="J271" s="27"/>
      <c r="K271" s="24"/>
      <c r="L271" s="28" t="str">
        <f>200+300</f>
        <v> 500.00 </v>
      </c>
      <c r="M271" s="28"/>
      <c r="N271" s="28"/>
      <c r="O271" s="28"/>
      <c r="P271" s="29"/>
      <c r="Q271" s="29">
        <v>4133.0</v>
      </c>
      <c r="R271" s="29"/>
      <c r="S271" s="30" t="str">
        <f t="shared" si="2"/>
        <v> 4,633.00 </v>
      </c>
      <c r="T271" s="27" t="str">
        <f t="shared" si="3"/>
        <v>(1,908.00)</v>
      </c>
      <c r="U271" s="31" t="str">
        <f t="shared" si="4"/>
        <v>4,748.25 </v>
      </c>
      <c r="V271" s="31" t="str">
        <f t="shared" si="5"/>
        <v>4,958.25 </v>
      </c>
      <c r="W271" s="31" t="str">
        <f t="shared" si="6"/>
        <v>-325.25 </v>
      </c>
    </row>
    <row r="272" ht="15.75" customHeight="1">
      <c r="A272" s="80" t="s">
        <v>540</v>
      </c>
      <c r="B272" s="71" t="s">
        <v>541</v>
      </c>
      <c r="C272" s="21">
        <v>31272.0</v>
      </c>
      <c r="D272" s="22"/>
      <c r="E272" s="22"/>
      <c r="F272" s="23"/>
      <c r="G272" s="24">
        <v>1225.0</v>
      </c>
      <c r="H272" s="25">
        <v>5000.0</v>
      </c>
      <c r="I272" s="26" t="str">
        <f t="shared" si="1"/>
        <v> 6,225.00 </v>
      </c>
      <c r="J272" s="27"/>
      <c r="K272" s="24"/>
      <c r="L272" s="22"/>
      <c r="M272" s="22"/>
      <c r="N272" s="22"/>
      <c r="O272" s="22"/>
      <c r="P272" s="34"/>
      <c r="Q272" s="34"/>
      <c r="R272" s="34"/>
      <c r="S272" s="30" t="str">
        <f t="shared" si="2"/>
        <v> 0.00 </v>
      </c>
      <c r="T272" s="27" t="str">
        <f t="shared" si="3"/>
        <v>(37,497.00)</v>
      </c>
      <c r="U272" s="31" t="str">
        <f t="shared" si="4"/>
        <v>4,668.75 </v>
      </c>
      <c r="V272" s="31" t="str">
        <f t="shared" si="5"/>
        <v>35,940.75 </v>
      </c>
      <c r="W272" s="31" t="str">
        <f t="shared" si="6"/>
        <v>-35,940.75 </v>
      </c>
    </row>
    <row r="273" ht="15.75" customHeight="1">
      <c r="A273" s="81" t="s">
        <v>542</v>
      </c>
      <c r="B273" s="71" t="s">
        <v>543</v>
      </c>
      <c r="C273" s="21"/>
      <c r="D273" s="22" t="str">
        <f>175+300</f>
        <v> 475.00 </v>
      </c>
      <c r="E273" s="22"/>
      <c r="F273" s="23"/>
      <c r="G273" s="24">
        <v>1185.0</v>
      </c>
      <c r="H273" s="25">
        <v>5000.0</v>
      </c>
      <c r="I273" s="26" t="str">
        <f t="shared" si="1"/>
        <v> 6,660.00 </v>
      </c>
      <c r="J273" s="27"/>
      <c r="K273" s="24"/>
      <c r="L273" s="28"/>
      <c r="M273" s="28"/>
      <c r="N273" s="28"/>
      <c r="O273" s="28"/>
      <c r="P273" s="29"/>
      <c r="Q273" s="29">
        <v>4298.0</v>
      </c>
      <c r="R273" s="29"/>
      <c r="S273" s="30" t="str">
        <f t="shared" si="2"/>
        <v> 4,298.00 </v>
      </c>
      <c r="T273" s="27" t="str">
        <f t="shared" si="3"/>
        <v>(2,362.00)</v>
      </c>
      <c r="U273" s="31" t="str">
        <f t="shared" si="4"/>
        <v>4,638.75 </v>
      </c>
      <c r="V273" s="31" t="str">
        <f t="shared" si="5"/>
        <v>5,113.75 </v>
      </c>
      <c r="W273" s="31" t="str">
        <f t="shared" si="6"/>
        <v>-815.75 </v>
      </c>
    </row>
    <row r="274" ht="15.75" customHeight="1">
      <c r="A274" s="80" t="s">
        <v>544</v>
      </c>
      <c r="B274" s="71" t="s">
        <v>545</v>
      </c>
      <c r="C274" s="21"/>
      <c r="D274" s="22"/>
      <c r="E274" s="22"/>
      <c r="F274" s="23"/>
      <c r="G274" s="24">
        <v>909.0</v>
      </c>
      <c r="H274" s="25">
        <v>5000.0</v>
      </c>
      <c r="I274" s="26" t="str">
        <f t="shared" si="1"/>
        <v> 5,909.00 </v>
      </c>
      <c r="J274" s="27">
        <v>2000.0</v>
      </c>
      <c r="K274" s="24"/>
      <c r="L274" s="22"/>
      <c r="M274" s="22"/>
      <c r="N274" s="22"/>
      <c r="O274" s="22"/>
      <c r="P274" s="34">
        <v>2000.0</v>
      </c>
      <c r="Q274" s="34"/>
      <c r="R274" s="34"/>
      <c r="S274" s="30" t="str">
        <f t="shared" si="2"/>
        <v> 4,000.00 </v>
      </c>
      <c r="T274" s="27" t="str">
        <f t="shared" si="3"/>
        <v>(1,909.00)</v>
      </c>
      <c r="U274" s="31" t="str">
        <f t="shared" si="4"/>
        <v>4,431.75 </v>
      </c>
      <c r="V274" s="31" t="str">
        <f t="shared" si="5"/>
        <v>4,431.75 </v>
      </c>
      <c r="W274" s="31" t="str">
        <f t="shared" si="6"/>
        <v>-431.75 </v>
      </c>
    </row>
    <row r="275" ht="15.75" customHeight="1">
      <c r="A275" s="80" t="s">
        <v>546</v>
      </c>
      <c r="B275" s="71" t="s">
        <v>547</v>
      </c>
      <c r="C275" s="21"/>
      <c r="D275" s="22"/>
      <c r="E275" s="22"/>
      <c r="F275" s="23"/>
      <c r="G275" s="24">
        <v>790.0</v>
      </c>
      <c r="H275" s="25">
        <v>5000.0</v>
      </c>
      <c r="I275" s="26" t="str">
        <f t="shared" si="1"/>
        <v> 5,790.00 </v>
      </c>
      <c r="J275" s="27"/>
      <c r="K275" s="24"/>
      <c r="L275" s="28"/>
      <c r="M275" s="28"/>
      <c r="N275" s="28"/>
      <c r="O275" s="28"/>
      <c r="P275" s="82">
        <v>3000.0</v>
      </c>
      <c r="Q275" s="82"/>
      <c r="R275" s="82"/>
      <c r="S275" s="30" t="str">
        <f t="shared" si="2"/>
        <v> 3,000.00 </v>
      </c>
      <c r="T275" s="27" t="str">
        <f t="shared" si="3"/>
        <v>(2,790.00)</v>
      </c>
      <c r="U275" s="31" t="str">
        <f t="shared" si="4"/>
        <v>4,342.50 </v>
      </c>
      <c r="V275" s="31" t="str">
        <f t="shared" si="5"/>
        <v>4,342.50 </v>
      </c>
      <c r="W275" s="31" t="str">
        <f t="shared" si="6"/>
        <v>-1,342.50 </v>
      </c>
    </row>
    <row r="276" ht="15.75" customHeight="1">
      <c r="A276" s="83" t="s">
        <v>548</v>
      </c>
      <c r="B276" s="84" t="s">
        <v>549</v>
      </c>
      <c r="C276" s="21">
        <v>31878.0</v>
      </c>
      <c r="D276" s="85"/>
      <c r="E276" s="85"/>
      <c r="F276" s="39"/>
      <c r="G276" s="86">
        <v>1067.0</v>
      </c>
      <c r="H276" s="87">
        <v>5000.0</v>
      </c>
      <c r="I276" s="26" t="str">
        <f t="shared" si="1"/>
        <v> 6,067.00 </v>
      </c>
      <c r="J276" s="40"/>
      <c r="K276" s="41"/>
      <c r="L276" s="88"/>
      <c r="M276" s="89"/>
      <c r="N276" s="89"/>
      <c r="O276" s="88"/>
      <c r="P276" s="61"/>
      <c r="Q276" s="61"/>
      <c r="R276" s="61"/>
      <c r="S276" s="30" t="str">
        <f t="shared" si="2"/>
        <v> 0.00 </v>
      </c>
      <c r="T276" s="27" t="str">
        <f t="shared" si="3"/>
        <v>(37,945.00)</v>
      </c>
      <c r="U276" s="31" t="str">
        <f t="shared" si="4"/>
        <v>4,550.25 </v>
      </c>
      <c r="V276" s="31" t="str">
        <f t="shared" si="5"/>
        <v>36,428.25 </v>
      </c>
      <c r="W276" s="31" t="str">
        <f t="shared" si="6"/>
        <v>-36,428.25 </v>
      </c>
      <c r="X276" s="90"/>
    </row>
    <row r="277" ht="15.75" customHeight="1">
      <c r="A277" s="80" t="s">
        <v>550</v>
      </c>
      <c r="B277" s="91" t="s">
        <v>551</v>
      </c>
      <c r="C277" s="21">
        <v>26208.0</v>
      </c>
      <c r="D277" s="92"/>
      <c r="E277" s="92"/>
      <c r="F277" s="23"/>
      <c r="G277" s="86"/>
      <c r="H277" s="87">
        <v>5000.0</v>
      </c>
      <c r="I277" s="26" t="str">
        <f t="shared" si="1"/>
        <v> 5,000.00 </v>
      </c>
      <c r="J277" s="27"/>
      <c r="K277" s="24"/>
      <c r="L277" s="93"/>
      <c r="M277" s="94"/>
      <c r="N277" s="94"/>
      <c r="O277" s="93"/>
      <c r="P277" s="29"/>
      <c r="Q277" s="29"/>
      <c r="R277" s="29"/>
      <c r="S277" s="30" t="str">
        <f t="shared" si="2"/>
        <v> 0.00 </v>
      </c>
      <c r="T277" s="27" t="str">
        <f t="shared" si="3"/>
        <v>(31,208.00)</v>
      </c>
      <c r="U277" s="31" t="str">
        <f t="shared" si="4"/>
        <v>3,750.00 </v>
      </c>
      <c r="V277" s="31" t="str">
        <f t="shared" si="5"/>
        <v>29,958.00 </v>
      </c>
      <c r="W277" s="31" t="str">
        <f t="shared" si="6"/>
        <v>-29,958.00 </v>
      </c>
      <c r="X277" s="90"/>
    </row>
    <row r="278" ht="15.75" customHeight="1">
      <c r="A278" s="80" t="s">
        <v>552</v>
      </c>
      <c r="B278" s="95" t="s">
        <v>553</v>
      </c>
      <c r="C278" s="21"/>
      <c r="D278" s="22"/>
      <c r="E278" s="22"/>
      <c r="F278" s="23"/>
      <c r="G278" s="24">
        <v>1153.0</v>
      </c>
      <c r="H278" s="25">
        <v>5000.0</v>
      </c>
      <c r="I278" s="26" t="str">
        <f t="shared" si="1"/>
        <v> 6,153.00 </v>
      </c>
      <c r="J278" s="27">
        <v>3000.0</v>
      </c>
      <c r="K278" s="27"/>
      <c r="L278" s="27"/>
      <c r="M278" s="27"/>
      <c r="N278" s="27"/>
      <c r="O278" s="27">
        <v>2000.0</v>
      </c>
      <c r="P278" s="34"/>
      <c r="Q278" s="34"/>
      <c r="R278" s="34"/>
      <c r="S278" s="30" t="str">
        <f t="shared" si="2"/>
        <v> 5,000.00 </v>
      </c>
      <c r="T278" s="27" t="str">
        <f t="shared" si="3"/>
        <v>(1,153.00)</v>
      </c>
      <c r="U278" s="31" t="str">
        <f t="shared" si="4"/>
        <v>4,614.75 </v>
      </c>
      <c r="V278" s="31" t="str">
        <f t="shared" si="5"/>
        <v>4,614.75 </v>
      </c>
      <c r="W278" s="31" t="str">
        <f t="shared" si="6"/>
        <v>385.25 </v>
      </c>
    </row>
    <row r="279" ht="15.75" customHeight="1">
      <c r="A279" s="80" t="s">
        <v>554</v>
      </c>
      <c r="B279" s="71" t="s">
        <v>555</v>
      </c>
      <c r="C279" s="21"/>
      <c r="D279" s="22"/>
      <c r="E279" s="22"/>
      <c r="F279" s="23"/>
      <c r="G279" s="24">
        <v>1422.0</v>
      </c>
      <c r="H279" s="25">
        <v>5000.0</v>
      </c>
      <c r="I279" s="26" t="str">
        <f t="shared" si="1"/>
        <v> 6,422.00 </v>
      </c>
      <c r="J279" s="27"/>
      <c r="K279" s="27"/>
      <c r="L279" s="27"/>
      <c r="M279" s="27"/>
      <c r="N279" s="27"/>
      <c r="O279" s="27"/>
      <c r="P279" s="34"/>
      <c r="Q279" s="34"/>
      <c r="R279" s="34"/>
      <c r="S279" s="30" t="str">
        <f t="shared" si="2"/>
        <v> 0.00 </v>
      </c>
      <c r="T279" s="27" t="str">
        <f t="shared" si="3"/>
        <v>(6,422.00)</v>
      </c>
      <c r="U279" s="31" t="str">
        <f t="shared" si="4"/>
        <v>4,816.50 </v>
      </c>
      <c r="V279" s="31" t="str">
        <f t="shared" si="5"/>
        <v>4,816.50 </v>
      </c>
      <c r="W279" s="31" t="str">
        <f t="shared" si="6"/>
        <v>-4,816.50 </v>
      </c>
    </row>
    <row r="280" ht="15.75" customHeight="1">
      <c r="A280" s="80" t="s">
        <v>556</v>
      </c>
      <c r="B280" s="95" t="s">
        <v>557</v>
      </c>
      <c r="C280" s="21"/>
      <c r="D280" s="22"/>
      <c r="E280" s="22"/>
      <c r="F280" s="23"/>
      <c r="G280" s="24">
        <v>1383.0</v>
      </c>
      <c r="H280" s="25">
        <v>5000.0</v>
      </c>
      <c r="I280" s="26" t="str">
        <f t="shared" si="1"/>
        <v> 6,383.00 </v>
      </c>
      <c r="J280" s="27"/>
      <c r="K280" s="27"/>
      <c r="L280" s="27"/>
      <c r="M280" s="27">
        <v>4000.0</v>
      </c>
      <c r="N280" s="27">
        <v>3000.0</v>
      </c>
      <c r="O280" s="27"/>
      <c r="P280" s="34"/>
      <c r="Q280" s="34"/>
      <c r="R280" s="34"/>
      <c r="S280" s="30" t="str">
        <f t="shared" si="2"/>
        <v> 7,000.00 </v>
      </c>
      <c r="T280" s="27" t="str">
        <f t="shared" si="3"/>
        <v> 617.00 </v>
      </c>
      <c r="U280" s="31" t="str">
        <f t="shared" si="4"/>
        <v>4,787.25 </v>
      </c>
      <c r="V280" s="31" t="str">
        <f t="shared" si="5"/>
        <v>4,787.25 </v>
      </c>
      <c r="W280" s="31" t="str">
        <f t="shared" si="6"/>
        <v>2,212.75 </v>
      </c>
    </row>
    <row r="281" ht="15.75" customHeight="1">
      <c r="A281" s="80" t="s">
        <v>558</v>
      </c>
      <c r="B281" s="95" t="s">
        <v>559</v>
      </c>
      <c r="C281" s="21">
        <v>8500.0</v>
      </c>
      <c r="D281" s="22"/>
      <c r="E281" s="22"/>
      <c r="F281" s="23"/>
      <c r="G281" s="24">
        <v>1027.0</v>
      </c>
      <c r="H281" s="25">
        <v>5000.0</v>
      </c>
      <c r="I281" s="26" t="str">
        <f t="shared" si="1"/>
        <v> 6,027.00 </v>
      </c>
      <c r="J281" s="27"/>
      <c r="K281" s="27"/>
      <c r="L281" s="27"/>
      <c r="M281" s="27"/>
      <c r="N281" s="27"/>
      <c r="O281" s="27"/>
      <c r="P281" s="34"/>
      <c r="Q281" s="34"/>
      <c r="R281" s="34"/>
      <c r="S281" s="30" t="str">
        <f t="shared" si="2"/>
        <v> 0.00 </v>
      </c>
      <c r="T281" s="27" t="str">
        <f t="shared" si="3"/>
        <v>(14,527.00)</v>
      </c>
      <c r="U281" s="31" t="str">
        <f t="shared" si="4"/>
        <v>4,520.25 </v>
      </c>
      <c r="V281" s="31" t="str">
        <f t="shared" si="5"/>
        <v>13,020.25 </v>
      </c>
      <c r="W281" s="31" t="str">
        <f t="shared" si="6"/>
        <v>-13,020.25 </v>
      </c>
    </row>
    <row r="282" ht="15.75" customHeight="1">
      <c r="A282" s="80" t="s">
        <v>560</v>
      </c>
      <c r="B282" s="95" t="s">
        <v>561</v>
      </c>
      <c r="C282" s="21"/>
      <c r="D282" s="22" t="str">
        <f>6015+1230</f>
        <v> 7,245.00 </v>
      </c>
      <c r="E282" s="22"/>
      <c r="F282" s="23"/>
      <c r="G282" s="24">
        <v>2769.0</v>
      </c>
      <c r="H282" s="25">
        <v>5000.0</v>
      </c>
      <c r="I282" s="26" t="str">
        <f t="shared" si="1"/>
        <v> 15,014.00 </v>
      </c>
      <c r="J282" s="27"/>
      <c r="K282" s="27"/>
      <c r="L282" s="27"/>
      <c r="M282" s="27">
        <v>8015.0</v>
      </c>
      <c r="N282" s="27"/>
      <c r="O282" s="27" t="str">
        <f>5769+1230</f>
        <v> 6,999.00 </v>
      </c>
      <c r="P282" s="34"/>
      <c r="Q282" s="34"/>
      <c r="R282" s="34"/>
      <c r="S282" s="30" t="str">
        <f t="shared" si="2"/>
        <v> 15,014.00 </v>
      </c>
      <c r="T282" s="27" t="str">
        <f t="shared" si="3"/>
        <v> 0.00 </v>
      </c>
      <c r="U282" s="31" t="str">
        <f t="shared" si="4"/>
        <v>5,826.75 </v>
      </c>
      <c r="V282" s="31" t="str">
        <f t="shared" si="5"/>
        <v>13,071.75 </v>
      </c>
      <c r="W282" s="31" t="str">
        <f t="shared" si="6"/>
        <v>1,942.25 </v>
      </c>
    </row>
    <row r="283" ht="15.75" customHeight="1">
      <c r="A283" s="80" t="s">
        <v>562</v>
      </c>
      <c r="B283" s="95" t="s">
        <v>563</v>
      </c>
      <c r="C283" s="21">
        <v>28714.0</v>
      </c>
      <c r="D283" s="22"/>
      <c r="E283" s="22"/>
      <c r="F283" s="23"/>
      <c r="G283" s="24">
        <v>1738.0</v>
      </c>
      <c r="H283" s="25">
        <v>5000.0</v>
      </c>
      <c r="I283" s="26" t="str">
        <f t="shared" si="1"/>
        <v> 6,738.00 </v>
      </c>
      <c r="J283" s="27"/>
      <c r="K283" s="27"/>
      <c r="L283" s="27"/>
      <c r="M283" s="27" t="str">
        <f>25000+3000</f>
        <v> 28,000.00 </v>
      </c>
      <c r="N283" s="27"/>
      <c r="O283" s="27"/>
      <c r="P283" s="34"/>
      <c r="Q283" s="34"/>
      <c r="R283" s="34"/>
      <c r="S283" s="30" t="str">
        <f t="shared" si="2"/>
        <v> 28,000.00 </v>
      </c>
      <c r="T283" s="27" t="str">
        <f t="shared" si="3"/>
        <v>(7,452.00)</v>
      </c>
      <c r="U283" s="31" t="str">
        <f t="shared" si="4"/>
        <v>5,053.50 </v>
      </c>
      <c r="V283" s="31" t="str">
        <f t="shared" si="5"/>
        <v>33,767.50 </v>
      </c>
      <c r="W283" s="31" t="str">
        <f t="shared" si="6"/>
        <v>-5,767.50 </v>
      </c>
    </row>
    <row r="284" ht="15.75" customHeight="1">
      <c r="A284" s="80" t="s">
        <v>564</v>
      </c>
      <c r="B284" s="71" t="s">
        <v>565</v>
      </c>
      <c r="C284" s="21"/>
      <c r="D284" s="22"/>
      <c r="E284" s="22"/>
      <c r="F284" s="23"/>
      <c r="G284" s="24">
        <v>1027.0</v>
      </c>
      <c r="H284" s="25">
        <v>5000.0</v>
      </c>
      <c r="I284" s="26" t="str">
        <f t="shared" si="1"/>
        <v> 6,027.00 </v>
      </c>
      <c r="J284" s="27"/>
      <c r="K284" s="27"/>
      <c r="L284" s="27">
        <v>3013.0</v>
      </c>
      <c r="M284" s="27"/>
      <c r="N284" s="27"/>
      <c r="O284" s="27"/>
      <c r="P284" s="34"/>
      <c r="Q284" s="34">
        <v>3014.0</v>
      </c>
      <c r="R284" s="34"/>
      <c r="S284" s="30" t="str">
        <f t="shared" si="2"/>
        <v> 6,027.00 </v>
      </c>
      <c r="T284" s="27" t="str">
        <f t="shared" si="3"/>
        <v> 0.00 </v>
      </c>
      <c r="U284" s="31" t="str">
        <f t="shared" si="4"/>
        <v>4,520.25 </v>
      </c>
      <c r="V284" s="31" t="str">
        <f t="shared" si="5"/>
        <v>4,520.25 </v>
      </c>
      <c r="W284" s="31" t="str">
        <f t="shared" si="6"/>
        <v>1,506.75 </v>
      </c>
    </row>
    <row r="285" ht="15.75" customHeight="1">
      <c r="A285" s="80" t="s">
        <v>566</v>
      </c>
      <c r="B285" s="95" t="s">
        <v>567</v>
      </c>
      <c r="C285" s="21"/>
      <c r="D285" s="22">
        <v>10.0</v>
      </c>
      <c r="E285" s="22"/>
      <c r="F285" s="23"/>
      <c r="G285" s="24">
        <v>1963.0</v>
      </c>
      <c r="H285" s="25">
        <v>5000.0</v>
      </c>
      <c r="I285" s="26" t="str">
        <f t="shared" si="1"/>
        <v> 6,973.00 </v>
      </c>
      <c r="J285" s="27"/>
      <c r="K285" s="27"/>
      <c r="L285" s="27">
        <v>5073.0</v>
      </c>
      <c r="M285" s="27"/>
      <c r="N285" s="27"/>
      <c r="O285" s="27"/>
      <c r="P285" s="34"/>
      <c r="Q285" s="34"/>
      <c r="R285" s="34"/>
      <c r="S285" s="30" t="str">
        <f t="shared" si="2"/>
        <v> 5,073.00 </v>
      </c>
      <c r="T285" s="27" t="str">
        <f t="shared" si="3"/>
        <v>(1,900.00)</v>
      </c>
      <c r="U285" s="31" t="str">
        <f t="shared" si="4"/>
        <v>5,222.25 </v>
      </c>
      <c r="V285" s="31" t="str">
        <f t="shared" si="5"/>
        <v>5,232.25 </v>
      </c>
      <c r="W285" s="31" t="str">
        <f t="shared" si="6"/>
        <v>-159.25 </v>
      </c>
    </row>
    <row r="286" ht="15.75" customHeight="1">
      <c r="A286" s="80" t="s">
        <v>568</v>
      </c>
      <c r="B286" s="71" t="s">
        <v>569</v>
      </c>
      <c r="C286" s="21"/>
      <c r="D286" s="22" t="str">
        <f>100+100</f>
        <v> 200.00 </v>
      </c>
      <c r="E286" s="22"/>
      <c r="F286" s="23"/>
      <c r="G286" s="24">
        <v>1975.0</v>
      </c>
      <c r="H286" s="25">
        <v>5000.0</v>
      </c>
      <c r="I286" s="26" t="str">
        <f t="shared" si="1"/>
        <v> 7,175.00 </v>
      </c>
      <c r="J286" s="27">
        <v>2000.0</v>
      </c>
      <c r="K286" s="27"/>
      <c r="L286" s="27"/>
      <c r="M286" s="27">
        <v>2100.0</v>
      </c>
      <c r="N286" s="27"/>
      <c r="O286" s="27"/>
      <c r="P286" s="34">
        <v>2100.0</v>
      </c>
      <c r="Q286" s="34"/>
      <c r="R286" s="34"/>
      <c r="S286" s="30" t="str">
        <f t="shared" si="2"/>
        <v> 6,200.00 </v>
      </c>
      <c r="T286" s="27" t="str">
        <f t="shared" si="3"/>
        <v>(975.00)</v>
      </c>
      <c r="U286" s="31" t="str">
        <f t="shared" si="4"/>
        <v>5,231.25 </v>
      </c>
      <c r="V286" s="31" t="str">
        <f t="shared" si="5"/>
        <v>5,431.25 </v>
      </c>
      <c r="W286" s="31" t="str">
        <f t="shared" si="6"/>
        <v>768.75 </v>
      </c>
    </row>
    <row r="287" ht="15.75" customHeight="1">
      <c r="A287" s="80" t="s">
        <v>570</v>
      </c>
      <c r="B287" s="95" t="s">
        <v>571</v>
      </c>
      <c r="C287" s="21"/>
      <c r="D287" s="22"/>
      <c r="E287" s="22"/>
      <c r="F287" s="23"/>
      <c r="G287" s="24">
        <v>1027.0</v>
      </c>
      <c r="H287" s="25">
        <v>5000.0</v>
      </c>
      <c r="I287" s="26" t="str">
        <f t="shared" si="1"/>
        <v> 6,027.00 </v>
      </c>
      <c r="J287" s="27"/>
      <c r="K287" s="27"/>
      <c r="L287" s="27"/>
      <c r="M287" s="27"/>
      <c r="N287" s="27"/>
      <c r="O287" s="27"/>
      <c r="P287" s="34"/>
      <c r="Q287" s="34"/>
      <c r="R287" s="34"/>
      <c r="S287" s="30" t="str">
        <f t="shared" si="2"/>
        <v> 0.00 </v>
      </c>
      <c r="T287" s="27" t="str">
        <f t="shared" si="3"/>
        <v>(6,027.00)</v>
      </c>
      <c r="U287" s="31" t="str">
        <f t="shared" si="4"/>
        <v>4,520.25 </v>
      </c>
      <c r="V287" s="31" t="str">
        <f t="shared" si="5"/>
        <v>4,520.25 </v>
      </c>
      <c r="W287" s="31" t="str">
        <f t="shared" si="6"/>
        <v>-4,520.25 </v>
      </c>
    </row>
    <row r="288" ht="15.75" customHeight="1">
      <c r="A288" s="80" t="s">
        <v>572</v>
      </c>
      <c r="B288" s="71" t="s">
        <v>573</v>
      </c>
      <c r="C288" s="21"/>
      <c r="D288" s="22"/>
      <c r="E288" s="22"/>
      <c r="F288" s="23"/>
      <c r="G288" s="24">
        <v>1185.0</v>
      </c>
      <c r="H288" s="25">
        <v>5000.0</v>
      </c>
      <c r="I288" s="26" t="str">
        <f t="shared" si="1"/>
        <v> 6,185.00 </v>
      </c>
      <c r="J288" s="27"/>
      <c r="K288" s="27"/>
      <c r="L288" s="27"/>
      <c r="M288" s="27"/>
      <c r="N288" s="27"/>
      <c r="O288" s="27"/>
      <c r="P288" s="34"/>
      <c r="Q288" s="34"/>
      <c r="R288" s="34"/>
      <c r="S288" s="30" t="str">
        <f t="shared" si="2"/>
        <v> 0.00 </v>
      </c>
      <c r="T288" s="27" t="str">
        <f t="shared" si="3"/>
        <v>(6,185.00)</v>
      </c>
      <c r="U288" s="31" t="str">
        <f t="shared" si="4"/>
        <v>4,638.75 </v>
      </c>
      <c r="V288" s="31" t="str">
        <f t="shared" si="5"/>
        <v>4,638.75 </v>
      </c>
      <c r="W288" s="31" t="str">
        <f t="shared" si="6"/>
        <v>-4,638.75 </v>
      </c>
    </row>
    <row r="289" ht="15.75" customHeight="1">
      <c r="A289" s="80" t="s">
        <v>574</v>
      </c>
      <c r="B289" s="95" t="s">
        <v>575</v>
      </c>
      <c r="C289" s="21">
        <v>18598.0</v>
      </c>
      <c r="D289" s="22"/>
      <c r="E289" s="22"/>
      <c r="F289" s="23"/>
      <c r="G289" s="24">
        <v>2331.0</v>
      </c>
      <c r="H289" s="25">
        <v>5000.0</v>
      </c>
      <c r="I289" s="26" t="str">
        <f t="shared" si="1"/>
        <v> 7,331.00 </v>
      </c>
      <c r="J289" s="27"/>
      <c r="K289" s="27"/>
      <c r="L289" s="27" t="str">
        <f>3000+17974</f>
        <v> 20,974.00 </v>
      </c>
      <c r="M289" s="27"/>
      <c r="N289" s="27"/>
      <c r="O289" s="96">
        <v>1832.0</v>
      </c>
      <c r="P289" s="34"/>
      <c r="Q289" s="34"/>
      <c r="R289" s="34"/>
      <c r="S289" s="30" t="str">
        <f t="shared" si="2"/>
        <v> 22,806.00 </v>
      </c>
      <c r="T289" s="27" t="str">
        <f t="shared" si="3"/>
        <v>(3,123.00)</v>
      </c>
      <c r="U289" s="31" t="str">
        <f t="shared" si="4"/>
        <v>5,498.25 </v>
      </c>
      <c r="V289" s="31" t="str">
        <f t="shared" si="5"/>
        <v>24,096.25 </v>
      </c>
      <c r="W289" s="31" t="str">
        <f t="shared" si="6"/>
        <v>-1,290.25 </v>
      </c>
    </row>
    <row r="290" ht="15.75" customHeight="1">
      <c r="A290" s="80" t="s">
        <v>576</v>
      </c>
      <c r="B290" s="71" t="s">
        <v>577</v>
      </c>
      <c r="C290" s="21">
        <v>964.0</v>
      </c>
      <c r="D290" s="22"/>
      <c r="E290" s="22"/>
      <c r="F290" s="23"/>
      <c r="G290" s="24">
        <v>2220.0</v>
      </c>
      <c r="H290" s="25">
        <v>5000.0</v>
      </c>
      <c r="I290" s="26" t="str">
        <f t="shared" si="1"/>
        <v> 7,220.00 </v>
      </c>
      <c r="J290" s="27"/>
      <c r="K290" s="27">
        <v>8184.0</v>
      </c>
      <c r="L290" s="27"/>
      <c r="M290" s="27"/>
      <c r="N290" s="27"/>
      <c r="O290" s="27"/>
      <c r="P290" s="34"/>
      <c r="Q290" s="34"/>
      <c r="R290" s="34"/>
      <c r="S290" s="30" t="str">
        <f t="shared" si="2"/>
        <v> 8,184.00 </v>
      </c>
      <c r="T290" s="27" t="str">
        <f t="shared" si="3"/>
        <v> 0.00 </v>
      </c>
      <c r="U290" s="31" t="str">
        <f t="shared" si="4"/>
        <v>5,415.00 </v>
      </c>
      <c r="V290" s="31" t="str">
        <f t="shared" si="5"/>
        <v>6,379.00 </v>
      </c>
      <c r="W290" s="31" t="str">
        <f t="shared" si="6"/>
        <v>1,805.00 </v>
      </c>
    </row>
    <row r="291" ht="15.75" customHeight="1">
      <c r="A291" s="80" t="s">
        <v>578</v>
      </c>
      <c r="B291" s="71" t="s">
        <v>579</v>
      </c>
      <c r="C291" s="21">
        <v>10371.0</v>
      </c>
      <c r="D291" s="22"/>
      <c r="E291" s="22"/>
      <c r="F291" s="23"/>
      <c r="G291" s="24">
        <v>2398.0</v>
      </c>
      <c r="H291" s="25">
        <v>5000.0</v>
      </c>
      <c r="I291" s="26" t="str">
        <f t="shared" si="1"/>
        <v> 7,398.00 </v>
      </c>
      <c r="J291" s="27"/>
      <c r="K291" s="27"/>
      <c r="L291" s="27"/>
      <c r="M291" s="27"/>
      <c r="N291" s="27"/>
      <c r="O291" s="27"/>
      <c r="P291" s="34"/>
      <c r="Q291" s="34">
        <v>15915.5</v>
      </c>
      <c r="R291" s="34"/>
      <c r="S291" s="30" t="str">
        <f t="shared" si="2"/>
        <v> 15,915.50 </v>
      </c>
      <c r="T291" s="27" t="str">
        <f t="shared" si="3"/>
        <v>(1,853.50)</v>
      </c>
      <c r="U291" s="31" t="str">
        <f t="shared" si="4"/>
        <v>5,548.50 </v>
      </c>
      <c r="V291" s="31" t="str">
        <f t="shared" si="5"/>
        <v>15,919.50 </v>
      </c>
      <c r="W291" s="31" t="str">
        <f t="shared" si="6"/>
        <v>-4.00 </v>
      </c>
    </row>
    <row r="292" ht="15.75" customHeight="1">
      <c r="A292" s="80" t="s">
        <v>578</v>
      </c>
      <c r="B292" s="95" t="s">
        <v>580</v>
      </c>
      <c r="C292" s="21">
        <v>8696.0</v>
      </c>
      <c r="D292" s="22"/>
      <c r="E292" s="22"/>
      <c r="F292" s="23"/>
      <c r="G292" s="24">
        <v>1110.0</v>
      </c>
      <c r="H292" s="25">
        <v>5000.0</v>
      </c>
      <c r="I292" s="26" t="str">
        <f t="shared" si="1"/>
        <v> 6,110.00 </v>
      </c>
      <c r="J292" s="27"/>
      <c r="K292" s="27"/>
      <c r="L292" s="27"/>
      <c r="M292" s="27"/>
      <c r="N292" s="27"/>
      <c r="O292" s="27"/>
      <c r="P292" s="34"/>
      <c r="Q292" s="34"/>
      <c r="R292" s="34"/>
      <c r="S292" s="30" t="str">
        <f t="shared" si="2"/>
        <v> 0.00 </v>
      </c>
      <c r="T292" s="27" t="str">
        <f t="shared" si="3"/>
        <v>(14,806.00)</v>
      </c>
      <c r="U292" s="31" t="str">
        <f t="shared" si="4"/>
        <v>4,582.50 </v>
      </c>
      <c r="V292" s="31" t="str">
        <f t="shared" si="5"/>
        <v>13,278.50 </v>
      </c>
      <c r="W292" s="31" t="str">
        <f t="shared" si="6"/>
        <v>-13,278.50 </v>
      </c>
    </row>
    <row r="293" ht="15.75" customHeight="1">
      <c r="A293" s="80" t="s">
        <v>581</v>
      </c>
      <c r="B293" s="71" t="s">
        <v>582</v>
      </c>
      <c r="C293" s="21"/>
      <c r="D293" s="22">
        <v>75.0</v>
      </c>
      <c r="E293" s="22"/>
      <c r="F293" s="23"/>
      <c r="G293" s="24">
        <v>1027.0</v>
      </c>
      <c r="H293" s="25">
        <v>5000.0</v>
      </c>
      <c r="I293" s="26" t="str">
        <f t="shared" si="1"/>
        <v> 6,102.00 </v>
      </c>
      <c r="J293" s="27"/>
      <c r="K293" s="27"/>
      <c r="L293" s="27"/>
      <c r="M293" s="27"/>
      <c r="N293" s="27">
        <v>6102.0</v>
      </c>
      <c r="O293" s="27"/>
      <c r="P293" s="34"/>
      <c r="Q293" s="34"/>
      <c r="R293" s="34"/>
      <c r="S293" s="30" t="str">
        <f t="shared" si="2"/>
        <v> 6,102.00 </v>
      </c>
      <c r="T293" s="27" t="str">
        <f t="shared" si="3"/>
        <v> 0.00 </v>
      </c>
      <c r="U293" s="31" t="str">
        <f t="shared" si="4"/>
        <v>4,520.25 </v>
      </c>
      <c r="V293" s="31" t="str">
        <f t="shared" si="5"/>
        <v>4,595.25 </v>
      </c>
      <c r="W293" s="31" t="str">
        <f t="shared" si="6"/>
        <v>1,506.75 </v>
      </c>
    </row>
    <row r="294" ht="15.75" customHeight="1">
      <c r="A294" s="80" t="s">
        <v>583</v>
      </c>
      <c r="B294" s="95" t="s">
        <v>584</v>
      </c>
      <c r="C294" s="21">
        <v>1675.0</v>
      </c>
      <c r="D294" s="22"/>
      <c r="E294" s="22"/>
      <c r="F294" s="23"/>
      <c r="G294" s="24">
        <v>1027.0</v>
      </c>
      <c r="H294" s="25">
        <v>5000.0</v>
      </c>
      <c r="I294" s="26" t="str">
        <f t="shared" si="1"/>
        <v> 6,027.00 </v>
      </c>
      <c r="J294" s="27"/>
      <c r="K294" s="27"/>
      <c r="L294" s="27"/>
      <c r="M294" s="27"/>
      <c r="N294" s="27"/>
      <c r="O294" s="27"/>
      <c r="P294" s="34"/>
      <c r="Q294" s="34"/>
      <c r="R294" s="34"/>
      <c r="S294" s="30" t="str">
        <f t="shared" si="2"/>
        <v> 0.00 </v>
      </c>
      <c r="T294" s="27" t="str">
        <f t="shared" si="3"/>
        <v>(7,702.00)</v>
      </c>
      <c r="U294" s="31" t="str">
        <f t="shared" si="4"/>
        <v>4,520.25 </v>
      </c>
      <c r="V294" s="31" t="str">
        <f t="shared" si="5"/>
        <v>6,195.25 </v>
      </c>
      <c r="W294" s="31" t="str">
        <f t="shared" si="6"/>
        <v>-6,195.25 </v>
      </c>
    </row>
    <row r="295" ht="15.75" customHeight="1">
      <c r="A295" s="80" t="s">
        <v>585</v>
      </c>
      <c r="B295" s="71" t="s">
        <v>586</v>
      </c>
      <c r="C295" s="21">
        <v>6237.0</v>
      </c>
      <c r="D295" s="22"/>
      <c r="E295" s="22"/>
      <c r="F295" s="23"/>
      <c r="G295" s="24">
        <v>869.0</v>
      </c>
      <c r="H295" s="25">
        <v>5000.0</v>
      </c>
      <c r="I295" s="26" t="str">
        <f t="shared" si="1"/>
        <v> 5,869.00 </v>
      </c>
      <c r="J295" s="27">
        <v>9172.0</v>
      </c>
      <c r="K295" s="27"/>
      <c r="L295" s="27"/>
      <c r="M295" s="27"/>
      <c r="N295" s="27"/>
      <c r="O295" s="27"/>
      <c r="P295" s="34"/>
      <c r="Q295" s="34"/>
      <c r="R295" s="34"/>
      <c r="S295" s="30" t="str">
        <f t="shared" si="2"/>
        <v> 9,172.00 </v>
      </c>
      <c r="T295" s="27" t="str">
        <f t="shared" si="3"/>
        <v>(2,934.00)</v>
      </c>
      <c r="U295" s="31" t="str">
        <f t="shared" si="4"/>
        <v>4,401.75 </v>
      </c>
      <c r="V295" s="31" t="str">
        <f t="shared" si="5"/>
        <v>10,638.75 </v>
      </c>
      <c r="W295" s="31" t="str">
        <f t="shared" si="6"/>
        <v>-1,466.75 </v>
      </c>
    </row>
    <row r="296" ht="15.75" customHeight="1">
      <c r="A296" s="80" t="s">
        <v>587</v>
      </c>
      <c r="B296" s="71" t="s">
        <v>588</v>
      </c>
      <c r="C296" s="21"/>
      <c r="D296" s="22">
        <v>285.0</v>
      </c>
      <c r="E296" s="22"/>
      <c r="F296" s="23"/>
      <c r="G296" s="24">
        <v>909.0</v>
      </c>
      <c r="H296" s="25">
        <v>5000.0</v>
      </c>
      <c r="I296" s="26" t="str">
        <f t="shared" si="1"/>
        <v> 6,194.00 </v>
      </c>
      <c r="J296" s="27"/>
      <c r="K296" s="27">
        <v>6194.0</v>
      </c>
      <c r="L296" s="27"/>
      <c r="M296" s="27"/>
      <c r="N296" s="27"/>
      <c r="O296" s="27"/>
      <c r="P296" s="34"/>
      <c r="Q296" s="34"/>
      <c r="R296" s="34"/>
      <c r="S296" s="30" t="str">
        <f t="shared" si="2"/>
        <v> 6,194.00 </v>
      </c>
      <c r="T296" s="27" t="str">
        <f t="shared" si="3"/>
        <v> 0.00 </v>
      </c>
      <c r="U296" s="31" t="str">
        <f t="shared" si="4"/>
        <v>4,431.75 </v>
      </c>
      <c r="V296" s="31" t="str">
        <f t="shared" si="5"/>
        <v>4,716.75 </v>
      </c>
      <c r="W296" s="31" t="str">
        <f t="shared" si="6"/>
        <v>1,477.25 </v>
      </c>
    </row>
    <row r="297" ht="15.75" customHeight="1">
      <c r="A297" s="80" t="s">
        <v>589</v>
      </c>
      <c r="B297" s="71" t="s">
        <v>590</v>
      </c>
      <c r="C297" s="21"/>
      <c r="D297" s="22">
        <v>35.0</v>
      </c>
      <c r="E297" s="22"/>
      <c r="F297" s="23"/>
      <c r="G297" s="24">
        <v>869.0</v>
      </c>
      <c r="H297" s="25">
        <v>5000.0</v>
      </c>
      <c r="I297" s="26" t="str">
        <f t="shared" si="1"/>
        <v> 5,904.00 </v>
      </c>
      <c r="J297" s="27">
        <v>5929.0</v>
      </c>
      <c r="K297" s="27"/>
      <c r="L297" s="27"/>
      <c r="M297" s="27"/>
      <c r="N297" s="27"/>
      <c r="O297" s="27"/>
      <c r="P297" s="34"/>
      <c r="Q297" s="34"/>
      <c r="R297" s="34"/>
      <c r="S297" s="30" t="str">
        <f t="shared" si="2"/>
        <v> 5,929.00 </v>
      </c>
      <c r="T297" s="27" t="str">
        <f t="shared" si="3"/>
        <v> 25.00 </v>
      </c>
      <c r="U297" s="31" t="str">
        <f t="shared" si="4"/>
        <v>4,401.75 </v>
      </c>
      <c r="V297" s="31" t="str">
        <f t="shared" si="5"/>
        <v>4,436.75 </v>
      </c>
      <c r="W297" s="31" t="str">
        <f t="shared" si="6"/>
        <v>1,492.25 </v>
      </c>
    </row>
    <row r="298" ht="15.75" customHeight="1">
      <c r="A298" s="80" t="s">
        <v>591</v>
      </c>
      <c r="B298" s="71" t="s">
        <v>592</v>
      </c>
      <c r="C298" s="21"/>
      <c r="D298" s="22"/>
      <c r="E298" s="22"/>
      <c r="F298" s="23"/>
      <c r="G298" s="24">
        <v>1027.0</v>
      </c>
      <c r="H298" s="25">
        <v>5000.0</v>
      </c>
      <c r="I298" s="26" t="str">
        <f t="shared" si="1"/>
        <v> 6,027.00 </v>
      </c>
      <c r="J298" s="27"/>
      <c r="K298" s="27"/>
      <c r="L298" s="27"/>
      <c r="M298" s="27"/>
      <c r="N298" s="27"/>
      <c r="O298" s="27"/>
      <c r="P298" s="34"/>
      <c r="Q298" s="34"/>
      <c r="R298" s="34"/>
      <c r="S298" s="30" t="str">
        <f t="shared" si="2"/>
        <v> 0.00 </v>
      </c>
      <c r="T298" s="27" t="str">
        <f t="shared" si="3"/>
        <v>(6,027.00)</v>
      </c>
      <c r="U298" s="31" t="str">
        <f t="shared" si="4"/>
        <v>4,520.25 </v>
      </c>
      <c r="V298" s="31" t="str">
        <f t="shared" si="5"/>
        <v>4,520.25 </v>
      </c>
      <c r="W298" s="31" t="str">
        <f t="shared" si="6"/>
        <v>-4,520.25 </v>
      </c>
    </row>
    <row r="299" ht="15.75" customHeight="1">
      <c r="A299" s="80" t="s">
        <v>593</v>
      </c>
      <c r="B299" s="95" t="s">
        <v>594</v>
      </c>
      <c r="C299" s="21">
        <v>4464.0</v>
      </c>
      <c r="D299" s="22"/>
      <c r="E299" s="22"/>
      <c r="F299" s="23"/>
      <c r="G299" s="24">
        <v>1185.0</v>
      </c>
      <c r="H299" s="25">
        <v>5000.0</v>
      </c>
      <c r="I299" s="26" t="str">
        <f t="shared" si="1"/>
        <v> 6,185.00 </v>
      </c>
      <c r="J299" s="27"/>
      <c r="K299" s="27"/>
      <c r="L299" s="27"/>
      <c r="M299" s="27"/>
      <c r="N299" s="27"/>
      <c r="O299" s="27"/>
      <c r="P299" s="34"/>
      <c r="Q299" s="34"/>
      <c r="R299" s="34"/>
      <c r="S299" s="30" t="str">
        <f t="shared" si="2"/>
        <v> 0.00 </v>
      </c>
      <c r="T299" s="27" t="str">
        <f t="shared" si="3"/>
        <v>(10,649.00)</v>
      </c>
      <c r="U299" s="31" t="str">
        <f t="shared" si="4"/>
        <v>4,638.75 </v>
      </c>
      <c r="V299" s="31" t="str">
        <f t="shared" si="5"/>
        <v>9,102.75 </v>
      </c>
      <c r="W299" s="31" t="str">
        <f t="shared" si="6"/>
        <v>-9,102.75 </v>
      </c>
    </row>
    <row r="300" ht="15.75" customHeight="1">
      <c r="A300" s="80" t="s">
        <v>595</v>
      </c>
      <c r="B300" s="95" t="s">
        <v>596</v>
      </c>
      <c r="C300" s="21"/>
      <c r="D300" s="22"/>
      <c r="E300" s="22"/>
      <c r="F300" s="23"/>
      <c r="G300" s="24">
        <v>1225.0</v>
      </c>
      <c r="H300" s="25">
        <v>5000.0</v>
      </c>
      <c r="I300" s="26" t="str">
        <f t="shared" si="1"/>
        <v> 6,225.00 </v>
      </c>
      <c r="J300" s="27"/>
      <c r="K300" s="27"/>
      <c r="L300" s="27"/>
      <c r="M300" s="27"/>
      <c r="N300" s="27"/>
      <c r="O300" s="27"/>
      <c r="P300" s="34"/>
      <c r="Q300" s="34"/>
      <c r="R300" s="34"/>
      <c r="S300" s="30" t="str">
        <f t="shared" si="2"/>
        <v> 0.00 </v>
      </c>
      <c r="T300" s="27" t="str">
        <f t="shared" si="3"/>
        <v>(6,225.00)</v>
      </c>
      <c r="U300" s="31" t="str">
        <f t="shared" si="4"/>
        <v>4,668.75 </v>
      </c>
      <c r="V300" s="31" t="str">
        <f t="shared" si="5"/>
        <v>4,668.75 </v>
      </c>
      <c r="W300" s="31" t="str">
        <f t="shared" si="6"/>
        <v>-4,668.75 </v>
      </c>
    </row>
    <row r="301" ht="15.75" customHeight="1">
      <c r="A301" s="80" t="s">
        <v>597</v>
      </c>
      <c r="B301" s="71" t="s">
        <v>598</v>
      </c>
      <c r="C301" s="21"/>
      <c r="D301" s="22">
        <v>1215.0</v>
      </c>
      <c r="E301" s="22"/>
      <c r="F301" s="23"/>
      <c r="G301" s="24">
        <v>1185.0</v>
      </c>
      <c r="H301" s="25">
        <v>5000.0</v>
      </c>
      <c r="I301" s="26" t="str">
        <f t="shared" si="1"/>
        <v> 7,400.00 </v>
      </c>
      <c r="J301" s="27"/>
      <c r="K301" s="27"/>
      <c r="L301" s="27">
        <v>7400.0</v>
      </c>
      <c r="M301" s="27"/>
      <c r="N301" s="27"/>
      <c r="O301" s="27"/>
      <c r="P301" s="34"/>
      <c r="Q301" s="34"/>
      <c r="R301" s="34"/>
      <c r="S301" s="30" t="str">
        <f t="shared" si="2"/>
        <v> 7,400.00 </v>
      </c>
      <c r="T301" s="27" t="str">
        <f t="shared" si="3"/>
        <v> 0.00 </v>
      </c>
      <c r="U301" s="31" t="str">
        <f t="shared" si="4"/>
        <v>4,638.75 </v>
      </c>
      <c r="V301" s="31" t="str">
        <f t="shared" si="5"/>
        <v>5,853.75 </v>
      </c>
      <c r="W301" s="31" t="str">
        <f t="shared" si="6"/>
        <v>1,546.25 </v>
      </c>
    </row>
    <row r="302" ht="15.75" customHeight="1">
      <c r="A302" s="80" t="s">
        <v>599</v>
      </c>
      <c r="B302" s="71" t="s">
        <v>600</v>
      </c>
      <c r="C302" s="21">
        <v>5824.0</v>
      </c>
      <c r="D302" s="22">
        <v>2000.0</v>
      </c>
      <c r="E302" s="22"/>
      <c r="F302" s="23"/>
      <c r="G302" s="24">
        <v>1067.0</v>
      </c>
      <c r="H302" s="25">
        <v>5000.0</v>
      </c>
      <c r="I302" s="26" t="str">
        <f t="shared" si="1"/>
        <v> 8,067.00 </v>
      </c>
      <c r="J302" s="27"/>
      <c r="K302" s="27">
        <v>10331.0</v>
      </c>
      <c r="L302" s="27"/>
      <c r="M302" s="27"/>
      <c r="N302" s="27"/>
      <c r="O302" s="27">
        <v>2000.0</v>
      </c>
      <c r="P302" s="34"/>
      <c r="Q302" s="34"/>
      <c r="R302" s="34"/>
      <c r="S302" s="30" t="str">
        <f t="shared" si="2"/>
        <v> 12,331.00 </v>
      </c>
      <c r="T302" s="27" t="str">
        <f t="shared" si="3"/>
        <v>(1,560.00)</v>
      </c>
      <c r="U302" s="31" t="str">
        <f t="shared" si="4"/>
        <v>4,550.25 </v>
      </c>
      <c r="V302" s="31" t="str">
        <f t="shared" si="5"/>
        <v>12,374.25 </v>
      </c>
      <c r="W302" s="31" t="str">
        <f t="shared" si="6"/>
        <v>-43.25 </v>
      </c>
    </row>
    <row r="303" ht="15.75" customHeight="1">
      <c r="A303" s="80" t="s">
        <v>601</v>
      </c>
      <c r="B303" s="71" t="s">
        <v>602</v>
      </c>
      <c r="C303" s="21"/>
      <c r="D303" s="22"/>
      <c r="E303" s="22"/>
      <c r="F303" s="23"/>
      <c r="G303" s="24">
        <v>1074.0</v>
      </c>
      <c r="H303" s="25">
        <v>5000.0</v>
      </c>
      <c r="I303" s="26" t="str">
        <f t="shared" si="1"/>
        <v> 6,074.00 </v>
      </c>
      <c r="J303" s="27"/>
      <c r="K303" s="27"/>
      <c r="L303" s="27"/>
      <c r="M303" s="27"/>
      <c r="N303" s="27"/>
      <c r="O303" s="27"/>
      <c r="P303" s="34"/>
      <c r="Q303" s="34"/>
      <c r="R303" s="34"/>
      <c r="S303" s="30" t="str">
        <f t="shared" si="2"/>
        <v> 0.00 </v>
      </c>
      <c r="T303" s="27" t="str">
        <f t="shared" si="3"/>
        <v>(6,074.00)</v>
      </c>
      <c r="U303" s="31" t="str">
        <f t="shared" si="4"/>
        <v>4,555.50 </v>
      </c>
      <c r="V303" s="31" t="str">
        <f t="shared" si="5"/>
        <v>4,555.50 </v>
      </c>
      <c r="W303" s="31" t="str">
        <f t="shared" si="6"/>
        <v>-4,555.50 </v>
      </c>
    </row>
    <row r="304" ht="15.75" customHeight="1">
      <c r="A304" s="80" t="s">
        <v>603</v>
      </c>
      <c r="B304" s="95" t="s">
        <v>604</v>
      </c>
      <c r="C304" s="21">
        <v>6989.0</v>
      </c>
      <c r="D304" s="22"/>
      <c r="E304" s="22"/>
      <c r="F304" s="23"/>
      <c r="G304" s="24">
        <v>1778.0</v>
      </c>
      <c r="H304" s="25">
        <v>5000.0</v>
      </c>
      <c r="I304" s="26" t="str">
        <f t="shared" si="1"/>
        <v> 6,778.00 </v>
      </c>
      <c r="J304" s="27"/>
      <c r="K304" s="27"/>
      <c r="L304" s="27"/>
      <c r="M304" s="27">
        <v>8684.0</v>
      </c>
      <c r="N304" s="27"/>
      <c r="O304" s="27"/>
      <c r="P304" s="34"/>
      <c r="Q304" s="34">
        <v>5083.0</v>
      </c>
      <c r="R304" s="34"/>
      <c r="S304" s="30" t="str">
        <f t="shared" si="2"/>
        <v> 13,767.00 </v>
      </c>
      <c r="T304" s="27" t="str">
        <f t="shared" si="3"/>
        <v> 0.00 </v>
      </c>
      <c r="U304" s="31" t="str">
        <f t="shared" si="4"/>
        <v>5,083.50 </v>
      </c>
      <c r="V304" s="31" t="str">
        <f t="shared" si="5"/>
        <v>12,072.50 </v>
      </c>
      <c r="W304" s="31" t="str">
        <f t="shared" si="6"/>
        <v>1,694.50 </v>
      </c>
    </row>
    <row r="305" ht="15.75" customHeight="1">
      <c r="A305" s="80" t="s">
        <v>605</v>
      </c>
      <c r="B305" s="95" t="s">
        <v>606</v>
      </c>
      <c r="C305" s="21">
        <v>25749.0</v>
      </c>
      <c r="D305" s="22"/>
      <c r="E305" s="22"/>
      <c r="F305" s="23"/>
      <c r="G305" s="24">
        <v>1501.0</v>
      </c>
      <c r="H305" s="25">
        <v>5000.0</v>
      </c>
      <c r="I305" s="26" t="str">
        <f t="shared" si="1"/>
        <v> 6,501.00 </v>
      </c>
      <c r="J305" s="27"/>
      <c r="K305" s="27"/>
      <c r="L305" s="27"/>
      <c r="M305" s="27"/>
      <c r="N305" s="27"/>
      <c r="O305" s="27"/>
      <c r="P305" s="34"/>
      <c r="Q305" s="34"/>
      <c r="R305" s="34"/>
      <c r="S305" s="30" t="str">
        <f t="shared" si="2"/>
        <v> 0.00 </v>
      </c>
      <c r="T305" s="27" t="str">
        <f t="shared" si="3"/>
        <v>(32,250.00)</v>
      </c>
      <c r="U305" s="31" t="str">
        <f t="shared" si="4"/>
        <v>4,875.75 </v>
      </c>
      <c r="V305" s="31" t="str">
        <f t="shared" si="5"/>
        <v>30,624.75 </v>
      </c>
      <c r="W305" s="31" t="str">
        <f t="shared" si="6"/>
        <v>-30,624.75 </v>
      </c>
    </row>
    <row r="306" ht="15.75" customHeight="1">
      <c r="A306" s="80" t="s">
        <v>607</v>
      </c>
      <c r="B306" s="71" t="s">
        <v>608</v>
      </c>
      <c r="C306" s="21"/>
      <c r="D306" s="22"/>
      <c r="E306" s="22"/>
      <c r="F306" s="23"/>
      <c r="G306" s="24">
        <v>1327.0</v>
      </c>
      <c r="H306" s="25">
        <v>5000.0</v>
      </c>
      <c r="I306" s="26" t="str">
        <f t="shared" si="1"/>
        <v> 6,327.00 </v>
      </c>
      <c r="J306" s="27"/>
      <c r="K306" s="27"/>
      <c r="L306" s="27"/>
      <c r="M306" s="27"/>
      <c r="N306" s="27"/>
      <c r="O306" s="27"/>
      <c r="P306" s="34"/>
      <c r="Q306" s="34"/>
      <c r="R306" s="34"/>
      <c r="S306" s="30" t="str">
        <f t="shared" si="2"/>
        <v> 0.00 </v>
      </c>
      <c r="T306" s="27" t="str">
        <f t="shared" si="3"/>
        <v>(6,327.00)</v>
      </c>
      <c r="U306" s="31" t="str">
        <f t="shared" si="4"/>
        <v>4,745.25 </v>
      </c>
      <c r="V306" s="31" t="str">
        <f t="shared" si="5"/>
        <v>4,745.25 </v>
      </c>
      <c r="W306" s="31" t="str">
        <f t="shared" si="6"/>
        <v>-4,745.25 </v>
      </c>
    </row>
    <row r="307" ht="15.75" customHeight="1">
      <c r="A307" s="80" t="s">
        <v>609</v>
      </c>
      <c r="B307" s="71" t="s">
        <v>610</v>
      </c>
      <c r="C307" s="21">
        <v>4783.0</v>
      </c>
      <c r="D307" s="22"/>
      <c r="E307" s="22"/>
      <c r="F307" s="23"/>
      <c r="G307" s="24">
        <v>1304.0</v>
      </c>
      <c r="H307" s="25">
        <v>5000.0</v>
      </c>
      <c r="I307" s="26" t="str">
        <f t="shared" si="1"/>
        <v> 6,304.00 </v>
      </c>
      <c r="J307" s="27"/>
      <c r="K307" s="27" t="str">
        <f>4000+3000</f>
        <v> 7,000.00 </v>
      </c>
      <c r="L307" s="27"/>
      <c r="M307" s="27"/>
      <c r="N307" s="27"/>
      <c r="O307" s="27">
        <v>4382.0</v>
      </c>
      <c r="P307" s="34"/>
      <c r="Q307" s="34">
        <v>1400.0</v>
      </c>
      <c r="R307" s="34"/>
      <c r="S307" s="30" t="str">
        <f t="shared" si="2"/>
        <v> 12,782.00 </v>
      </c>
      <c r="T307" s="27" t="str">
        <f t="shared" si="3"/>
        <v> 1,695.00 </v>
      </c>
      <c r="U307" s="31" t="str">
        <f t="shared" si="4"/>
        <v>4,728.00 </v>
      </c>
      <c r="V307" s="31" t="str">
        <f t="shared" si="5"/>
        <v>9,511.00 </v>
      </c>
      <c r="W307" s="31" t="str">
        <f t="shared" si="6"/>
        <v>3,271.00 </v>
      </c>
    </row>
    <row r="308" ht="15.75" customHeight="1">
      <c r="A308" s="80" t="s">
        <v>603</v>
      </c>
      <c r="B308" s="95" t="s">
        <v>611</v>
      </c>
      <c r="C308" s="21">
        <v>6395.0</v>
      </c>
      <c r="D308" s="22">
        <v>2180.0</v>
      </c>
      <c r="E308" s="22"/>
      <c r="F308" s="23"/>
      <c r="G308" s="24">
        <v>1343.0</v>
      </c>
      <c r="H308" s="25">
        <v>5000.0</v>
      </c>
      <c r="I308" s="26" t="str">
        <f t="shared" si="1"/>
        <v> 8,523.00 </v>
      </c>
      <c r="J308" s="27"/>
      <c r="K308" s="27"/>
      <c r="L308" s="27"/>
      <c r="M308" s="27">
        <v>7985.0</v>
      </c>
      <c r="N308" s="27"/>
      <c r="O308" s="27"/>
      <c r="P308" s="34"/>
      <c r="Q308" s="34" t="str">
        <f>2180+4674</f>
        <v> 6,854.00 </v>
      </c>
      <c r="R308" s="34"/>
      <c r="S308" s="30" t="str">
        <f t="shared" si="2"/>
        <v> 14,839.00 </v>
      </c>
      <c r="T308" s="27" t="str">
        <f t="shared" si="3"/>
        <v>(79.00)</v>
      </c>
      <c r="U308" s="31" t="str">
        <f t="shared" si="4"/>
        <v>4,757.25 </v>
      </c>
      <c r="V308" s="31" t="str">
        <f t="shared" si="5"/>
        <v>13,332.25 </v>
      </c>
      <c r="W308" s="31" t="str">
        <f t="shared" si="6"/>
        <v>1,506.75 </v>
      </c>
    </row>
    <row r="309" ht="15.75" customHeight="1">
      <c r="A309" s="80" t="s">
        <v>612</v>
      </c>
      <c r="B309" s="71" t="s">
        <v>613</v>
      </c>
      <c r="C309" s="21">
        <v>158.0</v>
      </c>
      <c r="D309" s="22"/>
      <c r="E309" s="22"/>
      <c r="F309" s="23"/>
      <c r="G309" s="24">
        <v>1343.0</v>
      </c>
      <c r="H309" s="25">
        <v>5000.0</v>
      </c>
      <c r="I309" s="26" t="str">
        <f t="shared" si="1"/>
        <v> 6,343.00 </v>
      </c>
      <c r="J309" s="27"/>
      <c r="K309" s="27"/>
      <c r="L309" s="27"/>
      <c r="M309" s="27">
        <v>6501.0</v>
      </c>
      <c r="N309" s="27"/>
      <c r="O309" s="27"/>
      <c r="P309" s="34"/>
      <c r="Q309" s="34"/>
      <c r="R309" s="34"/>
      <c r="S309" s="30" t="str">
        <f t="shared" si="2"/>
        <v> 6,501.00 </v>
      </c>
      <c r="T309" s="27" t="str">
        <f t="shared" si="3"/>
        <v> 0.00 </v>
      </c>
      <c r="U309" s="31" t="str">
        <f t="shared" si="4"/>
        <v>4,757.25 </v>
      </c>
      <c r="V309" s="31" t="str">
        <f t="shared" si="5"/>
        <v>4,915.25 </v>
      </c>
      <c r="W309" s="31" t="str">
        <f t="shared" si="6"/>
        <v>1,585.75 </v>
      </c>
    </row>
    <row r="310" ht="15.75" customHeight="1">
      <c r="A310" s="80" t="s">
        <v>614</v>
      </c>
      <c r="B310" s="71" t="s">
        <v>615</v>
      </c>
      <c r="C310" s="21">
        <v>276.0</v>
      </c>
      <c r="D310" s="22">
        <v>510.0</v>
      </c>
      <c r="E310" s="22"/>
      <c r="F310" s="23"/>
      <c r="G310" s="24">
        <v>1264.0</v>
      </c>
      <c r="H310" s="25">
        <v>5000.0</v>
      </c>
      <c r="I310" s="26" t="str">
        <f t="shared" si="1"/>
        <v> 6,774.00 </v>
      </c>
      <c r="J310" s="27"/>
      <c r="K310" s="27"/>
      <c r="L310" s="27"/>
      <c r="M310" s="27"/>
      <c r="N310" s="27"/>
      <c r="O310" s="27"/>
      <c r="P310" s="34">
        <v>6774.0</v>
      </c>
      <c r="Q310" s="34"/>
      <c r="R310" s="34"/>
      <c r="S310" s="30" t="str">
        <f t="shared" si="2"/>
        <v> 6,774.00 </v>
      </c>
      <c r="T310" s="27" t="str">
        <f t="shared" si="3"/>
        <v>(276.00)</v>
      </c>
      <c r="U310" s="31" t="str">
        <f t="shared" si="4"/>
        <v>4,698.00 </v>
      </c>
      <c r="V310" s="31" t="str">
        <f t="shared" si="5"/>
        <v>5,484.00 </v>
      </c>
      <c r="W310" s="31" t="str">
        <f t="shared" si="6"/>
        <v>1,290.00 </v>
      </c>
    </row>
    <row r="311" ht="15.75" customHeight="1">
      <c r="A311" s="80" t="s">
        <v>616</v>
      </c>
      <c r="B311" s="71" t="s">
        <v>617</v>
      </c>
      <c r="C311" s="21"/>
      <c r="D311" s="22">
        <v>1355.0</v>
      </c>
      <c r="E311" s="22"/>
      <c r="F311" s="23"/>
      <c r="G311" s="24">
        <v>1189.0</v>
      </c>
      <c r="H311" s="25">
        <v>5000.0</v>
      </c>
      <c r="I311" s="26" t="str">
        <f t="shared" si="1"/>
        <v> 7,544.00 </v>
      </c>
      <c r="J311" s="27"/>
      <c r="K311" s="27"/>
      <c r="L311" s="27"/>
      <c r="M311" s="27"/>
      <c r="N311" s="27">
        <v>4355.0</v>
      </c>
      <c r="O311" s="27"/>
      <c r="P311" s="34"/>
      <c r="Q311" s="34"/>
      <c r="R311" s="34"/>
      <c r="S311" s="30" t="str">
        <f t="shared" si="2"/>
        <v> 4,355.00 </v>
      </c>
      <c r="T311" s="27" t="str">
        <f t="shared" si="3"/>
        <v>(3,189.00)</v>
      </c>
      <c r="U311" s="31" t="str">
        <f t="shared" si="4"/>
        <v>4,641.75 </v>
      </c>
      <c r="V311" s="31" t="str">
        <f t="shared" si="5"/>
        <v>5,996.75 </v>
      </c>
      <c r="W311" s="31" t="str">
        <f t="shared" si="6"/>
        <v>-1,641.75 </v>
      </c>
    </row>
    <row r="312" ht="15.75" customHeight="1">
      <c r="A312" s="80" t="s">
        <v>618</v>
      </c>
      <c r="B312" s="71" t="s">
        <v>619</v>
      </c>
      <c r="C312" s="21">
        <v>16110.0</v>
      </c>
      <c r="D312" s="22"/>
      <c r="E312" s="22"/>
      <c r="F312" s="23"/>
      <c r="G312" s="24">
        <v>1201.0</v>
      </c>
      <c r="H312" s="25">
        <v>5000.0</v>
      </c>
      <c r="I312" s="26" t="str">
        <f t="shared" si="1"/>
        <v> 6,201.00 </v>
      </c>
      <c r="J312" s="27"/>
      <c r="K312" s="27"/>
      <c r="L312" s="27"/>
      <c r="M312" s="27"/>
      <c r="N312" s="27">
        <v>3000.0</v>
      </c>
      <c r="O312" s="27"/>
      <c r="P312" s="34"/>
      <c r="Q312" s="34" t="str">
        <f>10000+6210</f>
        <v> 16,210.00 </v>
      </c>
      <c r="R312" s="34"/>
      <c r="S312" s="30" t="str">
        <f t="shared" si="2"/>
        <v> 19,210.00 </v>
      </c>
      <c r="T312" s="27" t="str">
        <f t="shared" si="3"/>
        <v>(3,101.00)</v>
      </c>
      <c r="U312" s="31" t="str">
        <f t="shared" si="4"/>
        <v>4,650.75 </v>
      </c>
      <c r="V312" s="31" t="str">
        <f t="shared" si="5"/>
        <v>20,760.75 </v>
      </c>
      <c r="W312" s="31" t="str">
        <f t="shared" si="6"/>
        <v>-1,550.75 </v>
      </c>
    </row>
    <row r="313" ht="15.75" customHeight="1">
      <c r="A313" s="80" t="s">
        <v>620</v>
      </c>
      <c r="B313" s="71" t="s">
        <v>621</v>
      </c>
      <c r="C313" s="21">
        <v>8941.0</v>
      </c>
      <c r="D313" s="22"/>
      <c r="E313" s="22"/>
      <c r="F313" s="23"/>
      <c r="G313" s="24">
        <v>1197.0</v>
      </c>
      <c r="H313" s="25">
        <v>5000.0</v>
      </c>
      <c r="I313" s="26" t="str">
        <f t="shared" si="1"/>
        <v> 6,197.00 </v>
      </c>
      <c r="J313" s="27"/>
      <c r="K313" s="27">
        <v>12803.0</v>
      </c>
      <c r="L313" s="27"/>
      <c r="M313" s="27"/>
      <c r="N313" s="27"/>
      <c r="O313" s="27"/>
      <c r="P313" s="34"/>
      <c r="Q313" s="34"/>
      <c r="R313" s="34"/>
      <c r="S313" s="30" t="str">
        <f t="shared" si="2"/>
        <v> 12,803.00 </v>
      </c>
      <c r="T313" s="27" t="str">
        <f t="shared" si="3"/>
        <v>(2,335.00)</v>
      </c>
      <c r="U313" s="31" t="str">
        <f t="shared" si="4"/>
        <v>4,647.75 </v>
      </c>
      <c r="V313" s="31" t="str">
        <f t="shared" si="5"/>
        <v>13,588.75 </v>
      </c>
      <c r="W313" s="31" t="str">
        <f t="shared" si="6"/>
        <v>-785.75 </v>
      </c>
    </row>
    <row r="314" ht="15.75" customHeight="1">
      <c r="A314" s="80" t="s">
        <v>622</v>
      </c>
      <c r="B314" s="95" t="s">
        <v>623</v>
      </c>
      <c r="C314" s="21">
        <v>2644.0</v>
      </c>
      <c r="D314" s="22">
        <v>25.0</v>
      </c>
      <c r="E314" s="22"/>
      <c r="F314" s="23"/>
      <c r="G314" s="24">
        <v>1177.0</v>
      </c>
      <c r="H314" s="25">
        <v>5000.0</v>
      </c>
      <c r="I314" s="26" t="str">
        <f t="shared" si="1"/>
        <v> 6,202.00 </v>
      </c>
      <c r="J314" s="27"/>
      <c r="K314" s="27">
        <v>2644.0</v>
      </c>
      <c r="L314" s="27"/>
      <c r="M314" s="27">
        <v>3000.0</v>
      </c>
      <c r="N314" s="27">
        <v>2025.0</v>
      </c>
      <c r="O314" s="27"/>
      <c r="P314" s="34"/>
      <c r="Q314" s="34"/>
      <c r="R314" s="34"/>
      <c r="S314" s="30" t="str">
        <f t="shared" si="2"/>
        <v> 7,669.00 </v>
      </c>
      <c r="T314" s="27" t="str">
        <f t="shared" si="3"/>
        <v>(1,177.00)</v>
      </c>
      <c r="U314" s="31" t="str">
        <f t="shared" si="4"/>
        <v>4,632.75 </v>
      </c>
      <c r="V314" s="31" t="str">
        <f t="shared" si="5"/>
        <v>7,301.75 </v>
      </c>
      <c r="W314" s="31" t="str">
        <f t="shared" si="6"/>
        <v>367.25 </v>
      </c>
    </row>
    <row r="315" ht="15.75" customHeight="1">
      <c r="A315" s="80" t="s">
        <v>624</v>
      </c>
      <c r="B315" s="95" t="s">
        <v>625</v>
      </c>
      <c r="C315" s="21"/>
      <c r="D315" s="22">
        <v>10.0</v>
      </c>
      <c r="E315" s="22"/>
      <c r="F315" s="23"/>
      <c r="G315" s="24">
        <v>909.0</v>
      </c>
      <c r="H315" s="25">
        <v>5000.0</v>
      </c>
      <c r="I315" s="26" t="str">
        <f t="shared" si="1"/>
        <v> 5,919.00 </v>
      </c>
      <c r="J315" s="27">
        <v>2310.0</v>
      </c>
      <c r="K315" s="27"/>
      <c r="L315" s="27"/>
      <c r="M315" s="27">
        <v>1500.0</v>
      </c>
      <c r="N315" s="27"/>
      <c r="O315" s="27"/>
      <c r="P315" s="34"/>
      <c r="Q315" s="34">
        <v>4409.0</v>
      </c>
      <c r="R315" s="34"/>
      <c r="S315" s="30" t="str">
        <f t="shared" si="2"/>
        <v> 8,219.00 </v>
      </c>
      <c r="T315" s="27" t="str">
        <f t="shared" si="3"/>
        <v> 2,300.00 </v>
      </c>
      <c r="U315" s="31" t="str">
        <f t="shared" si="4"/>
        <v>4,431.75 </v>
      </c>
      <c r="V315" s="31" t="str">
        <f t="shared" si="5"/>
        <v>4,441.75 </v>
      </c>
      <c r="W315" s="31" t="str">
        <f t="shared" si="6"/>
        <v>3,777.25 </v>
      </c>
    </row>
    <row r="316" ht="15.75" customHeight="1">
      <c r="A316" s="97" t="s">
        <v>626</v>
      </c>
      <c r="B316" s="98"/>
      <c r="C316" s="26" t="str">
        <f t="shared" ref="C316:H316" si="7">SUM(C4:C315)</f>
        <v> 1,419,568.00 </v>
      </c>
      <c r="D316" s="99" t="str">
        <f t="shared" si="7"/>
        <v> 58,103.00 </v>
      </c>
      <c r="E316" s="99" t="str">
        <f t="shared" si="7"/>
        <v> 0.00 </v>
      </c>
      <c r="F316" s="100" t="str">
        <f t="shared" si="7"/>
        <v> 50,000.00 </v>
      </c>
      <c r="G316" s="99" t="str">
        <f t="shared" si="7"/>
        <v> 351,765.00 </v>
      </c>
      <c r="H316" s="99" t="str">
        <f t="shared" si="7"/>
        <v> 1,546,000.00 </v>
      </c>
      <c r="I316" s="26" t="str">
        <f t="shared" si="1"/>
        <v> 2,005,868.00 </v>
      </c>
      <c r="J316" s="101" t="str">
        <f t="shared" ref="J316:V316" si="8">SUM(J4:J315)</f>
        <v> 103,637.00 </v>
      </c>
      <c r="K316" s="101" t="str">
        <f t="shared" si="8"/>
        <v> 259,641.00 </v>
      </c>
      <c r="L316" s="101" t="str">
        <f t="shared" si="8"/>
        <v> 226,344.00 </v>
      </c>
      <c r="M316" s="101" t="str">
        <f t="shared" si="8"/>
        <v> 171,485.00 </v>
      </c>
      <c r="N316" s="101" t="str">
        <f t="shared" si="8"/>
        <v> 124,454.00 </v>
      </c>
      <c r="O316" s="101" t="str">
        <f t="shared" si="8"/>
        <v> 108,785.00 </v>
      </c>
      <c r="P316" s="101" t="str">
        <f t="shared" si="8"/>
        <v> 108,859.00 </v>
      </c>
      <c r="Q316" s="101" t="str">
        <f t="shared" si="8"/>
        <v> 267,075.50 </v>
      </c>
      <c r="R316" s="101" t="str">
        <f t="shared" si="8"/>
        <v> 10,912.00 </v>
      </c>
      <c r="S316" s="102" t="str">
        <f t="shared" si="8"/>
        <v> 1,381,192.50 </v>
      </c>
      <c r="T316" s="26" t="str">
        <f t="shared" si="8"/>
        <v>(2,044,243.50)</v>
      </c>
      <c r="U316" s="101" t="str">
        <f t="shared" si="8"/>
        <v> 1,423,323.75 </v>
      </c>
      <c r="V316" s="101" t="str">
        <f t="shared" si="8"/>
        <v> 2,950,994.75 </v>
      </c>
      <c r="W316" s="31" t="str">
        <f t="shared" si="6"/>
        <v>-1,569,802.25 </v>
      </c>
    </row>
    <row r="317" ht="15.75" hidden="1" customHeight="1">
      <c r="C317" s="103"/>
      <c r="F317" s="3"/>
      <c r="H317" s="104" t="str">
        <f>G316+H316</f>
        <v>1,897,765.00 </v>
      </c>
      <c r="I317" s="105"/>
      <c r="J317" s="5">
        <v>43079.0</v>
      </c>
      <c r="K317" s="5">
        <v>102585.0</v>
      </c>
      <c r="L317" s="5">
        <v>121158.0</v>
      </c>
      <c r="M317" s="5">
        <v>20777.0</v>
      </c>
      <c r="N317" s="5">
        <v>64230.0</v>
      </c>
      <c r="O317" s="5" t="str">
        <f>100378/2</f>
        <v>50189</v>
      </c>
      <c r="P317" s="5"/>
      <c r="Q317" s="5"/>
      <c r="R317" s="5"/>
      <c r="S317" s="2"/>
      <c r="T317" s="99"/>
      <c r="U317" s="104"/>
      <c r="V317" s="104"/>
      <c r="W317" s="31"/>
    </row>
    <row r="318" ht="15.75" hidden="1" customHeight="1">
      <c r="C318" s="103"/>
      <c r="F318" s="3"/>
      <c r="I318" s="4"/>
      <c r="J318" s="5">
        <v>60558.0</v>
      </c>
      <c r="K318" s="106">
        <v>137899.0</v>
      </c>
      <c r="L318" s="5">
        <v>100186.0</v>
      </c>
      <c r="M318" s="5">
        <v>85697.0</v>
      </c>
      <c r="N318" s="5">
        <v>60224.0</v>
      </c>
      <c r="O318" s="5" t="str">
        <f>94528/2</f>
        <v>47264</v>
      </c>
      <c r="P318" s="5"/>
      <c r="Q318" s="5"/>
      <c r="R318" s="5"/>
      <c r="S318" s="2"/>
      <c r="T318" s="107"/>
    </row>
    <row r="319" ht="15.75" hidden="1" customHeight="1">
      <c r="C319" s="103"/>
      <c r="F319" s="3"/>
      <c r="I319" s="4"/>
      <c r="J319" s="5" t="str">
        <f t="shared" ref="J319:O319" si="9">J317+J318</f>
        <v>103637</v>
      </c>
      <c r="K319" s="106" t="str">
        <f t="shared" si="9"/>
        <v>240,484.00 </v>
      </c>
      <c r="L319" s="5" t="str">
        <f t="shared" si="9"/>
        <v>221344</v>
      </c>
      <c r="M319" s="5" t="str">
        <f t="shared" si="9"/>
        <v>106474</v>
      </c>
      <c r="N319" s="5" t="str">
        <f t="shared" si="9"/>
        <v>124454</v>
      </c>
      <c r="O319" s="5" t="str">
        <f t="shared" si="9"/>
        <v>97453</v>
      </c>
      <c r="P319" s="5"/>
      <c r="Q319" s="5"/>
      <c r="R319" s="5"/>
      <c r="S319" s="2"/>
      <c r="T319" s="104"/>
      <c r="W319" s="104"/>
    </row>
    <row r="320" ht="15.75" hidden="1" customHeight="1">
      <c r="C320" s="103"/>
      <c r="F320" s="3"/>
      <c r="I320" s="4"/>
      <c r="J320" s="106" t="str">
        <f t="shared" ref="J320:O320" si="10">J316-J319</f>
        <v>0.00 </v>
      </c>
      <c r="K320" s="106" t="str">
        <f t="shared" si="10"/>
        <v>19,157.00 </v>
      </c>
      <c r="L320" s="106" t="str">
        <f t="shared" si="10"/>
        <v>5,000.00 </v>
      </c>
      <c r="M320" s="106" t="str">
        <f t="shared" si="10"/>
        <v>65,011.00 </v>
      </c>
      <c r="N320" s="106" t="str">
        <f t="shared" si="10"/>
        <v>0.00 </v>
      </c>
      <c r="O320" s="106" t="str">
        <f t="shared" si="10"/>
        <v>11,332.00 </v>
      </c>
      <c r="P320" s="106"/>
      <c r="Q320" s="106"/>
      <c r="R320" s="106"/>
      <c r="S320" s="108"/>
    </row>
    <row r="321" ht="15.75" hidden="1" customHeight="1">
      <c r="B321" s="104"/>
      <c r="C321" s="108"/>
      <c r="F321" s="3"/>
      <c r="I321" s="4"/>
      <c r="J321" s="5"/>
      <c r="K321" s="5"/>
      <c r="L321" s="5"/>
      <c r="M321" s="5"/>
      <c r="N321" s="5"/>
      <c r="O321" s="5"/>
      <c r="P321" s="5"/>
      <c r="Q321" s="5"/>
      <c r="R321" s="5"/>
      <c r="S321" s="2"/>
    </row>
    <row r="322" ht="15.75" hidden="1" customHeight="1">
      <c r="C322" s="108"/>
      <c r="F322" s="3"/>
      <c r="I322" s="4"/>
      <c r="J322" s="5"/>
      <c r="K322" s="5"/>
      <c r="L322" s="5"/>
      <c r="M322" s="5"/>
      <c r="N322" s="5"/>
      <c r="O322" s="5"/>
      <c r="P322" s="5"/>
      <c r="Q322" s="5"/>
      <c r="R322" s="5"/>
      <c r="S322" s="2"/>
    </row>
    <row r="323" ht="15.75" customHeight="1">
      <c r="B323" s="104"/>
      <c r="C323" s="108"/>
      <c r="F323" s="3"/>
      <c r="I323" s="4"/>
      <c r="J323" s="5"/>
      <c r="K323" s="5"/>
      <c r="L323" s="5"/>
      <c r="M323" s="5"/>
      <c r="N323" s="5"/>
      <c r="O323" s="5"/>
      <c r="P323" s="5"/>
      <c r="Q323" s="5"/>
      <c r="R323" s="5"/>
      <c r="S323" s="2"/>
    </row>
    <row r="324" ht="15.75" customHeight="1">
      <c r="C324" s="2"/>
      <c r="F324" s="3"/>
      <c r="I324" s="4"/>
      <c r="J324" s="5"/>
      <c r="K324" s="5"/>
      <c r="L324" s="5"/>
      <c r="M324" s="5"/>
      <c r="N324" s="5"/>
      <c r="O324" s="5"/>
      <c r="P324" s="5"/>
      <c r="Q324" s="5"/>
      <c r="R324" s="5"/>
      <c r="S324" s="2"/>
    </row>
    <row r="325" ht="15.75" customHeight="1">
      <c r="C325" s="2"/>
      <c r="F325" s="3"/>
      <c r="I325" s="4"/>
      <c r="J325" s="5"/>
      <c r="K325" s="5"/>
      <c r="L325" s="5"/>
      <c r="M325" s="5"/>
      <c r="N325" s="5"/>
      <c r="O325" s="5"/>
      <c r="P325" s="5"/>
      <c r="Q325" s="5"/>
      <c r="R325" s="5"/>
      <c r="S325" s="2"/>
    </row>
    <row r="326" ht="15.75" customHeight="1">
      <c r="C326" s="2"/>
      <c r="F326" s="3"/>
      <c r="I326" s="4"/>
      <c r="J326" s="5"/>
      <c r="K326" s="5"/>
      <c r="L326" s="5"/>
      <c r="M326" s="5"/>
      <c r="N326" s="5"/>
      <c r="O326" s="5"/>
      <c r="P326" s="5"/>
      <c r="Q326" s="5"/>
      <c r="R326" s="5"/>
      <c r="S326" s="2"/>
      <c r="V326" s="104"/>
      <c r="W326" s="104"/>
    </row>
    <row r="327" ht="15.75" customHeight="1">
      <c r="C327" s="2"/>
      <c r="F327" s="3"/>
      <c r="I327" s="4"/>
      <c r="J327" s="5"/>
      <c r="K327" s="5"/>
      <c r="L327" s="5"/>
      <c r="M327" s="5"/>
      <c r="N327" s="5"/>
      <c r="O327" s="5"/>
      <c r="P327" s="5"/>
      <c r="Q327" s="5"/>
      <c r="R327" s="5"/>
      <c r="S327" s="2"/>
      <c r="U327" s="104"/>
    </row>
    <row r="328" ht="15.75" customHeight="1">
      <c r="C328" s="2"/>
      <c r="F328" s="3"/>
      <c r="I328" s="4"/>
      <c r="J328" s="5"/>
      <c r="K328" s="5"/>
      <c r="L328" s="5"/>
      <c r="M328" s="5"/>
      <c r="N328" s="5"/>
      <c r="O328" s="5"/>
      <c r="P328" s="5"/>
      <c r="Q328" s="5"/>
      <c r="R328" s="5"/>
      <c r="S328" s="2"/>
    </row>
    <row r="329" ht="15.75" customHeight="1">
      <c r="C329" s="2"/>
      <c r="F329" s="3"/>
      <c r="I329" s="4"/>
      <c r="J329" s="5"/>
      <c r="K329" s="5"/>
      <c r="L329" s="5"/>
      <c r="M329" s="5"/>
      <c r="N329" s="5"/>
      <c r="O329" s="5"/>
      <c r="P329" s="5"/>
      <c r="Q329" s="5"/>
      <c r="R329" s="5"/>
      <c r="S329" s="2"/>
      <c r="W329" s="104"/>
    </row>
    <row r="330" ht="15.75" customHeight="1">
      <c r="C330" s="2"/>
      <c r="F330" s="3"/>
      <c r="I330" s="4"/>
      <c r="J330" s="5"/>
      <c r="K330" s="5"/>
      <c r="L330" s="5"/>
      <c r="M330" s="5"/>
      <c r="N330" s="5"/>
      <c r="O330" s="5"/>
      <c r="P330" s="5"/>
      <c r="Q330" s="5"/>
      <c r="R330" s="5"/>
      <c r="S330" s="2"/>
    </row>
    <row r="331" ht="15.75" customHeight="1">
      <c r="C331" s="2"/>
      <c r="F331" s="3"/>
      <c r="I331" s="4"/>
      <c r="J331" s="5"/>
      <c r="K331" s="5"/>
      <c r="L331" s="5"/>
      <c r="M331" s="5"/>
      <c r="N331" s="5"/>
      <c r="O331" s="106"/>
      <c r="P331" s="106"/>
      <c r="Q331" s="106"/>
      <c r="R331" s="106"/>
      <c r="S331" s="2"/>
    </row>
  </sheetData>
  <mergeCells count="1">
    <mergeCell ref="J2:L2"/>
  </mergeCells>
  <printOptions/>
  <pageMargins bottom="0.747916666666667" footer="0.0" header="0.0" left="0.708333333333333" right="0.708333333333333" top="0.747916666666667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3.0" ySplit="3.0" topLeftCell="D4" activePane="bottomRight" state="frozen"/>
      <selection activeCell="D1" sqref="D1" pane="topRight"/>
      <selection activeCell="A4" sqref="A4" pane="bottomLeft"/>
      <selection activeCell="D4" sqref="D4" pane="bottomRight"/>
    </sheetView>
  </sheetViews>
  <sheetFormatPr customHeight="1" defaultColWidth="14.43" defaultRowHeight="15.0"/>
  <cols>
    <col customWidth="1" min="1" max="1" width="26.0"/>
    <col customWidth="1" min="2" max="2" width="15.29"/>
    <col customWidth="1" min="3" max="3" width="15.0"/>
    <col customWidth="1" hidden="1" min="4" max="4" width="12.0"/>
    <col customWidth="1" hidden="1" min="5" max="5" width="6.86"/>
    <col customWidth="1" hidden="1" min="6" max="6" width="12.0"/>
    <col customWidth="1" hidden="1" min="7" max="7" width="13.29"/>
    <col customWidth="1" hidden="1" min="8" max="8" width="15.0"/>
    <col customWidth="1" min="9" max="9" width="14.86"/>
    <col customWidth="1" hidden="1" min="10" max="10" width="13.86"/>
    <col customWidth="1" hidden="1" min="11" max="14" width="13.14"/>
    <col customWidth="1" hidden="1" min="15" max="17" width="16.29"/>
    <col customWidth="1" min="18" max="18" width="14.0"/>
    <col customWidth="1" hidden="1" min="19" max="19" width="15.29"/>
    <col customWidth="1" hidden="1" min="20" max="20" width="13.43"/>
    <col customWidth="1" min="21" max="21" width="13.57"/>
    <col customWidth="1" min="22" max="22" width="16.43"/>
    <col customWidth="1" min="23" max="23" width="8.71"/>
  </cols>
  <sheetData>
    <row r="1">
      <c r="B1" s="1" t="s">
        <v>627</v>
      </c>
      <c r="C1" s="2"/>
      <c r="I1" s="4"/>
      <c r="J1" s="109"/>
      <c r="K1" s="5"/>
      <c r="L1" s="110"/>
      <c r="M1" s="5"/>
      <c r="N1" s="5"/>
      <c r="R1" s="4"/>
      <c r="V1" s="4"/>
    </row>
    <row r="2">
      <c r="C2" s="2"/>
      <c r="I2" s="6" t="s">
        <v>1</v>
      </c>
      <c r="J2" s="7"/>
      <c r="K2" s="8"/>
      <c r="L2" s="111"/>
      <c r="M2" s="9"/>
      <c r="N2" s="10"/>
      <c r="R2" s="4"/>
      <c r="V2" s="4"/>
    </row>
    <row r="3" ht="71.25" customHeight="1">
      <c r="A3" s="12" t="s">
        <v>2</v>
      </c>
      <c r="B3" s="13" t="s">
        <v>3</v>
      </c>
      <c r="C3" s="14" t="s">
        <v>4</v>
      </c>
      <c r="D3" s="15" t="s">
        <v>5</v>
      </c>
      <c r="E3" s="15" t="s">
        <v>6</v>
      </c>
      <c r="F3" s="112" t="s">
        <v>628</v>
      </c>
      <c r="G3" s="13" t="s">
        <v>8</v>
      </c>
      <c r="H3" s="13" t="s">
        <v>9</v>
      </c>
      <c r="I3" s="14" t="s">
        <v>10</v>
      </c>
      <c r="J3" s="17" t="s">
        <v>11</v>
      </c>
      <c r="K3" s="12" t="s">
        <v>12</v>
      </c>
      <c r="L3" s="12" t="s">
        <v>13</v>
      </c>
      <c r="M3" s="12" t="s">
        <v>14</v>
      </c>
      <c r="N3" s="12" t="s">
        <v>15</v>
      </c>
      <c r="O3" s="12" t="s">
        <v>16</v>
      </c>
      <c r="P3" s="12" t="s">
        <v>17</v>
      </c>
      <c r="Q3" s="12" t="s">
        <v>18</v>
      </c>
      <c r="R3" s="14" t="s">
        <v>20</v>
      </c>
      <c r="S3" s="13" t="s">
        <v>21</v>
      </c>
      <c r="T3" s="18" t="s">
        <v>22</v>
      </c>
      <c r="U3" s="18" t="s">
        <v>23</v>
      </c>
      <c r="V3" s="18" t="str">
        <f>'Лист1'!W3</f>
        <v>ДОЛГ НА 01.09.21</v>
      </c>
    </row>
    <row r="4">
      <c r="A4" s="80" t="str">
        <f>'Лист1'!A4</f>
        <v>Токарева И.В.</v>
      </c>
      <c r="B4" s="20">
        <v>1.0</v>
      </c>
      <c r="C4" s="113" t="str">
        <f>'Лист1'!C4</f>
        <v/>
      </c>
      <c r="D4" s="114" t="str">
        <f>'Лист1'!D4</f>
        <v/>
      </c>
      <c r="E4" s="114" t="str">
        <f>'Лист1'!E4</f>
        <v/>
      </c>
      <c r="F4" s="115" t="str">
        <f>'Лист1'!F4</f>
        <v/>
      </c>
      <c r="G4" s="116" t="str">
        <f>'Лист1'!G4</f>
        <v>940.00 </v>
      </c>
      <c r="H4" s="115" t="str">
        <f>'Лист1'!H4</f>
        <v>5,000.00 </v>
      </c>
      <c r="I4" s="117" t="str">
        <f>'Лист1'!I4</f>
        <v>5,940.00 </v>
      </c>
      <c r="J4" s="118" t="str">
        <f>'Лист1'!J4</f>
        <v/>
      </c>
      <c r="K4" s="118" t="str">
        <f>'Лист1'!K4</f>
        <v/>
      </c>
      <c r="L4" s="118" t="str">
        <f>'Лист1'!L4</f>
        <v/>
      </c>
      <c r="M4" s="118" t="str">
        <f>'Лист1'!M4</f>
        <v/>
      </c>
      <c r="N4" s="118" t="str">
        <f>'Лист1'!N4</f>
        <v/>
      </c>
      <c r="O4" s="118" t="str">
        <f>'Лист1'!O4</f>
        <v/>
      </c>
      <c r="P4" s="118" t="str">
        <f>'Лист1'!P4</f>
        <v/>
      </c>
      <c r="Q4" s="118" t="str">
        <f>'Лист1'!Q4</f>
        <v/>
      </c>
      <c r="R4" s="119" t="str">
        <f>'Лист1'!S4</f>
        <v>0.00 </v>
      </c>
      <c r="S4" s="120" t="str">
        <f t="shared" ref="S4:S152" si="1">-C4-I4+R4</f>
        <v>-5,940.00 </v>
      </c>
      <c r="T4" s="121" t="str">
        <f t="shared" ref="T4:T152" si="2">(G4+H4)/4*3</f>
        <v>4,455.00 </v>
      </c>
      <c r="U4" s="120" t="str">
        <f>'Лист1'!V4</f>
        <v>4,455.00 </v>
      </c>
      <c r="V4" s="119" t="str">
        <f t="shared" ref="V4:V152" si="3">R4-U4</f>
        <v>-4,455.00 </v>
      </c>
    </row>
    <row r="5" hidden="1">
      <c r="A5" s="80" t="str">
        <f>'Лист1'!A5</f>
        <v>Шивченко В.И</v>
      </c>
      <c r="B5" s="20" t="s">
        <v>28</v>
      </c>
      <c r="C5" s="113" t="str">
        <f>'Лист1'!C5</f>
        <v/>
      </c>
      <c r="D5" s="114" t="str">
        <f>'Лист1'!D5</f>
        <v/>
      </c>
      <c r="E5" s="114" t="str">
        <f>'Лист1'!E5</f>
        <v/>
      </c>
      <c r="F5" s="115" t="str">
        <f>'Лист1'!F5</f>
        <v/>
      </c>
      <c r="G5" s="116" t="str">
        <f>'Лист1'!G5</f>
        <v>3,006.00 </v>
      </c>
      <c r="H5" s="115" t="str">
        <f>'Лист1'!H5</f>
        <v>5,000.00 </v>
      </c>
      <c r="I5" s="117" t="str">
        <f>'Лист1'!I5</f>
        <v>8,006.00 </v>
      </c>
      <c r="J5" s="118" t="str">
        <f>'Лист1'!J5</f>
        <v/>
      </c>
      <c r="K5" s="118" t="str">
        <f>'Лист1'!K5</f>
        <v/>
      </c>
      <c r="L5" s="118" t="str">
        <f>'Лист1'!L5</f>
        <v>8,002.00 </v>
      </c>
      <c r="M5" s="118" t="str">
        <f>'Лист1'!M5</f>
        <v/>
      </c>
      <c r="N5" s="118" t="str">
        <f>'Лист1'!N5</f>
        <v/>
      </c>
      <c r="O5" s="118" t="str">
        <f>'Лист1'!O5</f>
        <v/>
      </c>
      <c r="P5" s="118" t="str">
        <f>'Лист1'!P5</f>
        <v/>
      </c>
      <c r="Q5" s="118" t="str">
        <f>'Лист1'!Q5</f>
        <v/>
      </c>
      <c r="R5" s="119" t="str">
        <f>'Лист1'!S5</f>
        <v>8,002.00 </v>
      </c>
      <c r="S5" s="120" t="str">
        <f t="shared" si="1"/>
        <v>-4.00 </v>
      </c>
      <c r="T5" s="121" t="str">
        <f t="shared" si="2"/>
        <v>6,004.50 </v>
      </c>
      <c r="U5" s="120" t="str">
        <f>'Лист1'!V5</f>
        <v>6,004.50 </v>
      </c>
      <c r="V5" s="119" t="str">
        <f t="shared" si="3"/>
        <v>1,997.50 </v>
      </c>
    </row>
    <row r="6">
      <c r="A6" s="80" t="str">
        <f>'Лист1'!A6</f>
        <v>Сухомлинов И. Г.</v>
      </c>
      <c r="B6" s="20" t="s">
        <v>30</v>
      </c>
      <c r="C6" s="113" t="str">
        <f>'Лист1'!C6</f>
        <v/>
      </c>
      <c r="D6" s="114" t="str">
        <f>'Лист1'!D6</f>
        <v/>
      </c>
      <c r="E6" s="114" t="str">
        <f>'Лист1'!E6</f>
        <v/>
      </c>
      <c r="F6" s="115" t="str">
        <f>'Лист1'!F6</f>
        <v/>
      </c>
      <c r="G6" s="116" t="str">
        <f>'Лист1'!G6</f>
        <v>956.00 </v>
      </c>
      <c r="H6" s="115" t="str">
        <f>'Лист1'!H6</f>
        <v>5,000.00 </v>
      </c>
      <c r="I6" s="117" t="str">
        <f>'Лист1'!I6</f>
        <v>5,956.00 </v>
      </c>
      <c r="J6" s="118" t="str">
        <f>'Лист1'!J6</f>
        <v/>
      </c>
      <c r="K6" s="118" t="str">
        <f>'Лист1'!K6</f>
        <v/>
      </c>
      <c r="L6" s="118" t="str">
        <f>'Лист1'!L6</f>
        <v/>
      </c>
      <c r="M6" s="118" t="str">
        <f>'Лист1'!M6</f>
        <v/>
      </c>
      <c r="N6" s="118" t="str">
        <f>'Лист1'!N6</f>
        <v/>
      </c>
      <c r="O6" s="118" t="str">
        <f>'Лист1'!O6</f>
        <v/>
      </c>
      <c r="P6" s="118" t="str">
        <f>'Лист1'!P6</f>
        <v/>
      </c>
      <c r="Q6" s="118" t="str">
        <f>'Лист1'!Q6</f>
        <v/>
      </c>
      <c r="R6" s="119" t="str">
        <f>'Лист1'!S6</f>
        <v>0.00 </v>
      </c>
      <c r="S6" s="120" t="str">
        <f t="shared" si="1"/>
        <v>-5,956.00 </v>
      </c>
      <c r="T6" s="121" t="str">
        <f t="shared" si="2"/>
        <v>4,467.00 </v>
      </c>
      <c r="U6" s="120" t="str">
        <f>'Лист1'!V6</f>
        <v>4,467.00 </v>
      </c>
      <c r="V6" s="119" t="str">
        <f t="shared" si="3"/>
        <v>-4,467.00 </v>
      </c>
    </row>
    <row r="7">
      <c r="A7" s="80" t="str">
        <f>'Лист1'!A7</f>
        <v>Концевой Р. В..</v>
      </c>
      <c r="B7" s="20" t="s">
        <v>32</v>
      </c>
      <c r="C7" s="113" t="str">
        <f>'Лист1'!C7</f>
        <v/>
      </c>
      <c r="D7" s="114" t="str">
        <f>'Лист1'!D7</f>
        <v/>
      </c>
      <c r="E7" s="114" t="str">
        <f>'Лист1'!E7</f>
        <v/>
      </c>
      <c r="F7" s="115" t="str">
        <f>'Лист1'!F7</f>
        <v/>
      </c>
      <c r="G7" s="116" t="str">
        <f>'Лист1'!G7</f>
        <v>968.00 </v>
      </c>
      <c r="H7" s="115" t="str">
        <f>'Лист1'!H7</f>
        <v>5,000.00 </v>
      </c>
      <c r="I7" s="117" t="str">
        <f>'Лист1'!I7</f>
        <v>5,968.00 </v>
      </c>
      <c r="J7" s="118" t="str">
        <f>'Лист1'!J7</f>
        <v/>
      </c>
      <c r="K7" s="118" t="str">
        <f>'Лист1'!K7</f>
        <v>3,000.00 </v>
      </c>
      <c r="L7" s="118" t="str">
        <f>'Лист1'!L7</f>
        <v/>
      </c>
      <c r="M7" s="118" t="str">
        <f>'Лист1'!M7</f>
        <v/>
      </c>
      <c r="N7" s="118" t="str">
        <f>'Лист1'!N7</f>
        <v/>
      </c>
      <c r="O7" s="118" t="str">
        <f>'Лист1'!O7</f>
        <v/>
      </c>
      <c r="P7" s="118" t="str">
        <f>'Лист1'!P7</f>
        <v/>
      </c>
      <c r="Q7" s="118" t="str">
        <f>'Лист1'!Q7</f>
        <v/>
      </c>
      <c r="R7" s="119" t="str">
        <f>'Лист1'!S7</f>
        <v>3,000.00 </v>
      </c>
      <c r="S7" s="120" t="str">
        <f t="shared" si="1"/>
        <v>-2,968.00 </v>
      </c>
      <c r="T7" s="121" t="str">
        <f t="shared" si="2"/>
        <v>4,476.00 </v>
      </c>
      <c r="U7" s="120" t="str">
        <f>'Лист1'!V7</f>
        <v>4,476.00 </v>
      </c>
      <c r="V7" s="119" t="str">
        <f t="shared" si="3"/>
        <v>-1,476.00 </v>
      </c>
    </row>
    <row r="8">
      <c r="A8" s="80" t="str">
        <f>'Лист1'!A8</f>
        <v>Симонов А.М.</v>
      </c>
      <c r="B8" s="20" t="s">
        <v>34</v>
      </c>
      <c r="C8" s="113" t="str">
        <f>'Лист1'!C8</f>
        <v/>
      </c>
      <c r="D8" s="114" t="str">
        <f>'Лист1'!D8</f>
        <v>25.00 </v>
      </c>
      <c r="E8" s="114" t="str">
        <f>'Лист1'!E8</f>
        <v/>
      </c>
      <c r="F8" s="115" t="str">
        <f>'Лист1'!F8</f>
        <v/>
      </c>
      <c r="G8" s="116" t="str">
        <f>'Лист1'!G8</f>
        <v>948.00 </v>
      </c>
      <c r="H8" s="115" t="str">
        <f>'Лист1'!H8</f>
        <v>5,000.00 </v>
      </c>
      <c r="I8" s="117" t="str">
        <f>'Лист1'!I8</f>
        <v>5,973.00 </v>
      </c>
      <c r="J8" s="118" t="str">
        <f>'Лист1'!J8</f>
        <v/>
      </c>
      <c r="K8" s="118" t="str">
        <f>'Лист1'!K8</f>
        <v/>
      </c>
      <c r="L8" s="118" t="str">
        <f>'Лист1'!L8</f>
        <v/>
      </c>
      <c r="M8" s="118" t="str">
        <f>'Лист1'!M8</f>
        <v/>
      </c>
      <c r="N8" s="118" t="str">
        <f>'Лист1'!N8</f>
        <v/>
      </c>
      <c r="O8" s="118" t="str">
        <f>'Лист1'!O8</f>
        <v>2,999.00 </v>
      </c>
      <c r="P8" s="118" t="str">
        <f>'Лист1'!P8</f>
        <v/>
      </c>
      <c r="Q8" s="118" t="str">
        <f>'Лист1'!Q8</f>
        <v/>
      </c>
      <c r="R8" s="119" t="str">
        <f>'Лист1'!S8</f>
        <v>2,999.00 </v>
      </c>
      <c r="S8" s="120" t="str">
        <f t="shared" si="1"/>
        <v>-2,974.00 </v>
      </c>
      <c r="T8" s="121" t="str">
        <f t="shared" si="2"/>
        <v>4,461.00 </v>
      </c>
      <c r="U8" s="120" t="str">
        <f>'Лист1'!V8</f>
        <v>4,486.00 </v>
      </c>
      <c r="V8" s="119" t="str">
        <f t="shared" si="3"/>
        <v>-1,487.00 </v>
      </c>
    </row>
    <row r="9">
      <c r="A9" s="80" t="str">
        <f>'Лист1'!A9</f>
        <v>Лысенко А. Н.</v>
      </c>
      <c r="B9" s="49" t="s">
        <v>36</v>
      </c>
      <c r="C9" s="113" t="str">
        <f>'Лист1'!C9</f>
        <v>24,166.00 </v>
      </c>
      <c r="D9" s="114" t="str">
        <f>'Лист1'!D9</f>
        <v/>
      </c>
      <c r="E9" s="114" t="str">
        <f>'Лист1'!E9</f>
        <v/>
      </c>
      <c r="F9" s="115" t="str">
        <f>'Лист1'!F9</f>
        <v/>
      </c>
      <c r="G9" s="116" t="str">
        <f>'Лист1'!G9</f>
        <v>952.00 </v>
      </c>
      <c r="H9" s="115" t="str">
        <f>'Лист1'!H9</f>
        <v>5,000.00 </v>
      </c>
      <c r="I9" s="117" t="str">
        <f>'Лист1'!I9</f>
        <v>5,952.00 </v>
      </c>
      <c r="J9" s="118" t="str">
        <f>'Лист1'!J9</f>
        <v/>
      </c>
      <c r="K9" s="118" t="str">
        <f>'Лист1'!K9</f>
        <v/>
      </c>
      <c r="L9" s="118" t="str">
        <f>'Лист1'!L9</f>
        <v/>
      </c>
      <c r="M9" s="118" t="str">
        <f>'Лист1'!M9</f>
        <v/>
      </c>
      <c r="N9" s="118" t="str">
        <f>'Лист1'!N9</f>
        <v/>
      </c>
      <c r="O9" s="118" t="str">
        <f>'Лист1'!O9</f>
        <v/>
      </c>
      <c r="P9" s="118" t="str">
        <f>'Лист1'!P9</f>
        <v/>
      </c>
      <c r="Q9" s="118" t="str">
        <f>'Лист1'!Q9</f>
        <v/>
      </c>
      <c r="R9" s="119" t="str">
        <f>'Лист1'!S9</f>
        <v>0.00 </v>
      </c>
      <c r="S9" s="120" t="str">
        <f t="shared" si="1"/>
        <v>-30,118.00 </v>
      </c>
      <c r="T9" s="121" t="str">
        <f t="shared" si="2"/>
        <v>4,464.00 </v>
      </c>
      <c r="U9" s="120" t="str">
        <f>'Лист1'!V9</f>
        <v>28,630.00 </v>
      </c>
      <c r="V9" s="122" t="str">
        <f t="shared" si="3"/>
        <v>-28,630.00 </v>
      </c>
      <c r="W9" s="52"/>
    </row>
    <row r="10" hidden="1">
      <c r="A10" s="80" t="str">
        <f>'Лист1'!A10</f>
        <v>Шебанов Е.А.</v>
      </c>
      <c r="B10" s="20" t="s">
        <v>38</v>
      </c>
      <c r="C10" s="113" t="str">
        <f>'Лист1'!C10</f>
        <v>830.00 </v>
      </c>
      <c r="D10" s="114" t="str">
        <f>'Лист1'!D10</f>
        <v/>
      </c>
      <c r="E10" s="114" t="str">
        <f>'Лист1'!E10</f>
        <v/>
      </c>
      <c r="F10" s="115" t="str">
        <f>'Лист1'!F10</f>
        <v/>
      </c>
      <c r="G10" s="116" t="str">
        <f>'Лист1'!G10</f>
        <v>739.00 </v>
      </c>
      <c r="H10" s="115" t="str">
        <f>'Лист1'!H10</f>
        <v>5,000.00 </v>
      </c>
      <c r="I10" s="117" t="str">
        <f>'Лист1'!I10</f>
        <v>5,739.00 </v>
      </c>
      <c r="J10" s="118" t="str">
        <f>'Лист1'!J10</f>
        <v/>
      </c>
      <c r="K10" s="118" t="str">
        <f>'Лист1'!K10</f>
        <v/>
      </c>
      <c r="L10" s="118" t="str">
        <f>'Лист1'!L10</f>
        <v>5,739.00 </v>
      </c>
      <c r="M10" s="118" t="str">
        <f>'Лист1'!M10</f>
        <v/>
      </c>
      <c r="N10" s="118" t="str">
        <f>'Лист1'!N10</f>
        <v/>
      </c>
      <c r="O10" s="118" t="str">
        <f>'Лист1'!O10</f>
        <v/>
      </c>
      <c r="P10" s="118" t="str">
        <f>'Лист1'!P10</f>
        <v/>
      </c>
      <c r="Q10" s="118" t="str">
        <f>'Лист1'!Q10</f>
        <v/>
      </c>
      <c r="R10" s="119" t="str">
        <f>'Лист1'!S10</f>
        <v>5,739.00 </v>
      </c>
      <c r="S10" s="120" t="str">
        <f t="shared" si="1"/>
        <v>-830.00 </v>
      </c>
      <c r="T10" s="121" t="str">
        <f t="shared" si="2"/>
        <v>4,304.25 </v>
      </c>
      <c r="U10" s="120" t="str">
        <f>'Лист1'!V10</f>
        <v>5,134.25 </v>
      </c>
      <c r="V10" s="119" t="str">
        <f t="shared" si="3"/>
        <v>604.75 </v>
      </c>
    </row>
    <row r="11">
      <c r="A11" s="80" t="str">
        <f>'Лист1'!A11</f>
        <v>Чернов А.А.</v>
      </c>
      <c r="B11" s="20" t="s">
        <v>40</v>
      </c>
      <c r="C11" s="113" t="str">
        <f>'Лист1'!C11</f>
        <v/>
      </c>
      <c r="D11" s="114" t="str">
        <f>'Лист1'!D11</f>
        <v/>
      </c>
      <c r="E11" s="114" t="str">
        <f>'Лист1'!E11</f>
        <v/>
      </c>
      <c r="F11" s="115" t="str">
        <f>'Лист1'!F11</f>
        <v/>
      </c>
      <c r="G11" s="116" t="str">
        <f>'Лист1'!G11</f>
        <v>1,067.00 </v>
      </c>
      <c r="H11" s="115" t="str">
        <f>'Лист1'!H11</f>
        <v>5,000.00 </v>
      </c>
      <c r="I11" s="117" t="str">
        <f>'Лист1'!I11</f>
        <v>6,067.00 </v>
      </c>
      <c r="J11" s="118" t="str">
        <f>'Лист1'!J11</f>
        <v/>
      </c>
      <c r="K11" s="118" t="str">
        <f>'Лист1'!K11</f>
        <v/>
      </c>
      <c r="L11" s="118" t="str">
        <f>'Лист1'!L11</f>
        <v/>
      </c>
      <c r="M11" s="118" t="str">
        <f>'Лист1'!M11</f>
        <v/>
      </c>
      <c r="N11" s="118" t="str">
        <f>'Лист1'!N11</f>
        <v/>
      </c>
      <c r="O11" s="118" t="str">
        <f>'Лист1'!O11</f>
        <v/>
      </c>
      <c r="P11" s="118" t="str">
        <f>'Лист1'!P11</f>
        <v/>
      </c>
      <c r="Q11" s="118" t="str">
        <f>'Лист1'!Q11</f>
        <v/>
      </c>
      <c r="R11" s="119" t="str">
        <f>'Лист1'!S11</f>
        <v>0.00 </v>
      </c>
      <c r="S11" s="120" t="str">
        <f t="shared" si="1"/>
        <v>-6,067.00 </v>
      </c>
      <c r="T11" s="121" t="str">
        <f t="shared" si="2"/>
        <v>4,550.25 </v>
      </c>
      <c r="U11" s="120" t="str">
        <f>'Лист1'!V11</f>
        <v>4,550.25 </v>
      </c>
      <c r="V11" s="119" t="str">
        <f t="shared" si="3"/>
        <v>-4,550.25 </v>
      </c>
    </row>
    <row r="12">
      <c r="A12" s="80" t="str">
        <f>'Лист1'!A12</f>
        <v>Кончиц С.М</v>
      </c>
      <c r="B12" s="20" t="s">
        <v>42</v>
      </c>
      <c r="C12" s="113" t="str">
        <f>'Лист1'!C12</f>
        <v/>
      </c>
      <c r="D12" s="114" t="str">
        <f>'Лист1'!D12</f>
        <v/>
      </c>
      <c r="E12" s="114" t="str">
        <f>'Лист1'!E12</f>
        <v/>
      </c>
      <c r="F12" s="115" t="str">
        <f>'Лист1'!F12</f>
        <v/>
      </c>
      <c r="G12" s="116" t="str">
        <f>'Лист1'!G12</f>
        <v>869.00 </v>
      </c>
      <c r="H12" s="115" t="str">
        <f>'Лист1'!H12</f>
        <v>5,000.00 </v>
      </c>
      <c r="I12" s="117" t="str">
        <f>'Лист1'!I12</f>
        <v>5,869.00 </v>
      </c>
      <c r="J12" s="118" t="str">
        <f>'Лист1'!J12</f>
        <v/>
      </c>
      <c r="K12" s="118" t="str">
        <f>'Лист1'!K12</f>
        <v/>
      </c>
      <c r="L12" s="118" t="str">
        <f>'Лист1'!L12</f>
        <v/>
      </c>
      <c r="M12" s="118" t="str">
        <f>'Лист1'!M12</f>
        <v/>
      </c>
      <c r="N12" s="118" t="str">
        <f>'Лист1'!N12</f>
        <v/>
      </c>
      <c r="O12" s="118" t="str">
        <f>'Лист1'!O12</f>
        <v/>
      </c>
      <c r="P12" s="118" t="str">
        <f>'Лист1'!P12</f>
        <v/>
      </c>
      <c r="Q12" s="118" t="str">
        <f>'Лист1'!Q12</f>
        <v>2,600.00 </v>
      </c>
      <c r="R12" s="119" t="str">
        <f>'Лист1'!S12</f>
        <v>2,600.00 </v>
      </c>
      <c r="S12" s="120" t="str">
        <f t="shared" si="1"/>
        <v>-3,269.00 </v>
      </c>
      <c r="T12" s="121" t="str">
        <f t="shared" si="2"/>
        <v>4,401.75 </v>
      </c>
      <c r="U12" s="120" t="str">
        <f>'Лист1'!V12</f>
        <v>4,401.75 </v>
      </c>
      <c r="V12" s="119" t="str">
        <f t="shared" si="3"/>
        <v>-1,801.75 </v>
      </c>
    </row>
    <row r="13" hidden="1">
      <c r="A13" s="80" t="str">
        <f>'Лист1'!A13</f>
        <v>Шебанов Е.А.</v>
      </c>
      <c r="B13" s="20" t="s">
        <v>43</v>
      </c>
      <c r="C13" s="113" t="str">
        <f>'Лист1'!C13</f>
        <v/>
      </c>
      <c r="D13" s="114" t="str">
        <f>'Лист1'!D13</f>
        <v/>
      </c>
      <c r="E13" s="114" t="str">
        <f>'Лист1'!E13</f>
        <v/>
      </c>
      <c r="F13" s="115" t="str">
        <f>'Лист1'!F13</f>
        <v/>
      </c>
      <c r="G13" s="116" t="str">
        <f>'Лист1'!G13</f>
        <v>1,027.00 </v>
      </c>
      <c r="H13" s="115" t="str">
        <f>'Лист1'!H13</f>
        <v>5,000.00 </v>
      </c>
      <c r="I13" s="117" t="str">
        <f>'Лист1'!I13</f>
        <v>6,027.00 </v>
      </c>
      <c r="J13" s="118" t="str">
        <f>'Лист1'!J13</f>
        <v/>
      </c>
      <c r="K13" s="118" t="str">
        <f>'Лист1'!K13</f>
        <v/>
      </c>
      <c r="L13" s="118" t="str">
        <f>'Лист1'!L13</f>
        <v>6,027.00 </v>
      </c>
      <c r="M13" s="118" t="str">
        <f>'Лист1'!M13</f>
        <v/>
      </c>
      <c r="N13" s="118" t="str">
        <f>'Лист1'!N13</f>
        <v/>
      </c>
      <c r="O13" s="118" t="str">
        <f>'Лист1'!O13</f>
        <v/>
      </c>
      <c r="P13" s="118" t="str">
        <f>'Лист1'!P13</f>
        <v/>
      </c>
      <c r="Q13" s="118" t="str">
        <f>'Лист1'!Q13</f>
        <v/>
      </c>
      <c r="R13" s="119" t="str">
        <f>'Лист1'!S13</f>
        <v>6,027.00 </v>
      </c>
      <c r="S13" s="120" t="str">
        <f t="shared" si="1"/>
        <v>0.00 </v>
      </c>
      <c r="T13" s="121" t="str">
        <f t="shared" si="2"/>
        <v>4,520.25 </v>
      </c>
      <c r="U13" s="120" t="str">
        <f>'Лист1'!V13</f>
        <v>4,520.25 </v>
      </c>
      <c r="V13" s="119" t="str">
        <f t="shared" si="3"/>
        <v>1,506.75 </v>
      </c>
    </row>
    <row r="14" hidden="1">
      <c r="A14" s="80" t="str">
        <f>'Лист1'!A14</f>
        <v>Лавров В.И.</v>
      </c>
      <c r="B14" s="20" t="s">
        <v>45</v>
      </c>
      <c r="C14" s="113" t="str">
        <f>'Лист1'!C14</f>
        <v/>
      </c>
      <c r="D14" s="114" t="str">
        <f>'Лист1'!D14</f>
        <v>10.00 </v>
      </c>
      <c r="E14" s="114" t="str">
        <f>'Лист1'!E14</f>
        <v/>
      </c>
      <c r="F14" s="115" t="str">
        <f>'Лист1'!F14</f>
        <v/>
      </c>
      <c r="G14" s="116" t="str">
        <f>'Лист1'!G14</f>
        <v>751.00 </v>
      </c>
      <c r="H14" s="115" t="str">
        <f>'Лист1'!H14</f>
        <v>5,000.00 </v>
      </c>
      <c r="I14" s="117" t="str">
        <f>'Лист1'!I14</f>
        <v>5,761.00 </v>
      </c>
      <c r="J14" s="118" t="str">
        <f>'Лист1'!J14</f>
        <v/>
      </c>
      <c r="K14" s="118" t="str">
        <f>'Лист1'!K14</f>
        <v/>
      </c>
      <c r="L14" s="118" t="str">
        <f>'Лист1'!L14</f>
        <v/>
      </c>
      <c r="M14" s="118" t="str">
        <f>'Лист1'!M14</f>
        <v/>
      </c>
      <c r="N14" s="118" t="str">
        <f>'Лист1'!N14</f>
        <v/>
      </c>
      <c r="O14" s="118" t="str">
        <f>'Лист1'!O14</f>
        <v>5,761.00 </v>
      </c>
      <c r="P14" s="118" t="str">
        <f>'Лист1'!P14</f>
        <v/>
      </c>
      <c r="Q14" s="118" t="str">
        <f>'Лист1'!Q14</f>
        <v/>
      </c>
      <c r="R14" s="119" t="str">
        <f>'Лист1'!S14</f>
        <v>5,761.00 </v>
      </c>
      <c r="S14" s="120" t="str">
        <f t="shared" si="1"/>
        <v>0.00 </v>
      </c>
      <c r="T14" s="121" t="str">
        <f t="shared" si="2"/>
        <v>4,313.25 </v>
      </c>
      <c r="U14" s="120" t="str">
        <f>'Лист1'!V14</f>
        <v>4,323.25 </v>
      </c>
      <c r="V14" s="119" t="str">
        <f t="shared" si="3"/>
        <v>1,437.75 </v>
      </c>
    </row>
    <row r="15" hidden="1">
      <c r="A15" s="80" t="str">
        <f>'Лист1'!A15</f>
        <v>Трубилин О.Н</v>
      </c>
      <c r="B15" s="20" t="s">
        <v>47</v>
      </c>
      <c r="C15" s="113" t="str">
        <f>'Лист1'!C15</f>
        <v/>
      </c>
      <c r="D15" s="114" t="str">
        <f>'Лист1'!D15</f>
        <v/>
      </c>
      <c r="E15" s="114" t="str">
        <f>'Лист1'!E15</f>
        <v/>
      </c>
      <c r="F15" s="115" t="str">
        <f>'Лист1'!F15</f>
        <v>5,000.00 </v>
      </c>
      <c r="G15" s="116" t="str">
        <f>'Лист1'!G15</f>
        <v>948.00 </v>
      </c>
      <c r="H15" s="115" t="str">
        <f>'Лист1'!H15</f>
        <v>5,000.00 </v>
      </c>
      <c r="I15" s="117" t="str">
        <f>'Лист1'!I15</f>
        <v>10,948.00 </v>
      </c>
      <c r="J15" s="118" t="str">
        <f>'Лист1'!J15</f>
        <v/>
      </c>
      <c r="K15" s="118" t="str">
        <f>'Лист1'!K15</f>
        <v/>
      </c>
      <c r="L15" s="118" t="str">
        <f>'Лист1'!L15</f>
        <v>8,488.00 </v>
      </c>
      <c r="M15" s="118" t="str">
        <f>'Лист1'!M15</f>
        <v/>
      </c>
      <c r="N15" s="118" t="str">
        <f>'Лист1'!N15</f>
        <v/>
      </c>
      <c r="O15" s="118" t="str">
        <f>'Лист1'!O15</f>
        <v/>
      </c>
      <c r="P15" s="118" t="str">
        <f>'Лист1'!P15</f>
        <v/>
      </c>
      <c r="Q15" s="118" t="str">
        <f>'Лист1'!Q15</f>
        <v>2,000.00 </v>
      </c>
      <c r="R15" s="119" t="str">
        <f>'Лист1'!S15</f>
        <v>10,488.00 </v>
      </c>
      <c r="S15" s="120" t="str">
        <f t="shared" si="1"/>
        <v>-460.00 </v>
      </c>
      <c r="T15" s="121" t="str">
        <f t="shared" si="2"/>
        <v>4,461.00 </v>
      </c>
      <c r="U15" s="120" t="str">
        <f>'Лист1'!V15</f>
        <v>9,461.00 </v>
      </c>
      <c r="V15" s="119" t="str">
        <f t="shared" si="3"/>
        <v>1,027.00 </v>
      </c>
    </row>
    <row r="16">
      <c r="A16" s="80" t="str">
        <f>'Лист1'!A16</f>
        <v>Приходько И.Н.</v>
      </c>
      <c r="B16" s="20" t="s">
        <v>49</v>
      </c>
      <c r="C16" s="113" t="str">
        <f>'Лист1'!C16</f>
        <v/>
      </c>
      <c r="D16" s="114" t="str">
        <f>'Лист1'!D16</f>
        <v/>
      </c>
      <c r="E16" s="114" t="str">
        <f>'Лист1'!E16</f>
        <v/>
      </c>
      <c r="F16" s="115" t="str">
        <f>'Лист1'!F16</f>
        <v/>
      </c>
      <c r="G16" s="116" t="str">
        <f>'Лист1'!G16</f>
        <v>881.00 </v>
      </c>
      <c r="H16" s="115" t="str">
        <f>'Лист1'!H16</f>
        <v>5,000.00 </v>
      </c>
      <c r="I16" s="117" t="str">
        <f>'Лист1'!I16</f>
        <v>5,881.00 </v>
      </c>
      <c r="J16" s="118" t="str">
        <f>'Лист1'!J16</f>
        <v/>
      </c>
      <c r="K16" s="118" t="str">
        <f>'Лист1'!K16</f>
        <v/>
      </c>
      <c r="L16" s="118" t="str">
        <f>'Лист1'!L16</f>
        <v/>
      </c>
      <c r="M16" s="118" t="str">
        <f>'Лист1'!M16</f>
        <v/>
      </c>
      <c r="N16" s="118" t="str">
        <f>'Лист1'!N16</f>
        <v/>
      </c>
      <c r="O16" s="118" t="str">
        <f>'Лист1'!O16</f>
        <v/>
      </c>
      <c r="P16" s="118" t="str">
        <f>'Лист1'!P16</f>
        <v/>
      </c>
      <c r="Q16" s="118" t="str">
        <f>'Лист1'!Q16</f>
        <v/>
      </c>
      <c r="R16" s="119" t="str">
        <f>'Лист1'!S16</f>
        <v>0.00 </v>
      </c>
      <c r="S16" s="120" t="str">
        <f t="shared" si="1"/>
        <v>-5,881.00 </v>
      </c>
      <c r="T16" s="121" t="str">
        <f t="shared" si="2"/>
        <v>4,410.75 </v>
      </c>
      <c r="U16" s="120" t="str">
        <f>'Лист1'!V16</f>
        <v>4,410.75 </v>
      </c>
      <c r="V16" s="119" t="str">
        <f t="shared" si="3"/>
        <v>-4,410.75 </v>
      </c>
    </row>
    <row r="17" hidden="1">
      <c r="A17" s="80" t="str">
        <f>'Лист1'!A17</f>
        <v>Дануца В.И. </v>
      </c>
      <c r="B17" s="20" t="s">
        <v>51</v>
      </c>
      <c r="C17" s="113" t="str">
        <f>'Лист1'!C17</f>
        <v/>
      </c>
      <c r="D17" s="114" t="str">
        <f>'Лист1'!D17</f>
        <v/>
      </c>
      <c r="E17" s="114" t="str">
        <f>'Лист1'!E17</f>
        <v/>
      </c>
      <c r="F17" s="115" t="str">
        <f>'Лист1'!F17</f>
        <v/>
      </c>
      <c r="G17" s="116" t="str">
        <f>'Лист1'!G17</f>
        <v>1,027.00 </v>
      </c>
      <c r="H17" s="115" t="str">
        <f>'Лист1'!H17</f>
        <v>5,000.00 </v>
      </c>
      <c r="I17" s="117" t="str">
        <f>'Лист1'!I17</f>
        <v>6,027.00 </v>
      </c>
      <c r="J17" s="118" t="str">
        <f>'Лист1'!J17</f>
        <v/>
      </c>
      <c r="K17" s="118" t="str">
        <f>'Лист1'!K17</f>
        <v/>
      </c>
      <c r="L17" s="118" t="str">
        <f>'Лист1'!L17</f>
        <v>3,000.00 </v>
      </c>
      <c r="M17" s="118" t="str">
        <f>'Лист1'!M17</f>
        <v/>
      </c>
      <c r="N17" s="118" t="str">
        <f>'Лист1'!N17</f>
        <v/>
      </c>
      <c r="O17" s="118" t="str">
        <f>'Лист1'!O17</f>
        <v/>
      </c>
      <c r="P17" s="118" t="str">
        <f>'Лист1'!P17</f>
        <v/>
      </c>
      <c r="Q17" s="118" t="str">
        <f>'Лист1'!Q17</f>
        <v>3,027.00 </v>
      </c>
      <c r="R17" s="119" t="str">
        <f>'Лист1'!S17</f>
        <v>6,027.00 </v>
      </c>
      <c r="S17" s="120" t="str">
        <f t="shared" si="1"/>
        <v>0.00 </v>
      </c>
      <c r="T17" s="121" t="str">
        <f t="shared" si="2"/>
        <v>4,520.25 </v>
      </c>
      <c r="U17" s="120" t="str">
        <f>'Лист1'!V17</f>
        <v>4,520.25 </v>
      </c>
      <c r="V17" s="119" t="str">
        <f t="shared" si="3"/>
        <v>1,506.75 </v>
      </c>
    </row>
    <row r="18">
      <c r="A18" s="80" t="str">
        <f>'Лист1'!A18</f>
        <v>Бугаев В.В</v>
      </c>
      <c r="B18" s="20" t="s">
        <v>53</v>
      </c>
      <c r="C18" s="113" t="str">
        <f>'Лист1'!C18</f>
        <v>3,427.00 </v>
      </c>
      <c r="D18" s="114" t="str">
        <f>'Лист1'!D18</f>
        <v>50.00 </v>
      </c>
      <c r="E18" s="114" t="str">
        <f>'Лист1'!E18</f>
        <v/>
      </c>
      <c r="F18" s="115" t="str">
        <f>'Лист1'!F18</f>
        <v/>
      </c>
      <c r="G18" s="116" t="str">
        <f>'Лист1'!G18</f>
        <v>1,359.00 </v>
      </c>
      <c r="H18" s="115" t="str">
        <f>'Лист1'!H18</f>
        <v>5,000.00 </v>
      </c>
      <c r="I18" s="117" t="str">
        <f>'Лист1'!I18</f>
        <v>6,409.00 </v>
      </c>
      <c r="J18" s="118" t="str">
        <f>'Лист1'!J18</f>
        <v/>
      </c>
      <c r="K18" s="118" t="str">
        <f>'Лист1'!K18</f>
        <v>3,427.00 </v>
      </c>
      <c r="L18" s="118" t="str">
        <f>'Лист1'!L18</f>
        <v/>
      </c>
      <c r="M18" s="118" t="str">
        <f>'Лист1'!M18</f>
        <v>50.00 </v>
      </c>
      <c r="N18" s="118" t="str">
        <f>'Лист1'!N18</f>
        <v>3,200.00 </v>
      </c>
      <c r="O18" s="118" t="str">
        <f>'Лист1'!O18</f>
        <v/>
      </c>
      <c r="P18" s="118" t="str">
        <f>'Лист1'!P18</f>
        <v/>
      </c>
      <c r="Q18" s="118" t="str">
        <f>'Лист1'!Q18</f>
        <v/>
      </c>
      <c r="R18" s="119" t="str">
        <f>'Лист1'!S18</f>
        <v>6,677.00 </v>
      </c>
      <c r="S18" s="120" t="str">
        <f t="shared" si="1"/>
        <v>-3,159.00 </v>
      </c>
      <c r="T18" s="121" t="str">
        <f t="shared" si="2"/>
        <v>4,769.25 </v>
      </c>
      <c r="U18" s="120" t="str">
        <f>'Лист1'!V18</f>
        <v>8,246.25 </v>
      </c>
      <c r="V18" s="119" t="str">
        <f t="shared" si="3"/>
        <v>-1,569.25 </v>
      </c>
    </row>
    <row r="19" hidden="1">
      <c r="A19" s="80" t="str">
        <f>'Лист1'!A19</f>
        <v>Боровская Г.И.</v>
      </c>
      <c r="B19" s="20" t="s">
        <v>55</v>
      </c>
      <c r="C19" s="113" t="str">
        <f>'Лист1'!C19</f>
        <v/>
      </c>
      <c r="D19" s="114" t="str">
        <f>'Лист1'!D19</f>
        <v/>
      </c>
      <c r="E19" s="114" t="str">
        <f>'Лист1'!E19</f>
        <v/>
      </c>
      <c r="F19" s="115" t="str">
        <f>'Лист1'!F19</f>
        <v/>
      </c>
      <c r="G19" s="116" t="str">
        <f>'Лист1'!G19</f>
        <v>1,180.00 </v>
      </c>
      <c r="H19" s="115" t="str">
        <f>'Лист1'!H19</f>
        <v>5,000.00 </v>
      </c>
      <c r="I19" s="117" t="str">
        <f>'Лист1'!I19</f>
        <v>6,180.00 </v>
      </c>
      <c r="J19" s="118" t="str">
        <f>'Лист1'!J19</f>
        <v/>
      </c>
      <c r="K19" s="118" t="str">
        <f>'Лист1'!K19</f>
        <v>5,000.00 </v>
      </c>
      <c r="L19" s="118" t="str">
        <f>'Лист1'!L19</f>
        <v/>
      </c>
      <c r="M19" s="118" t="str">
        <f>'Лист1'!M19</f>
        <v/>
      </c>
      <c r="N19" s="118" t="str">
        <f>'Лист1'!N19</f>
        <v/>
      </c>
      <c r="O19" s="118" t="str">
        <f>'Лист1'!O19</f>
        <v/>
      </c>
      <c r="P19" s="118" t="str">
        <f>'Лист1'!P19</f>
        <v/>
      </c>
      <c r="Q19" s="118" t="str">
        <f>'Лист1'!Q19</f>
        <v/>
      </c>
      <c r="R19" s="119" t="str">
        <f>'Лист1'!S19</f>
        <v>5,000.00 </v>
      </c>
      <c r="S19" s="120" t="str">
        <f t="shared" si="1"/>
        <v>-1,180.00 </v>
      </c>
      <c r="T19" s="121" t="str">
        <f t="shared" si="2"/>
        <v>4,635.00 </v>
      </c>
      <c r="U19" s="120" t="str">
        <f>'Лист1'!V19</f>
        <v>4,635.00 </v>
      </c>
      <c r="V19" s="119" t="str">
        <f t="shared" si="3"/>
        <v>365.00 </v>
      </c>
    </row>
    <row r="20">
      <c r="A20" s="80" t="str">
        <f>'Лист1'!A20</f>
        <v>Гетманский Ф.В.</v>
      </c>
      <c r="B20" s="20" t="s">
        <v>57</v>
      </c>
      <c r="C20" s="113" t="str">
        <f>'Лист1'!C20</f>
        <v/>
      </c>
      <c r="D20" s="114" t="str">
        <f>'Лист1'!D20</f>
        <v/>
      </c>
      <c r="E20" s="114" t="str">
        <f>'Лист1'!E20</f>
        <v/>
      </c>
      <c r="F20" s="115" t="str">
        <f>'Лист1'!F20</f>
        <v/>
      </c>
      <c r="G20" s="116" t="str">
        <f>'Лист1'!G20</f>
        <v>948.00 </v>
      </c>
      <c r="H20" s="115" t="str">
        <f>'Лист1'!H20</f>
        <v>5,000.00 </v>
      </c>
      <c r="I20" s="117" t="str">
        <f>'Лист1'!I20</f>
        <v>5,948.00 </v>
      </c>
      <c r="J20" s="118" t="str">
        <f>'Лист1'!J20</f>
        <v/>
      </c>
      <c r="K20" s="118" t="str">
        <f>'Лист1'!K20</f>
        <v/>
      </c>
      <c r="L20" s="118" t="str">
        <f>'Лист1'!L20</f>
        <v/>
      </c>
      <c r="M20" s="118" t="str">
        <f>'Лист1'!M20</f>
        <v/>
      </c>
      <c r="N20" s="118" t="str">
        <f>'Лист1'!N20</f>
        <v/>
      </c>
      <c r="O20" s="118" t="str">
        <f>'Лист1'!O20</f>
        <v/>
      </c>
      <c r="P20" s="118" t="str">
        <f>'Лист1'!P20</f>
        <v>1,545.00 </v>
      </c>
      <c r="Q20" s="118" t="str">
        <f>'Лист1'!Q20</f>
        <v/>
      </c>
      <c r="R20" s="119" t="str">
        <f>'Лист1'!S20</f>
        <v>1,545.00 </v>
      </c>
      <c r="S20" s="120" t="str">
        <f t="shared" si="1"/>
        <v>-4,403.00 </v>
      </c>
      <c r="T20" s="121" t="str">
        <f t="shared" si="2"/>
        <v>4,461.00 </v>
      </c>
      <c r="U20" s="120" t="str">
        <f>'Лист1'!V20</f>
        <v>4,461.00 </v>
      </c>
      <c r="V20" s="119" t="str">
        <f t="shared" si="3"/>
        <v>-2,916.00 </v>
      </c>
    </row>
    <row r="21" ht="15.75" customHeight="1">
      <c r="A21" s="80" t="str">
        <f>'Лист1'!A21</f>
        <v>Германов Ю. П.</v>
      </c>
      <c r="B21" s="20" t="s">
        <v>59</v>
      </c>
      <c r="C21" s="113" t="str">
        <f>'Лист1'!C21</f>
        <v/>
      </c>
      <c r="D21" s="114" t="str">
        <f>'Лист1'!D21</f>
        <v/>
      </c>
      <c r="E21" s="114" t="str">
        <f>'Лист1'!E21</f>
        <v/>
      </c>
      <c r="F21" s="115" t="str">
        <f>'Лист1'!F21</f>
        <v/>
      </c>
      <c r="G21" s="116" t="str">
        <f>'Лист1'!G21</f>
        <v>948.00 </v>
      </c>
      <c r="H21" s="115" t="str">
        <f>'Лист1'!H21</f>
        <v>5,000.00 </v>
      </c>
      <c r="I21" s="117" t="str">
        <f>'Лист1'!I21</f>
        <v>5,948.00 </v>
      </c>
      <c r="J21" s="118" t="str">
        <f>'Лист1'!J21</f>
        <v/>
      </c>
      <c r="K21" s="118" t="str">
        <f>'Лист1'!K21</f>
        <v/>
      </c>
      <c r="L21" s="118" t="str">
        <f>'Лист1'!L21</f>
        <v>2,500.00 </v>
      </c>
      <c r="M21" s="118" t="str">
        <f>'Лист1'!M21</f>
        <v/>
      </c>
      <c r="N21" s="118" t="str">
        <f>'Лист1'!N21</f>
        <v/>
      </c>
      <c r="O21" s="118" t="str">
        <f>'Лист1'!O21</f>
        <v/>
      </c>
      <c r="P21" s="118" t="str">
        <f>'Лист1'!P21</f>
        <v/>
      </c>
      <c r="Q21" s="118" t="str">
        <f>'Лист1'!Q21</f>
        <v/>
      </c>
      <c r="R21" s="119" t="str">
        <f>'Лист1'!S21</f>
        <v>2,500.00 </v>
      </c>
      <c r="S21" s="120" t="str">
        <f t="shared" si="1"/>
        <v>-3,448.00 </v>
      </c>
      <c r="T21" s="121" t="str">
        <f t="shared" si="2"/>
        <v>4,461.00 </v>
      </c>
      <c r="U21" s="120" t="str">
        <f>'Лист1'!V21</f>
        <v>4,461.00 </v>
      </c>
      <c r="V21" s="119" t="str">
        <f t="shared" si="3"/>
        <v>-1,961.00 </v>
      </c>
    </row>
    <row r="22" ht="15.75" hidden="1" customHeight="1">
      <c r="A22" s="80" t="str">
        <f>'Лист1'!A22</f>
        <v>Ковалёв С.Н</v>
      </c>
      <c r="B22" s="49" t="s">
        <v>61</v>
      </c>
      <c r="C22" s="113" t="str">
        <f>'Лист1'!C22</f>
        <v>198.00 </v>
      </c>
      <c r="D22" s="114" t="str">
        <f>'Лист1'!D22</f>
        <v/>
      </c>
      <c r="E22" s="114" t="str">
        <f>'Лист1'!E22</f>
        <v/>
      </c>
      <c r="F22" s="115" t="str">
        <f>'Лист1'!F22</f>
        <v/>
      </c>
      <c r="G22" s="116" t="str">
        <f>'Лист1'!G22</f>
        <v>1,640.00 </v>
      </c>
      <c r="H22" s="115" t="str">
        <f>'Лист1'!H22</f>
        <v>5,000.00 </v>
      </c>
      <c r="I22" s="117" t="str">
        <f>'Лист1'!I22</f>
        <v>6,640.00 </v>
      </c>
      <c r="J22" s="118" t="str">
        <f>'Лист1'!J22</f>
        <v/>
      </c>
      <c r="K22" s="118" t="str">
        <f>'Лист1'!K22</f>
        <v>6,638.00 </v>
      </c>
      <c r="L22" s="118" t="str">
        <f>'Лист1'!L22</f>
        <v/>
      </c>
      <c r="M22" s="118" t="str">
        <f>'Лист1'!M22</f>
        <v/>
      </c>
      <c r="N22" s="118" t="str">
        <f>'Лист1'!N22</f>
        <v/>
      </c>
      <c r="O22" s="118" t="str">
        <f>'Лист1'!O22</f>
        <v/>
      </c>
      <c r="P22" s="118" t="str">
        <f>'Лист1'!P22</f>
        <v/>
      </c>
      <c r="Q22" s="118" t="str">
        <f>'Лист1'!Q22</f>
        <v/>
      </c>
      <c r="R22" s="119" t="str">
        <f>'Лист1'!S22</f>
        <v>6,638.00 </v>
      </c>
      <c r="S22" s="120" t="str">
        <f t="shared" si="1"/>
        <v>-200.00 </v>
      </c>
      <c r="T22" s="121" t="str">
        <f t="shared" si="2"/>
        <v>4,980.00 </v>
      </c>
      <c r="U22" s="120" t="str">
        <f>'Лист1'!V22</f>
        <v>5,178.00 </v>
      </c>
      <c r="V22" s="119" t="str">
        <f t="shared" si="3"/>
        <v>1,460.00 </v>
      </c>
      <c r="W22" s="52"/>
    </row>
    <row r="23" ht="15.75" customHeight="1">
      <c r="A23" s="80" t="str">
        <f>'Лист1'!A23</f>
        <v>Наливайко В.В</v>
      </c>
      <c r="B23" s="20" t="s">
        <v>63</v>
      </c>
      <c r="C23" s="113" t="str">
        <f>'Лист1'!C23</f>
        <v/>
      </c>
      <c r="D23" s="114" t="str">
        <f>'Лист1'!D23</f>
        <v/>
      </c>
      <c r="E23" s="114" t="str">
        <f>'Лист1'!E23</f>
        <v/>
      </c>
      <c r="F23" s="115" t="str">
        <f>'Лист1'!F23</f>
        <v/>
      </c>
      <c r="G23" s="116" t="str">
        <f>'Лист1'!G23</f>
        <v>1,304.00 </v>
      </c>
      <c r="H23" s="115" t="str">
        <f>'Лист1'!H23</f>
        <v>5,000.00 </v>
      </c>
      <c r="I23" s="117" t="str">
        <f>'Лист1'!I23</f>
        <v>6,304.00 </v>
      </c>
      <c r="J23" s="118" t="str">
        <f>'Лист1'!J23</f>
        <v/>
      </c>
      <c r="K23" s="118" t="str">
        <f>'Лист1'!K23</f>
        <v/>
      </c>
      <c r="L23" s="118" t="str">
        <f>'Лист1'!L23</f>
        <v/>
      </c>
      <c r="M23" s="118" t="str">
        <f>'Лист1'!M23</f>
        <v/>
      </c>
      <c r="N23" s="118" t="str">
        <f>'Лист1'!N23</f>
        <v/>
      </c>
      <c r="O23" s="118" t="str">
        <f>'Лист1'!O23</f>
        <v/>
      </c>
      <c r="P23" s="118" t="str">
        <f>'Лист1'!P23</f>
        <v/>
      </c>
      <c r="Q23" s="118" t="str">
        <f>'Лист1'!Q23</f>
        <v/>
      </c>
      <c r="R23" s="119" t="str">
        <f>'Лист1'!S23</f>
        <v>0.00 </v>
      </c>
      <c r="S23" s="120" t="str">
        <f t="shared" si="1"/>
        <v>-6,304.00 </v>
      </c>
      <c r="T23" s="121" t="str">
        <f t="shared" si="2"/>
        <v>4,728.00 </v>
      </c>
      <c r="U23" s="120" t="str">
        <f>'Лист1'!V23</f>
        <v>4,728.00 </v>
      </c>
      <c r="V23" s="119" t="str">
        <f t="shared" si="3"/>
        <v>-4,728.00 </v>
      </c>
    </row>
    <row r="24" ht="15.75" customHeight="1">
      <c r="A24" s="80" t="str">
        <f>'Лист1'!A24</f>
        <v>Радчук С.В</v>
      </c>
      <c r="B24" s="20" t="s">
        <v>65</v>
      </c>
      <c r="C24" s="113" t="str">
        <f>'Лист1'!C24</f>
        <v>7,961.00 </v>
      </c>
      <c r="D24" s="114" t="str">
        <f>'Лист1'!D24</f>
        <v/>
      </c>
      <c r="E24" s="114" t="str">
        <f>'Лист1'!E24</f>
        <v/>
      </c>
      <c r="F24" s="115" t="str">
        <f>'Лист1'!F24</f>
        <v/>
      </c>
      <c r="G24" s="116" t="str">
        <f>'Лист1'!G24</f>
        <v>632.00 </v>
      </c>
      <c r="H24" s="115" t="str">
        <f>'Лист1'!H24</f>
        <v>5,000.00 </v>
      </c>
      <c r="I24" s="117" t="str">
        <f>'Лист1'!I24</f>
        <v>5,632.00 </v>
      </c>
      <c r="J24" s="118" t="str">
        <f>'Лист1'!J24</f>
        <v/>
      </c>
      <c r="K24" s="118" t="str">
        <f>'Лист1'!K24</f>
        <v/>
      </c>
      <c r="L24" s="118" t="str">
        <f>'Лист1'!L24</f>
        <v/>
      </c>
      <c r="M24" s="118" t="str">
        <f>'Лист1'!M24</f>
        <v/>
      </c>
      <c r="N24" s="118" t="str">
        <f>'Лист1'!N24</f>
        <v/>
      </c>
      <c r="O24" s="118" t="str">
        <f>'Лист1'!O24</f>
        <v/>
      </c>
      <c r="P24" s="118" t="str">
        <f>'Лист1'!P24</f>
        <v/>
      </c>
      <c r="Q24" s="118" t="str">
        <f>'Лист1'!Q24</f>
        <v/>
      </c>
      <c r="R24" s="119" t="str">
        <f>'Лист1'!S24</f>
        <v>0.00 </v>
      </c>
      <c r="S24" s="120" t="str">
        <f t="shared" si="1"/>
        <v>-13,593.00 </v>
      </c>
      <c r="T24" s="121" t="str">
        <f t="shared" si="2"/>
        <v>4,224.00 </v>
      </c>
      <c r="U24" s="120" t="str">
        <f>'Лист1'!V24</f>
        <v>12,185.00 </v>
      </c>
      <c r="V24" s="122" t="str">
        <f t="shared" si="3"/>
        <v>-12,185.00 </v>
      </c>
    </row>
    <row r="25" ht="15.75" customHeight="1">
      <c r="A25" s="80" t="str">
        <f>'Лист1'!A25</f>
        <v>Наливайко С. В.</v>
      </c>
      <c r="B25" s="20" t="s">
        <v>67</v>
      </c>
      <c r="C25" s="113" t="str">
        <f>'Лист1'!C25</f>
        <v/>
      </c>
      <c r="D25" s="114" t="str">
        <f>'Лист1'!D25</f>
        <v/>
      </c>
      <c r="E25" s="114" t="str">
        <f>'Лист1'!E25</f>
        <v/>
      </c>
      <c r="F25" s="115" t="str">
        <f>'Лист1'!F25</f>
        <v/>
      </c>
      <c r="G25" s="116" t="str">
        <f>'Лист1'!G25</f>
        <v>830.00 </v>
      </c>
      <c r="H25" s="115" t="str">
        <f>'Лист1'!H25</f>
        <v>5,000.00 </v>
      </c>
      <c r="I25" s="117" t="str">
        <f>'Лист1'!I25</f>
        <v>5,830.00 </v>
      </c>
      <c r="J25" s="118" t="str">
        <f>'Лист1'!J25</f>
        <v/>
      </c>
      <c r="K25" s="118" t="str">
        <f>'Лист1'!K25</f>
        <v/>
      </c>
      <c r="L25" s="118" t="str">
        <f>'Лист1'!L25</f>
        <v/>
      </c>
      <c r="M25" s="118" t="str">
        <f>'Лист1'!M25</f>
        <v/>
      </c>
      <c r="N25" s="118" t="str">
        <f>'Лист1'!N25</f>
        <v/>
      </c>
      <c r="O25" s="118" t="str">
        <f>'Лист1'!O25</f>
        <v/>
      </c>
      <c r="P25" s="118" t="str">
        <f>'Лист1'!P25</f>
        <v/>
      </c>
      <c r="Q25" s="118" t="str">
        <f>'Лист1'!Q25</f>
        <v/>
      </c>
      <c r="R25" s="119" t="str">
        <f>'Лист1'!S25</f>
        <v>0.00 </v>
      </c>
      <c r="S25" s="120" t="str">
        <f t="shared" si="1"/>
        <v>-5,830.00 </v>
      </c>
      <c r="T25" s="121" t="str">
        <f t="shared" si="2"/>
        <v>4,372.50 </v>
      </c>
      <c r="U25" s="120" t="str">
        <f>'Лист1'!V25</f>
        <v>4,372.50 </v>
      </c>
      <c r="V25" s="119" t="str">
        <f t="shared" si="3"/>
        <v>-4,372.50 </v>
      </c>
    </row>
    <row r="26" ht="15.75" customHeight="1">
      <c r="A26" s="80" t="str">
        <f>'Лист1'!A26</f>
        <v>Боровская О.Н</v>
      </c>
      <c r="B26" s="20" t="s">
        <v>69</v>
      </c>
      <c r="C26" s="113" t="str">
        <f>'Лист1'!C26</f>
        <v/>
      </c>
      <c r="D26" s="114" t="str">
        <f>'Лист1'!D26</f>
        <v/>
      </c>
      <c r="E26" s="114" t="str">
        <f>'Лист1'!E26</f>
        <v/>
      </c>
      <c r="F26" s="115" t="str">
        <f>'Лист1'!F26</f>
        <v/>
      </c>
      <c r="G26" s="116" t="str">
        <f>'Лист1'!G26</f>
        <v>869.00 </v>
      </c>
      <c r="H26" s="115" t="str">
        <f>'Лист1'!H26</f>
        <v>5,000.00 </v>
      </c>
      <c r="I26" s="117" t="str">
        <f>'Лист1'!I26</f>
        <v>5,869.00 </v>
      </c>
      <c r="J26" s="118" t="str">
        <f>'Лист1'!J26</f>
        <v/>
      </c>
      <c r="K26" s="118" t="str">
        <f>'Лист1'!K26</f>
        <v/>
      </c>
      <c r="L26" s="118" t="str">
        <f>'Лист1'!L26</f>
        <v/>
      </c>
      <c r="M26" s="118" t="str">
        <f>'Лист1'!M26</f>
        <v/>
      </c>
      <c r="N26" s="118" t="str">
        <f>'Лист1'!N26</f>
        <v/>
      </c>
      <c r="O26" s="118" t="str">
        <f>'Лист1'!O26</f>
        <v/>
      </c>
      <c r="P26" s="118" t="str">
        <f>'Лист1'!P26</f>
        <v/>
      </c>
      <c r="Q26" s="118" t="str">
        <f>'Лист1'!Q26</f>
        <v/>
      </c>
      <c r="R26" s="119" t="str">
        <f>'Лист1'!S26</f>
        <v>0.00 </v>
      </c>
      <c r="S26" s="120" t="str">
        <f t="shared" si="1"/>
        <v>-5,869.00 </v>
      </c>
      <c r="T26" s="121" t="str">
        <f t="shared" si="2"/>
        <v>4,401.75 </v>
      </c>
      <c r="U26" s="120" t="str">
        <f>'Лист1'!V26</f>
        <v>4,401.75 </v>
      </c>
      <c r="V26" s="119" t="str">
        <f t="shared" si="3"/>
        <v>-4,401.75 </v>
      </c>
    </row>
    <row r="27" ht="15.75" hidden="1" customHeight="1">
      <c r="A27" s="80" t="str">
        <f>'Лист1'!A27</f>
        <v>Чистякова Т. В</v>
      </c>
      <c r="B27" s="20" t="s">
        <v>71</v>
      </c>
      <c r="C27" s="113" t="str">
        <f>'Лист1'!C27</f>
        <v/>
      </c>
      <c r="D27" s="114" t="str">
        <f>'Лист1'!D27</f>
        <v/>
      </c>
      <c r="E27" s="114" t="str">
        <f>'Лист1'!E27</f>
        <v/>
      </c>
      <c r="F27" s="115" t="str">
        <f>'Лист1'!F27</f>
        <v/>
      </c>
      <c r="G27" s="116" t="str">
        <f>'Лист1'!G27</f>
        <v>956.00 </v>
      </c>
      <c r="H27" s="115" t="str">
        <f>'Лист1'!H27</f>
        <v>5,000.00 </v>
      </c>
      <c r="I27" s="117" t="str">
        <f>'Лист1'!I27</f>
        <v>5,956.00 </v>
      </c>
      <c r="J27" s="118" t="str">
        <f>'Лист1'!J27</f>
        <v/>
      </c>
      <c r="K27" s="118" t="str">
        <f>'Лист1'!K27</f>
        <v/>
      </c>
      <c r="L27" s="118" t="str">
        <f>'Лист1'!L27</f>
        <v>5,956.00 </v>
      </c>
      <c r="M27" s="118" t="str">
        <f>'Лист1'!M27</f>
        <v/>
      </c>
      <c r="N27" s="118" t="str">
        <f>'Лист1'!N27</f>
        <v/>
      </c>
      <c r="O27" s="118" t="str">
        <f>'Лист1'!O27</f>
        <v/>
      </c>
      <c r="P27" s="118" t="str">
        <f>'Лист1'!P27</f>
        <v/>
      </c>
      <c r="Q27" s="118" t="str">
        <f>'Лист1'!Q27</f>
        <v/>
      </c>
      <c r="R27" s="119" t="str">
        <f>'Лист1'!S27</f>
        <v>5,956.00 </v>
      </c>
      <c r="S27" s="120" t="str">
        <f t="shared" si="1"/>
        <v>0.00 </v>
      </c>
      <c r="T27" s="121" t="str">
        <f t="shared" si="2"/>
        <v>4,467.00 </v>
      </c>
      <c r="U27" s="120" t="str">
        <f>'Лист1'!V27</f>
        <v>4,467.00 </v>
      </c>
      <c r="V27" s="119" t="str">
        <f t="shared" si="3"/>
        <v>1,489.00 </v>
      </c>
    </row>
    <row r="28" ht="15.75" customHeight="1">
      <c r="A28" s="80" t="str">
        <f>'Лист1'!A28</f>
        <v>Ящишин Д.В.</v>
      </c>
      <c r="B28" s="20" t="s">
        <v>73</v>
      </c>
      <c r="C28" s="113" t="str">
        <f>'Лист1'!C28</f>
        <v/>
      </c>
      <c r="D28" s="114" t="str">
        <f>'Лист1'!D28</f>
        <v/>
      </c>
      <c r="E28" s="114" t="str">
        <f>'Лист1'!E28</f>
        <v/>
      </c>
      <c r="F28" s="115" t="str">
        <f>'Лист1'!F28</f>
        <v/>
      </c>
      <c r="G28" s="116" t="str">
        <f>'Лист1'!G28</f>
        <v>600.00 </v>
      </c>
      <c r="H28" s="115" t="str">
        <f>'Лист1'!H28</f>
        <v>5,000.00 </v>
      </c>
      <c r="I28" s="117" t="str">
        <f>'Лист1'!I28</f>
        <v>5,600.00 </v>
      </c>
      <c r="J28" s="118" t="str">
        <f>'Лист1'!J28</f>
        <v/>
      </c>
      <c r="K28" s="118" t="str">
        <f>'Лист1'!K28</f>
        <v/>
      </c>
      <c r="L28" s="118" t="str">
        <f>'Лист1'!L28</f>
        <v/>
      </c>
      <c r="M28" s="118" t="str">
        <f>'Лист1'!M28</f>
        <v/>
      </c>
      <c r="N28" s="118" t="str">
        <f>'Лист1'!N28</f>
        <v/>
      </c>
      <c r="O28" s="118" t="str">
        <f>'Лист1'!O28</f>
        <v/>
      </c>
      <c r="P28" s="118" t="str">
        <f>'Лист1'!P28</f>
        <v/>
      </c>
      <c r="Q28" s="118" t="str">
        <f>'Лист1'!Q28</f>
        <v>2,800.00 </v>
      </c>
      <c r="R28" s="119" t="str">
        <f>'Лист1'!S28</f>
        <v>2,800.00 </v>
      </c>
      <c r="S28" s="120" t="str">
        <f t="shared" si="1"/>
        <v>-2,800.00 </v>
      </c>
      <c r="T28" s="121" t="str">
        <f t="shared" si="2"/>
        <v>4,200.00 </v>
      </c>
      <c r="U28" s="120" t="str">
        <f>'Лист1'!V28</f>
        <v>4,200.00 </v>
      </c>
      <c r="V28" s="119" t="str">
        <f t="shared" si="3"/>
        <v>-1,400.00 </v>
      </c>
    </row>
    <row r="29" ht="15.75" customHeight="1">
      <c r="A29" s="80" t="str">
        <f>'Лист1'!A29</f>
        <v>Белая М.А.</v>
      </c>
      <c r="B29" s="20" t="s">
        <v>75</v>
      </c>
      <c r="C29" s="113" t="str">
        <f>'Лист1'!C29</f>
        <v>24,977.00 </v>
      </c>
      <c r="D29" s="114" t="str">
        <f>'Лист1'!D29</f>
        <v/>
      </c>
      <c r="E29" s="114" t="str">
        <f>'Лист1'!E29</f>
        <v/>
      </c>
      <c r="F29" s="115" t="str">
        <f>'Лист1'!F29</f>
        <v/>
      </c>
      <c r="G29" s="116" t="str">
        <f>'Лист1'!G29</f>
        <v>869.00 </v>
      </c>
      <c r="H29" s="115" t="str">
        <f>'Лист1'!H29</f>
        <v>5,000.00 </v>
      </c>
      <c r="I29" s="117" t="str">
        <f>'Лист1'!I29</f>
        <v>5,869.00 </v>
      </c>
      <c r="J29" s="118" t="str">
        <f>'Лист1'!J29</f>
        <v/>
      </c>
      <c r="K29" s="118" t="str">
        <f>'Лист1'!K29</f>
        <v/>
      </c>
      <c r="L29" s="118" t="str">
        <f>'Лист1'!L29</f>
        <v/>
      </c>
      <c r="M29" s="118" t="str">
        <f>'Лист1'!M29</f>
        <v/>
      </c>
      <c r="N29" s="118" t="str">
        <f>'Лист1'!N29</f>
        <v/>
      </c>
      <c r="O29" s="118" t="str">
        <f>'Лист1'!O29</f>
        <v/>
      </c>
      <c r="P29" s="118" t="str">
        <f>'Лист1'!P29</f>
        <v/>
      </c>
      <c r="Q29" s="118" t="str">
        <f>'Лист1'!Q29</f>
        <v>21,721.00 </v>
      </c>
      <c r="R29" s="119" t="str">
        <f>'Лист1'!S29</f>
        <v>21,721.00 </v>
      </c>
      <c r="S29" s="120" t="str">
        <f t="shared" si="1"/>
        <v>-9,125.00 </v>
      </c>
      <c r="T29" s="121" t="str">
        <f t="shared" si="2"/>
        <v>4,401.75 </v>
      </c>
      <c r="U29" s="120" t="str">
        <f>'Лист1'!V29</f>
        <v>29,378.75 </v>
      </c>
      <c r="V29" s="122" t="str">
        <f t="shared" si="3"/>
        <v>-7,657.75 </v>
      </c>
    </row>
    <row r="30" ht="15.75" customHeight="1">
      <c r="A30" s="80" t="str">
        <f>'Лист1'!A30</f>
        <v>Кубанцев А.Ф</v>
      </c>
      <c r="B30" s="20" t="s">
        <v>77</v>
      </c>
      <c r="C30" s="113" t="str">
        <f>'Лист1'!C30</f>
        <v/>
      </c>
      <c r="D30" s="114" t="str">
        <f>'Лист1'!D30</f>
        <v>25.00 </v>
      </c>
      <c r="E30" s="114" t="str">
        <f>'Лист1'!E30</f>
        <v/>
      </c>
      <c r="F30" s="115" t="str">
        <f>'Лист1'!F30</f>
        <v/>
      </c>
      <c r="G30" s="116" t="str">
        <f>'Лист1'!G30</f>
        <v>711.00 </v>
      </c>
      <c r="H30" s="115" t="str">
        <f>'Лист1'!H30</f>
        <v>5,000.00 </v>
      </c>
      <c r="I30" s="117" t="str">
        <f>'Лист1'!I30</f>
        <v>5,736.00 </v>
      </c>
      <c r="J30" s="118" t="str">
        <f>'Лист1'!J30</f>
        <v/>
      </c>
      <c r="K30" s="118" t="str">
        <f>'Лист1'!K30</f>
        <v/>
      </c>
      <c r="L30" s="118" t="str">
        <f>'Лист1'!L30</f>
        <v/>
      </c>
      <c r="M30" s="118" t="str">
        <f>'Лист1'!M30</f>
        <v/>
      </c>
      <c r="N30" s="118" t="str">
        <f>'Лист1'!N30</f>
        <v/>
      </c>
      <c r="O30" s="118" t="str">
        <f>'Лист1'!O30</f>
        <v/>
      </c>
      <c r="P30" s="118" t="str">
        <f>'Лист1'!P30</f>
        <v>3,025.00 </v>
      </c>
      <c r="Q30" s="118" t="str">
        <f>'Лист1'!Q30</f>
        <v/>
      </c>
      <c r="R30" s="119" t="str">
        <f>'Лист1'!S30</f>
        <v>3,025.00 </v>
      </c>
      <c r="S30" s="120" t="str">
        <f t="shared" si="1"/>
        <v>-2,711.00 </v>
      </c>
      <c r="T30" s="121" t="str">
        <f t="shared" si="2"/>
        <v>4,283.25 </v>
      </c>
      <c r="U30" s="120" t="str">
        <f>'Лист1'!V30</f>
        <v>4,308.25 </v>
      </c>
      <c r="V30" s="119" t="str">
        <f t="shared" si="3"/>
        <v>-1,283.25 </v>
      </c>
    </row>
    <row r="31" ht="15.75" hidden="1" customHeight="1">
      <c r="A31" s="80" t="str">
        <f>'Лист1'!A31</f>
        <v>Тюрин А.В</v>
      </c>
      <c r="B31" s="20" t="s">
        <v>79</v>
      </c>
      <c r="C31" s="113" t="str">
        <f>'Лист1'!C31</f>
        <v/>
      </c>
      <c r="D31" s="114" t="str">
        <f>'Лист1'!D31</f>
        <v>85.00 </v>
      </c>
      <c r="E31" s="114" t="str">
        <f>'Лист1'!E31</f>
        <v/>
      </c>
      <c r="F31" s="115" t="str">
        <f>'Лист1'!F31</f>
        <v/>
      </c>
      <c r="G31" s="116" t="str">
        <f>'Лист1'!G31</f>
        <v>715.00 </v>
      </c>
      <c r="H31" s="115" t="str">
        <f>'Лист1'!H31</f>
        <v>5,000.00 </v>
      </c>
      <c r="I31" s="117" t="str">
        <f>'Лист1'!I31</f>
        <v>5,800.00 </v>
      </c>
      <c r="J31" s="118" t="str">
        <f>'Лист1'!J31</f>
        <v/>
      </c>
      <c r="K31" s="118" t="str">
        <f>'Лист1'!K31</f>
        <v/>
      </c>
      <c r="L31" s="118" t="str">
        <f>'Лист1'!L31</f>
        <v>3,000.00 </v>
      </c>
      <c r="M31" s="118" t="str">
        <f>'Лист1'!M31</f>
        <v/>
      </c>
      <c r="N31" s="118" t="str">
        <f>'Лист1'!N31</f>
        <v/>
      </c>
      <c r="O31" s="118" t="str">
        <f>'Лист1'!O31</f>
        <v/>
      </c>
      <c r="P31" s="118" t="str">
        <f>'Лист1'!P31</f>
        <v/>
      </c>
      <c r="Q31" s="118" t="str">
        <f>'Лист1'!Q31</f>
        <v>2,800.00 </v>
      </c>
      <c r="R31" s="119" t="str">
        <f>'Лист1'!S31</f>
        <v>5,800.00 </v>
      </c>
      <c r="S31" s="120" t="str">
        <f t="shared" si="1"/>
        <v>0.00 </v>
      </c>
      <c r="T31" s="121" t="str">
        <f t="shared" si="2"/>
        <v>4,286.25 </v>
      </c>
      <c r="U31" s="120" t="str">
        <f>'Лист1'!V31</f>
        <v>4,371.25 </v>
      </c>
      <c r="V31" s="119" t="str">
        <f t="shared" si="3"/>
        <v>1,428.75 </v>
      </c>
    </row>
    <row r="32" ht="15.75" customHeight="1">
      <c r="A32" s="80" t="str">
        <f>'Лист1'!A32</f>
        <v>Анников В.В</v>
      </c>
      <c r="B32" s="20" t="s">
        <v>81</v>
      </c>
      <c r="C32" s="113" t="str">
        <f>'Лист1'!C32</f>
        <v>9,970.00 </v>
      </c>
      <c r="D32" s="114" t="str">
        <f>'Лист1'!D32</f>
        <v/>
      </c>
      <c r="E32" s="114" t="str">
        <f>'Лист1'!E32</f>
        <v/>
      </c>
      <c r="F32" s="115" t="str">
        <f>'Лист1'!F32</f>
        <v/>
      </c>
      <c r="G32" s="116" t="str">
        <f>'Лист1'!G32</f>
        <v>952.00 </v>
      </c>
      <c r="H32" s="115" t="str">
        <f>'Лист1'!H32</f>
        <v>5,000.00 </v>
      </c>
      <c r="I32" s="117" t="str">
        <f>'Лист1'!I32</f>
        <v>5,952.00 </v>
      </c>
      <c r="J32" s="118" t="str">
        <f>'Лист1'!J32</f>
        <v/>
      </c>
      <c r="K32" s="118" t="str">
        <f>'Лист1'!K32</f>
        <v/>
      </c>
      <c r="L32" s="118" t="str">
        <f>'Лист1'!L32</f>
        <v>8,792.00 </v>
      </c>
      <c r="M32" s="118" t="str">
        <f>'Лист1'!M32</f>
        <v/>
      </c>
      <c r="N32" s="118" t="str">
        <f>'Лист1'!N32</f>
        <v/>
      </c>
      <c r="O32" s="118" t="str">
        <f>'Лист1'!O32</f>
        <v/>
      </c>
      <c r="P32" s="118" t="str">
        <f>'Лист1'!P32</f>
        <v/>
      </c>
      <c r="Q32" s="118" t="str">
        <f>'Лист1'!Q32</f>
        <v/>
      </c>
      <c r="R32" s="119" t="str">
        <f>'Лист1'!S32</f>
        <v>8,792.00 </v>
      </c>
      <c r="S32" s="120" t="str">
        <f t="shared" si="1"/>
        <v>-7,130.00 </v>
      </c>
      <c r="T32" s="121" t="str">
        <f t="shared" si="2"/>
        <v>4,464.00 </v>
      </c>
      <c r="U32" s="120" t="str">
        <f>'Лист1'!V32</f>
        <v>14,434.00 </v>
      </c>
      <c r="V32" s="119" t="str">
        <f t="shared" si="3"/>
        <v>-5,642.00 </v>
      </c>
    </row>
    <row r="33" ht="15.75" hidden="1" customHeight="1">
      <c r="A33" s="80" t="str">
        <f>'Лист1'!A33</f>
        <v>Гарцовская В.В</v>
      </c>
      <c r="B33" s="20" t="s">
        <v>83</v>
      </c>
      <c r="C33" s="113" t="str">
        <f>'Лист1'!C33</f>
        <v/>
      </c>
      <c r="D33" s="114" t="str">
        <f>'Лист1'!D33</f>
        <v>50.00 </v>
      </c>
      <c r="E33" s="114" t="str">
        <f>'Лист1'!E33</f>
        <v/>
      </c>
      <c r="F33" s="115" t="str">
        <f>'Лист1'!F33</f>
        <v/>
      </c>
      <c r="G33" s="116" t="str">
        <f>'Лист1'!G33</f>
        <v>988.00 </v>
      </c>
      <c r="H33" s="115" t="str">
        <f>'Лист1'!H33</f>
        <v>5,000.00 </v>
      </c>
      <c r="I33" s="117" t="str">
        <f>'Лист1'!I33</f>
        <v>6,038.00 </v>
      </c>
      <c r="J33" s="118" t="str">
        <f>'Лист1'!J33</f>
        <v>5,988.00 </v>
      </c>
      <c r="K33" s="118" t="str">
        <f>'Лист1'!K33</f>
        <v/>
      </c>
      <c r="L33" s="118" t="str">
        <f>'Лист1'!L33</f>
        <v/>
      </c>
      <c r="M33" s="118" t="str">
        <f>'Лист1'!M33</f>
        <v/>
      </c>
      <c r="N33" s="118" t="str">
        <f>'Лист1'!N33</f>
        <v/>
      </c>
      <c r="O33" s="118" t="str">
        <f>'Лист1'!O33</f>
        <v/>
      </c>
      <c r="P33" s="118" t="str">
        <f>'Лист1'!P33</f>
        <v/>
      </c>
      <c r="Q33" s="118" t="str">
        <f>'Лист1'!Q33</f>
        <v>50.00 </v>
      </c>
      <c r="R33" s="119" t="str">
        <f>'Лист1'!S33</f>
        <v>6,038.00 </v>
      </c>
      <c r="S33" s="120" t="str">
        <f t="shared" si="1"/>
        <v>0.00 </v>
      </c>
      <c r="T33" s="121" t="str">
        <f t="shared" si="2"/>
        <v>4,491.00 </v>
      </c>
      <c r="U33" s="120" t="str">
        <f>'Лист1'!V33</f>
        <v>4,541.00 </v>
      </c>
      <c r="V33" s="119" t="str">
        <f t="shared" si="3"/>
        <v>1,497.00 </v>
      </c>
    </row>
    <row r="34" ht="15.75" customHeight="1">
      <c r="A34" s="80" t="str">
        <f>'Лист1'!A34</f>
        <v>Коваленко З. В.</v>
      </c>
      <c r="B34" s="37" t="s">
        <v>85</v>
      </c>
      <c r="C34" s="113" t="str">
        <f>'Лист1'!C34</f>
        <v/>
      </c>
      <c r="D34" s="114" t="str">
        <f>'Лист1'!D34</f>
        <v/>
      </c>
      <c r="E34" s="114" t="str">
        <f>'Лист1'!E34</f>
        <v/>
      </c>
      <c r="F34" s="115" t="str">
        <f>'Лист1'!F34</f>
        <v/>
      </c>
      <c r="G34" s="116" t="str">
        <f>'Лист1'!G34</f>
        <v>948.00 </v>
      </c>
      <c r="H34" s="115" t="str">
        <f>'Лист1'!H34</f>
        <v>5,000.00 </v>
      </c>
      <c r="I34" s="117" t="str">
        <f>'Лист1'!I34</f>
        <v>5,948.00 </v>
      </c>
      <c r="J34" s="118" t="str">
        <f>'Лист1'!J34</f>
        <v/>
      </c>
      <c r="K34" s="118" t="str">
        <f>'Лист1'!K34</f>
        <v/>
      </c>
      <c r="L34" s="118" t="str">
        <f>'Лист1'!L34</f>
        <v/>
      </c>
      <c r="M34" s="118" t="str">
        <f>'Лист1'!M34</f>
        <v/>
      </c>
      <c r="N34" s="118" t="str">
        <f>'Лист1'!N34</f>
        <v/>
      </c>
      <c r="O34" s="118" t="str">
        <f>'Лист1'!O34</f>
        <v/>
      </c>
      <c r="P34" s="118" t="str">
        <f>'Лист1'!P34</f>
        <v/>
      </c>
      <c r="Q34" s="118" t="str">
        <f>'Лист1'!Q34</f>
        <v/>
      </c>
      <c r="R34" s="119" t="str">
        <f>'Лист1'!S34</f>
        <v>0.00 </v>
      </c>
      <c r="S34" s="120" t="str">
        <f t="shared" si="1"/>
        <v>-5,948.00 </v>
      </c>
      <c r="T34" s="121" t="str">
        <f t="shared" si="2"/>
        <v>4,461.00 </v>
      </c>
      <c r="U34" s="120" t="str">
        <f>'Лист1'!V34</f>
        <v>4,461.00 </v>
      </c>
      <c r="V34" s="119" t="str">
        <f t="shared" si="3"/>
        <v>-4,461.00 </v>
      </c>
    </row>
    <row r="35" ht="15.75" hidden="1" customHeight="1">
      <c r="A35" s="80" t="str">
        <f>'Лист1'!A35</f>
        <v>Сербин К.В (ВОВ)</v>
      </c>
      <c r="B35" s="20" t="s">
        <v>87</v>
      </c>
      <c r="C35" s="113" t="str">
        <f>'Лист1'!C35</f>
        <v>2,041.00 </v>
      </c>
      <c r="D35" s="114" t="str">
        <f>'Лист1'!D35</f>
        <v/>
      </c>
      <c r="E35" s="114" t="str">
        <f>'Лист1'!E35</f>
        <v/>
      </c>
      <c r="F35" s="115" t="str">
        <f>'Лист1'!F35</f>
        <v/>
      </c>
      <c r="G35" s="116" t="str">
        <f>'Лист1'!G35</f>
        <v>790.00 </v>
      </c>
      <c r="H35" s="115" t="str">
        <f>'Лист1'!H35</f>
        <v>4,000.00 </v>
      </c>
      <c r="I35" s="117" t="str">
        <f>'Лист1'!I35</f>
        <v>4,790.00 </v>
      </c>
      <c r="J35" s="118" t="str">
        <f>'Лист1'!J35</f>
        <v/>
      </c>
      <c r="K35" s="118" t="str">
        <f>'Лист1'!K35</f>
        <v>5,056.00 </v>
      </c>
      <c r="L35" s="118" t="str">
        <f>'Лист1'!L35</f>
        <v/>
      </c>
      <c r="M35" s="118" t="str">
        <f>'Лист1'!M35</f>
        <v/>
      </c>
      <c r="N35" s="118" t="str">
        <f>'Лист1'!N35</f>
        <v>2,000.00 </v>
      </c>
      <c r="O35" s="118" t="str">
        <f>'Лист1'!O35</f>
        <v/>
      </c>
      <c r="P35" s="118" t="str">
        <f>'Лист1'!P35</f>
        <v>1,000.00 </v>
      </c>
      <c r="Q35" s="118" t="str">
        <f>'Лист1'!Q35</f>
        <v/>
      </c>
      <c r="R35" s="119" t="str">
        <f>'Лист1'!S35</f>
        <v>8,056.00 </v>
      </c>
      <c r="S35" s="120" t="str">
        <f t="shared" si="1"/>
        <v>1,225.00 </v>
      </c>
      <c r="T35" s="121" t="str">
        <f t="shared" si="2"/>
        <v>3,592.50 </v>
      </c>
      <c r="U35" s="120" t="str">
        <f>'Лист1'!V35</f>
        <v>5,633.50 </v>
      </c>
      <c r="V35" s="119" t="str">
        <f t="shared" si="3"/>
        <v>2,422.50 </v>
      </c>
    </row>
    <row r="36" ht="15.75" customHeight="1">
      <c r="A36" s="80" t="str">
        <f>'Лист1'!A36</f>
        <v>Куцуренко Л.П</v>
      </c>
      <c r="B36" s="20" t="s">
        <v>89</v>
      </c>
      <c r="C36" s="113" t="str">
        <f>'Лист1'!C36</f>
        <v>7,961.00 </v>
      </c>
      <c r="D36" s="114" t="str">
        <f>'Лист1'!D36</f>
        <v/>
      </c>
      <c r="E36" s="114" t="str">
        <f>'Лист1'!E36</f>
        <v/>
      </c>
      <c r="F36" s="115" t="str">
        <f>'Лист1'!F36</f>
        <v/>
      </c>
      <c r="G36" s="116" t="str">
        <f>'Лист1'!G36</f>
        <v>632.00 </v>
      </c>
      <c r="H36" s="115" t="str">
        <f>'Лист1'!H36</f>
        <v>5,000.00 </v>
      </c>
      <c r="I36" s="117" t="str">
        <f>'Лист1'!I36</f>
        <v>5,632.00 </v>
      </c>
      <c r="J36" s="118" t="str">
        <f>'Лист1'!J36</f>
        <v>7,000.00 </v>
      </c>
      <c r="K36" s="118" t="str">
        <f>'Лист1'!K36</f>
        <v/>
      </c>
      <c r="L36" s="118" t="str">
        <f>'Лист1'!L36</f>
        <v/>
      </c>
      <c r="M36" s="118" t="str">
        <f>'Лист1'!M36</f>
        <v/>
      </c>
      <c r="N36" s="118" t="str">
        <f>'Лист1'!N36</f>
        <v/>
      </c>
      <c r="O36" s="118" t="str">
        <f>'Лист1'!O36</f>
        <v/>
      </c>
      <c r="P36" s="118" t="str">
        <f>'Лист1'!P36</f>
        <v/>
      </c>
      <c r="Q36" s="118" t="str">
        <f>'Лист1'!Q36</f>
        <v/>
      </c>
      <c r="R36" s="119" t="str">
        <f>'Лист1'!S36</f>
        <v>7,000.00 </v>
      </c>
      <c r="S36" s="120" t="str">
        <f t="shared" si="1"/>
        <v>-6,593.00 </v>
      </c>
      <c r="T36" s="121" t="str">
        <f t="shared" si="2"/>
        <v>4,224.00 </v>
      </c>
      <c r="U36" s="120" t="str">
        <f>'Лист1'!V36</f>
        <v>12,185.00 </v>
      </c>
      <c r="V36" s="119" t="str">
        <f t="shared" si="3"/>
        <v>-5,185.00 </v>
      </c>
    </row>
    <row r="37" ht="15.75" customHeight="1">
      <c r="A37" s="80" t="str">
        <f>'Лист1'!A37</f>
        <v>Мнацаканян И.Н</v>
      </c>
      <c r="B37" s="20" t="s">
        <v>91</v>
      </c>
      <c r="C37" s="113" t="str">
        <f>'Лист1'!C37</f>
        <v>7,098.00 </v>
      </c>
      <c r="D37" s="114" t="str">
        <f>'Лист1'!D37</f>
        <v/>
      </c>
      <c r="E37" s="114" t="str">
        <f>'Лист1'!E37</f>
        <v/>
      </c>
      <c r="F37" s="115" t="str">
        <f>'Лист1'!F37</f>
        <v/>
      </c>
      <c r="G37" s="116" t="str">
        <f>'Лист1'!G37</f>
        <v>711.00 </v>
      </c>
      <c r="H37" s="115" t="str">
        <f>'Лист1'!H37</f>
        <v>5,000.00 </v>
      </c>
      <c r="I37" s="117" t="str">
        <f>'Лист1'!I37</f>
        <v>5,711.00 </v>
      </c>
      <c r="J37" s="118" t="str">
        <f>'Лист1'!J37</f>
        <v/>
      </c>
      <c r="K37" s="118" t="str">
        <f>'Лист1'!K37</f>
        <v/>
      </c>
      <c r="L37" s="118" t="str">
        <f>'Лист1'!L37</f>
        <v/>
      </c>
      <c r="M37" s="118" t="str">
        <f>'Лист1'!M37</f>
        <v/>
      </c>
      <c r="N37" s="118" t="str">
        <f>'Лист1'!N37</f>
        <v/>
      </c>
      <c r="O37" s="118" t="str">
        <f>'Лист1'!O37</f>
        <v/>
      </c>
      <c r="P37" s="118" t="str">
        <f>'Лист1'!P37</f>
        <v/>
      </c>
      <c r="Q37" s="118" t="str">
        <f>'Лист1'!Q37</f>
        <v/>
      </c>
      <c r="R37" s="119" t="str">
        <f>'Лист1'!S37</f>
        <v>0.00 </v>
      </c>
      <c r="S37" s="120" t="str">
        <f t="shared" si="1"/>
        <v>-12,809.00 </v>
      </c>
      <c r="T37" s="121" t="str">
        <f t="shared" si="2"/>
        <v>4,283.25 </v>
      </c>
      <c r="U37" s="120" t="str">
        <f>'Лист1'!V37</f>
        <v>11,381.25 </v>
      </c>
      <c r="V37" s="122" t="str">
        <f t="shared" si="3"/>
        <v>-11,381.25 </v>
      </c>
    </row>
    <row r="38" ht="15.75" hidden="1" customHeight="1">
      <c r="A38" s="80" t="str">
        <f>'Лист1'!A38</f>
        <v>Бондарь Г.Д</v>
      </c>
      <c r="B38" s="20" t="s">
        <v>93</v>
      </c>
      <c r="C38" s="113" t="str">
        <f>'Лист1'!C38</f>
        <v/>
      </c>
      <c r="D38" s="114" t="str">
        <f>'Лист1'!D38</f>
        <v/>
      </c>
      <c r="E38" s="114" t="str">
        <f>'Лист1'!E38</f>
        <v/>
      </c>
      <c r="F38" s="115" t="str">
        <f>'Лист1'!F38</f>
        <v/>
      </c>
      <c r="G38" s="116" t="str">
        <f>'Лист1'!G38</f>
        <v>632.00 </v>
      </c>
      <c r="H38" s="115" t="str">
        <f>'Лист1'!H38</f>
        <v>5,000.00 </v>
      </c>
      <c r="I38" s="117" t="str">
        <f>'Лист1'!I38</f>
        <v>5,632.00 </v>
      </c>
      <c r="J38" s="118" t="str">
        <f>'Лист1'!J38</f>
        <v/>
      </c>
      <c r="K38" s="118" t="str">
        <f>'Лист1'!K38</f>
        <v/>
      </c>
      <c r="L38" s="118" t="str">
        <f>'Лист1'!L38</f>
        <v/>
      </c>
      <c r="M38" s="118" t="str">
        <f>'Лист1'!M38</f>
        <v/>
      </c>
      <c r="N38" s="118" t="str">
        <f>'Лист1'!N38</f>
        <v/>
      </c>
      <c r="O38" s="118" t="str">
        <f>'Лист1'!O38</f>
        <v/>
      </c>
      <c r="P38" s="118" t="str">
        <f>'Лист1'!P38</f>
        <v/>
      </c>
      <c r="Q38" s="118" t="str">
        <f>'Лист1'!Q38</f>
        <v>5,632.00 </v>
      </c>
      <c r="R38" s="119" t="str">
        <f>'Лист1'!S38</f>
        <v>5,632.00 </v>
      </c>
      <c r="S38" s="120" t="str">
        <f t="shared" si="1"/>
        <v>0.00 </v>
      </c>
      <c r="T38" s="121" t="str">
        <f t="shared" si="2"/>
        <v>4,224.00 </v>
      </c>
      <c r="U38" s="120" t="str">
        <f>'Лист1'!V38</f>
        <v>4,224.00 </v>
      </c>
      <c r="V38" s="119" t="str">
        <f t="shared" si="3"/>
        <v>1,408.00 </v>
      </c>
    </row>
    <row r="39" ht="15.75" hidden="1" customHeight="1">
      <c r="A39" s="80" t="str">
        <f>'Лист1'!A39</f>
        <v>Раевский С.А</v>
      </c>
      <c r="B39" s="20" t="s">
        <v>95</v>
      </c>
      <c r="C39" s="113" t="str">
        <f>'Лист1'!C39</f>
        <v/>
      </c>
      <c r="D39" s="114" t="str">
        <f>'Лист1'!D39</f>
        <v/>
      </c>
      <c r="E39" s="114" t="str">
        <f>'Лист1'!E39</f>
        <v/>
      </c>
      <c r="F39" s="115" t="str">
        <f>'Лист1'!F39</f>
        <v/>
      </c>
      <c r="G39" s="116" t="str">
        <f>'Лист1'!G39</f>
        <v>790.00 </v>
      </c>
      <c r="H39" s="115" t="str">
        <f>'Лист1'!H39</f>
        <v>5,000.00 </v>
      </c>
      <c r="I39" s="117" t="str">
        <f>'Лист1'!I39</f>
        <v>5,790.00 </v>
      </c>
      <c r="J39" s="118" t="str">
        <f>'Лист1'!J39</f>
        <v/>
      </c>
      <c r="K39" s="118" t="str">
        <f>'Лист1'!K39</f>
        <v/>
      </c>
      <c r="L39" s="118" t="str">
        <f>'Лист1'!L39</f>
        <v/>
      </c>
      <c r="M39" s="118" t="str">
        <f>'Лист1'!M39</f>
        <v/>
      </c>
      <c r="N39" s="118" t="str">
        <f>'Лист1'!N39</f>
        <v/>
      </c>
      <c r="O39" s="118" t="str">
        <f>'Лист1'!O39</f>
        <v/>
      </c>
      <c r="P39" s="118" t="str">
        <f>'Лист1'!P39</f>
        <v>5,790.00 </v>
      </c>
      <c r="Q39" s="118" t="str">
        <f>'Лист1'!Q39</f>
        <v/>
      </c>
      <c r="R39" s="119" t="str">
        <f>'Лист1'!S39</f>
        <v>5,790.00 </v>
      </c>
      <c r="S39" s="120" t="str">
        <f t="shared" si="1"/>
        <v>0.00 </v>
      </c>
      <c r="T39" s="121" t="str">
        <f t="shared" si="2"/>
        <v>4,342.50 </v>
      </c>
      <c r="U39" s="120" t="str">
        <f>'Лист1'!V39</f>
        <v>4,342.50 </v>
      </c>
      <c r="V39" s="119" t="str">
        <f t="shared" si="3"/>
        <v>1,447.50 </v>
      </c>
    </row>
    <row r="40" ht="15.75" hidden="1" customHeight="1">
      <c r="A40" s="80" t="str">
        <f>'Лист1'!A40</f>
        <v>Шкребтий А.М</v>
      </c>
      <c r="B40" s="20" t="s">
        <v>97</v>
      </c>
      <c r="C40" s="113" t="str">
        <f>'Лист1'!C40</f>
        <v/>
      </c>
      <c r="D40" s="114" t="str">
        <f>'Лист1'!D40</f>
        <v/>
      </c>
      <c r="E40" s="114" t="str">
        <f>'Лист1'!E40</f>
        <v/>
      </c>
      <c r="F40" s="115" t="str">
        <f>'Лист1'!F40</f>
        <v/>
      </c>
      <c r="G40" s="116" t="str">
        <f>'Лист1'!G40</f>
        <v>672.00 </v>
      </c>
      <c r="H40" s="115" t="str">
        <f>'Лист1'!H40</f>
        <v>5,000.00 </v>
      </c>
      <c r="I40" s="117" t="str">
        <f>'Лист1'!I40</f>
        <v>5,672.00 </v>
      </c>
      <c r="J40" s="118" t="str">
        <f>'Лист1'!J40</f>
        <v/>
      </c>
      <c r="K40" s="118" t="str">
        <f>'Лист1'!K40</f>
        <v/>
      </c>
      <c r="L40" s="118" t="str">
        <f>'Лист1'!L40</f>
        <v/>
      </c>
      <c r="M40" s="118" t="str">
        <f>'Лист1'!M40</f>
        <v/>
      </c>
      <c r="N40" s="118" t="str">
        <f>'Лист1'!N40</f>
        <v/>
      </c>
      <c r="O40" s="118" t="str">
        <f>'Лист1'!O40</f>
        <v/>
      </c>
      <c r="P40" s="118" t="str">
        <f>'Лист1'!P40</f>
        <v/>
      </c>
      <c r="Q40" s="118" t="str">
        <f>'Лист1'!Q40</f>
        <v>5,672.00 </v>
      </c>
      <c r="R40" s="119" t="str">
        <f>'Лист1'!S40</f>
        <v>5,672.00 </v>
      </c>
      <c r="S40" s="120" t="str">
        <f t="shared" si="1"/>
        <v>0.00 </v>
      </c>
      <c r="T40" s="121" t="str">
        <f t="shared" si="2"/>
        <v>4,254.00 </v>
      </c>
      <c r="U40" s="120" t="str">
        <f>'Лист1'!V40</f>
        <v>4,254.00 </v>
      </c>
      <c r="V40" s="119" t="str">
        <f t="shared" si="3"/>
        <v>1,418.00 </v>
      </c>
    </row>
    <row r="41" ht="15.75" customHeight="1">
      <c r="A41" s="80" t="str">
        <f>'Лист1'!A41</f>
        <v>Попко А.Н</v>
      </c>
      <c r="B41" s="20" t="s">
        <v>99</v>
      </c>
      <c r="C41" s="113" t="str">
        <f>'Лист1'!C41</f>
        <v/>
      </c>
      <c r="D41" s="114" t="str">
        <f>'Лист1'!D41</f>
        <v/>
      </c>
      <c r="E41" s="114" t="str">
        <f>'Лист1'!E41</f>
        <v/>
      </c>
      <c r="F41" s="115" t="str">
        <f>'Лист1'!F41</f>
        <v/>
      </c>
      <c r="G41" s="116" t="str">
        <f>'Лист1'!G41</f>
        <v>869.00 </v>
      </c>
      <c r="H41" s="115" t="str">
        <f>'Лист1'!H41</f>
        <v>5,000.00 </v>
      </c>
      <c r="I41" s="117" t="str">
        <f>'Лист1'!I41</f>
        <v>5,869.00 </v>
      </c>
      <c r="J41" s="118" t="str">
        <f>'Лист1'!J41</f>
        <v/>
      </c>
      <c r="K41" s="118" t="str">
        <f>'Лист1'!K41</f>
        <v/>
      </c>
      <c r="L41" s="118" t="str">
        <f>'Лист1'!L41</f>
        <v/>
      </c>
      <c r="M41" s="118" t="str">
        <f>'Лист1'!M41</f>
        <v/>
      </c>
      <c r="N41" s="118" t="str">
        <f>'Лист1'!N41</f>
        <v/>
      </c>
      <c r="O41" s="118" t="str">
        <f>'Лист1'!O41</f>
        <v/>
      </c>
      <c r="P41" s="118" t="str">
        <f>'Лист1'!P41</f>
        <v/>
      </c>
      <c r="Q41" s="118" t="str">
        <f>'Лист1'!Q41</f>
        <v/>
      </c>
      <c r="R41" s="119" t="str">
        <f>'Лист1'!S41</f>
        <v>0.00 </v>
      </c>
      <c r="S41" s="120" t="str">
        <f t="shared" si="1"/>
        <v>-5,869.00 </v>
      </c>
      <c r="T41" s="121" t="str">
        <f t="shared" si="2"/>
        <v>4,401.75 </v>
      </c>
      <c r="U41" s="120" t="str">
        <f>'Лист1'!V41</f>
        <v>4,401.75 </v>
      </c>
      <c r="V41" s="119" t="str">
        <f t="shared" si="3"/>
        <v>-4,401.75 </v>
      </c>
    </row>
    <row r="42" ht="15.75" customHeight="1">
      <c r="A42" s="80" t="str">
        <f>'Лист1'!A42</f>
        <v>Мамедов Т.А</v>
      </c>
      <c r="B42" s="20" t="s">
        <v>101</v>
      </c>
      <c r="C42" s="113" t="str">
        <f>'Лист1'!C42</f>
        <v>10,767.00 </v>
      </c>
      <c r="D42" s="114" t="str">
        <f>'Лист1'!D42</f>
        <v/>
      </c>
      <c r="E42" s="114" t="str">
        <f>'Лист1'!E42</f>
        <v/>
      </c>
      <c r="F42" s="115" t="str">
        <f>'Лист1'!F42</f>
        <v/>
      </c>
      <c r="G42" s="116" t="str">
        <f>'Лист1'!G42</f>
        <v>1,244.00 </v>
      </c>
      <c r="H42" s="115" t="str">
        <f>'Лист1'!H42</f>
        <v>5,000.00 </v>
      </c>
      <c r="I42" s="117" t="str">
        <f>'Лист1'!I42</f>
        <v>6,244.00 </v>
      </c>
      <c r="J42" s="118" t="str">
        <f>'Лист1'!J42</f>
        <v/>
      </c>
      <c r="K42" s="118" t="str">
        <f>'Лист1'!K42</f>
        <v/>
      </c>
      <c r="L42" s="118" t="str">
        <f>'Лист1'!L42</f>
        <v/>
      </c>
      <c r="M42" s="118" t="str">
        <f>'Лист1'!M42</f>
        <v>7,900.00 </v>
      </c>
      <c r="N42" s="118" t="str">
        <f>'Лист1'!N42</f>
        <v/>
      </c>
      <c r="O42" s="118" t="str">
        <f>'Лист1'!O42</f>
        <v/>
      </c>
      <c r="P42" s="118" t="str">
        <f>'Лист1'!P42</f>
        <v/>
      </c>
      <c r="Q42" s="118" t="str">
        <f>'Лист1'!Q42</f>
        <v/>
      </c>
      <c r="R42" s="119" t="str">
        <f>'Лист1'!S42</f>
        <v>7,900.00 </v>
      </c>
      <c r="S42" s="120" t="str">
        <f t="shared" si="1"/>
        <v>-9,111.00 </v>
      </c>
      <c r="T42" s="121" t="str">
        <f t="shared" si="2"/>
        <v>4,683.00 </v>
      </c>
      <c r="U42" s="120" t="str">
        <f>'Лист1'!V42</f>
        <v>15,450.00 </v>
      </c>
      <c r="V42" s="122" t="str">
        <f t="shared" si="3"/>
        <v>-7,550.00 </v>
      </c>
    </row>
    <row r="43" ht="15.75" customHeight="1">
      <c r="A43" s="80" t="str">
        <f>'Лист1'!A43</f>
        <v>Мамедов Т.А</v>
      </c>
      <c r="B43" s="20" t="s">
        <v>102</v>
      </c>
      <c r="C43" s="113" t="str">
        <f>'Лист1'!C43</f>
        <v>23,901.00 </v>
      </c>
      <c r="D43" s="114" t="str">
        <f>'Лист1'!D43</f>
        <v/>
      </c>
      <c r="E43" s="114" t="str">
        <f>'Лист1'!E43</f>
        <v/>
      </c>
      <c r="F43" s="115" t="str">
        <f>'Лист1'!F43</f>
        <v/>
      </c>
      <c r="G43" s="116" t="str">
        <f>'Лист1'!G43</f>
        <v>3,555.00 </v>
      </c>
      <c r="H43" s="115" t="str">
        <f>'Лист1'!H43</f>
        <v>5,000.00 </v>
      </c>
      <c r="I43" s="117" t="str">
        <f>'Лист1'!I43</f>
        <v>8,555.00 </v>
      </c>
      <c r="J43" s="118" t="str">
        <f>'Лист1'!J43</f>
        <v/>
      </c>
      <c r="K43" s="118" t="str">
        <f>'Лист1'!K43</f>
        <v/>
      </c>
      <c r="L43" s="118" t="str">
        <f>'Лист1'!L43</f>
        <v/>
      </c>
      <c r="M43" s="118" t="str">
        <f>'Лист1'!M43</f>
        <v>17,500.00 </v>
      </c>
      <c r="N43" s="118" t="str">
        <f>'Лист1'!N43</f>
        <v/>
      </c>
      <c r="O43" s="118" t="str">
        <f>'Лист1'!O43</f>
        <v/>
      </c>
      <c r="P43" s="118" t="str">
        <f>'Лист1'!P43</f>
        <v/>
      </c>
      <c r="Q43" s="118" t="str">
        <f>'Лист1'!Q43</f>
        <v/>
      </c>
      <c r="R43" s="119" t="str">
        <f>'Лист1'!S43</f>
        <v>17,500.00 </v>
      </c>
      <c r="S43" s="120" t="str">
        <f t="shared" si="1"/>
        <v>-14,956.00 </v>
      </c>
      <c r="T43" s="121" t="str">
        <f t="shared" si="2"/>
        <v>6,416.25 </v>
      </c>
      <c r="U43" s="120" t="str">
        <f>'Лист1'!V43</f>
        <v>30,317.25 </v>
      </c>
      <c r="V43" s="122" t="str">
        <f t="shared" si="3"/>
        <v>-12,817.25 </v>
      </c>
    </row>
    <row r="44" ht="15.75" customHeight="1">
      <c r="A44" s="80" t="str">
        <f>'Лист1'!A44</f>
        <v>Мамедов Т А</v>
      </c>
      <c r="B44" s="20" t="s">
        <v>104</v>
      </c>
      <c r="C44" s="113" t="str">
        <f>'Лист1'!C44</f>
        <v>6,863.00 </v>
      </c>
      <c r="D44" s="114" t="str">
        <f>'Лист1'!D44</f>
        <v/>
      </c>
      <c r="E44" s="114" t="str">
        <f>'Лист1'!E44</f>
        <v/>
      </c>
      <c r="F44" s="115" t="str">
        <f>'Лист1'!F44</f>
        <v/>
      </c>
      <c r="G44" s="116" t="str">
        <f>'Лист1'!G44</f>
        <v>395.00 </v>
      </c>
      <c r="H44" s="115" t="str">
        <f>'Лист1'!H44</f>
        <v>5,000.00 </v>
      </c>
      <c r="I44" s="117" t="str">
        <f>'Лист1'!I44</f>
        <v>5,395.00 </v>
      </c>
      <c r="J44" s="118" t="str">
        <f>'Лист1'!J44</f>
        <v/>
      </c>
      <c r="K44" s="118" t="str">
        <f>'Лист1'!K44</f>
        <v/>
      </c>
      <c r="L44" s="118" t="str">
        <f>'Лист1'!L44</f>
        <v/>
      </c>
      <c r="M44" s="118" t="str">
        <f>'Лист1'!M44</f>
        <v>3,650.00 </v>
      </c>
      <c r="N44" s="118" t="str">
        <f>'Лист1'!N44</f>
        <v/>
      </c>
      <c r="O44" s="118" t="str">
        <f>'Лист1'!O44</f>
        <v/>
      </c>
      <c r="P44" s="118" t="str">
        <f>'Лист1'!P44</f>
        <v/>
      </c>
      <c r="Q44" s="118" t="str">
        <f>'Лист1'!Q44</f>
        <v/>
      </c>
      <c r="R44" s="119" t="str">
        <f>'Лист1'!S44</f>
        <v>3,650.00 </v>
      </c>
      <c r="S44" s="120" t="str">
        <f t="shared" si="1"/>
        <v>-8,608.00 </v>
      </c>
      <c r="T44" s="121" t="str">
        <f t="shared" si="2"/>
        <v>4,046.25 </v>
      </c>
      <c r="U44" s="120" t="str">
        <f>'Лист1'!V44</f>
        <v>10,909.25 </v>
      </c>
      <c r="V44" s="122" t="str">
        <f t="shared" si="3"/>
        <v>-7,259.25 </v>
      </c>
    </row>
    <row r="45" ht="15.75" customHeight="1">
      <c r="A45" s="80" t="str">
        <f>'Лист1'!A45</f>
        <v>Березников В.О.</v>
      </c>
      <c r="B45" s="20" t="s">
        <v>106</v>
      </c>
      <c r="C45" s="113" t="str">
        <f>'Лист1'!C45</f>
        <v>16,410.00 </v>
      </c>
      <c r="D45" s="114" t="str">
        <f>'Лист1'!D45</f>
        <v/>
      </c>
      <c r="E45" s="114" t="str">
        <f>'Лист1'!E45</f>
        <v/>
      </c>
      <c r="F45" s="115" t="str">
        <f>'Лист1'!F45</f>
        <v/>
      </c>
      <c r="G45" s="116" t="str">
        <f>'Лист1'!G45</f>
        <v>849.00 </v>
      </c>
      <c r="H45" s="115" t="str">
        <f>'Лист1'!H45</f>
        <v>5,000.00 </v>
      </c>
      <c r="I45" s="117" t="str">
        <f>'Лист1'!I45</f>
        <v>5,849.00 </v>
      </c>
      <c r="J45" s="118" t="str">
        <f>'Лист1'!J45</f>
        <v/>
      </c>
      <c r="K45" s="118" t="str">
        <f>'Лист1'!K45</f>
        <v/>
      </c>
      <c r="L45" s="118" t="str">
        <f>'Лист1'!L45</f>
        <v/>
      </c>
      <c r="M45" s="118" t="str">
        <f>'Лист1'!M45</f>
        <v/>
      </c>
      <c r="N45" s="118" t="str">
        <f>'Лист1'!N45</f>
        <v/>
      </c>
      <c r="O45" s="118" t="str">
        <f>'Лист1'!O45</f>
        <v/>
      </c>
      <c r="P45" s="118" t="str">
        <f>'Лист1'!P45</f>
        <v/>
      </c>
      <c r="Q45" s="118" t="str">
        <f>'Лист1'!Q45</f>
        <v/>
      </c>
      <c r="R45" s="119" t="str">
        <f>'Лист1'!S45</f>
        <v>0.00 </v>
      </c>
      <c r="S45" s="120" t="str">
        <f t="shared" si="1"/>
        <v>-22,259.00 </v>
      </c>
      <c r="T45" s="121" t="str">
        <f t="shared" si="2"/>
        <v>4,386.75 </v>
      </c>
      <c r="U45" s="120" t="str">
        <f>'Лист1'!V45</f>
        <v>20,796.75 </v>
      </c>
      <c r="V45" s="122" t="str">
        <f t="shared" si="3"/>
        <v>-20,796.75 </v>
      </c>
    </row>
    <row r="46" ht="15.75" customHeight="1">
      <c r="A46" s="80" t="str">
        <f>'Лист1'!A46</f>
        <v>Тихонов Г А</v>
      </c>
      <c r="B46" s="20" t="s">
        <v>108</v>
      </c>
      <c r="C46" s="113" t="str">
        <f>'Лист1'!C46</f>
        <v>10,472.00 </v>
      </c>
      <c r="D46" s="114" t="str">
        <f>'Лист1'!D46</f>
        <v>35.00 </v>
      </c>
      <c r="E46" s="114" t="str">
        <f>'Лист1'!E46</f>
        <v/>
      </c>
      <c r="F46" s="115" t="str">
        <f>'Лист1'!F46</f>
        <v/>
      </c>
      <c r="G46" s="116" t="str">
        <f>'Лист1'!G46</f>
        <v>1,888.00 </v>
      </c>
      <c r="H46" s="115" t="str">
        <f>'Лист1'!H46</f>
        <v>5,000.00 </v>
      </c>
      <c r="I46" s="117" t="str">
        <f>'Лист1'!I46</f>
        <v>6,923.00 </v>
      </c>
      <c r="J46" s="118" t="str">
        <f>'Лист1'!J46</f>
        <v/>
      </c>
      <c r="K46" s="118" t="str">
        <f>'Лист1'!K46</f>
        <v>6,884.00 </v>
      </c>
      <c r="L46" s="118" t="str">
        <f>'Лист1'!L46</f>
        <v/>
      </c>
      <c r="M46" s="118" t="str">
        <f>'Лист1'!M46</f>
        <v/>
      </c>
      <c r="N46" s="118" t="str">
        <f>'Лист1'!N46</f>
        <v>2,541.00 </v>
      </c>
      <c r="O46" s="118" t="str">
        <f>'Лист1'!O46</f>
        <v/>
      </c>
      <c r="P46" s="118" t="str">
        <f>'Лист1'!P46</f>
        <v>1,722.00 </v>
      </c>
      <c r="Q46" s="118" t="str">
        <f>'Лист1'!Q46</f>
        <v/>
      </c>
      <c r="R46" s="119" t="str">
        <f>'Лист1'!S46</f>
        <v>11,147.00 </v>
      </c>
      <c r="S46" s="120" t="str">
        <f t="shared" si="1"/>
        <v>-6,248.00 </v>
      </c>
      <c r="T46" s="121" t="str">
        <f t="shared" si="2"/>
        <v>5,166.00 </v>
      </c>
      <c r="U46" s="120" t="str">
        <f>'Лист1'!V46</f>
        <v>15,673.00 </v>
      </c>
      <c r="V46" s="119" t="str">
        <f t="shared" si="3"/>
        <v>-4,526.00 </v>
      </c>
    </row>
    <row r="47" ht="15.75" customHeight="1">
      <c r="A47" s="80" t="str">
        <f>'Лист1'!A47</f>
        <v>Величко Г.И</v>
      </c>
      <c r="B47" s="20" t="s">
        <v>110</v>
      </c>
      <c r="C47" s="113" t="str">
        <f>'Лист1'!C47</f>
        <v>8,284.00 </v>
      </c>
      <c r="D47" s="114" t="str">
        <f>'Лист1'!D47</f>
        <v/>
      </c>
      <c r="E47" s="114" t="str">
        <f>'Лист1'!E47</f>
        <v/>
      </c>
      <c r="F47" s="115" t="str">
        <f>'Лист1'!F47</f>
        <v/>
      </c>
      <c r="G47" s="116" t="str">
        <f>'Лист1'!G47</f>
        <v>869.00 </v>
      </c>
      <c r="H47" s="115" t="str">
        <f>'Лист1'!H47</f>
        <v>5,000.00 </v>
      </c>
      <c r="I47" s="117" t="str">
        <f>'Лист1'!I47</f>
        <v>5,869.00 </v>
      </c>
      <c r="J47" s="118" t="str">
        <f>'Лист1'!J47</f>
        <v/>
      </c>
      <c r="K47" s="118" t="str">
        <f>'Лист1'!K47</f>
        <v/>
      </c>
      <c r="L47" s="118" t="str">
        <f>'Лист1'!L47</f>
        <v>7,000.00 </v>
      </c>
      <c r="M47" s="118" t="str">
        <f>'Лист1'!M47</f>
        <v/>
      </c>
      <c r="N47" s="118" t="str">
        <f>'Лист1'!N47</f>
        <v/>
      </c>
      <c r="O47" s="118" t="str">
        <f>'Лист1'!O47</f>
        <v/>
      </c>
      <c r="P47" s="118" t="str">
        <f>'Лист1'!P47</f>
        <v/>
      </c>
      <c r="Q47" s="118" t="str">
        <f>'Лист1'!Q47</f>
        <v>3,200.00 </v>
      </c>
      <c r="R47" s="119" t="str">
        <f>'Лист1'!S47</f>
        <v>10,200.00 </v>
      </c>
      <c r="S47" s="120" t="str">
        <f t="shared" si="1"/>
        <v>-3,953.00 </v>
      </c>
      <c r="T47" s="121" t="str">
        <f t="shared" si="2"/>
        <v>4,401.75 </v>
      </c>
      <c r="U47" s="120" t="str">
        <f>'Лист1'!V47</f>
        <v>12,685.75 </v>
      </c>
      <c r="V47" s="119" t="str">
        <f t="shared" si="3"/>
        <v>-2,485.75 </v>
      </c>
    </row>
    <row r="48" ht="15.75" customHeight="1">
      <c r="A48" s="80" t="str">
        <f>'Лист1'!A48</f>
        <v>Поляков С. С.</v>
      </c>
      <c r="B48" s="20" t="s">
        <v>112</v>
      </c>
      <c r="C48" s="113" t="str">
        <f>'Лист1'!C48</f>
        <v/>
      </c>
      <c r="D48" s="114" t="str">
        <f>'Лист1'!D48</f>
        <v>940.00 </v>
      </c>
      <c r="E48" s="114" t="str">
        <f>'Лист1'!E48</f>
        <v/>
      </c>
      <c r="F48" s="115" t="str">
        <f>'Лист1'!F48</f>
        <v/>
      </c>
      <c r="G48" s="116" t="str">
        <f>'Лист1'!G48</f>
        <v>1,027.00 </v>
      </c>
      <c r="H48" s="115" t="str">
        <f>'Лист1'!H48</f>
        <v>5,000.00 </v>
      </c>
      <c r="I48" s="117" t="str">
        <f>'Лист1'!I48</f>
        <v>6,967.00 </v>
      </c>
      <c r="J48" s="118" t="str">
        <f>'Лист1'!J48</f>
        <v/>
      </c>
      <c r="K48" s="118" t="str">
        <f>'Лист1'!K48</f>
        <v/>
      </c>
      <c r="L48" s="118" t="str">
        <f>'Лист1'!L48</f>
        <v>510.00 </v>
      </c>
      <c r="M48" s="118" t="str">
        <f>'Лист1'!M48</f>
        <v/>
      </c>
      <c r="N48" s="118" t="str">
        <f>'Лист1'!N48</f>
        <v/>
      </c>
      <c r="O48" s="118" t="str">
        <f>'Лист1'!O48</f>
        <v/>
      </c>
      <c r="P48" s="118" t="str">
        <f>'Лист1'!P48</f>
        <v>785.00 </v>
      </c>
      <c r="Q48" s="118" t="str">
        <f>'Лист1'!Q48</f>
        <v/>
      </c>
      <c r="R48" s="119" t="str">
        <f>'Лист1'!S48</f>
        <v>1,295.00 </v>
      </c>
      <c r="S48" s="120" t="str">
        <f t="shared" si="1"/>
        <v>-5,672.00 </v>
      </c>
      <c r="T48" s="121" t="str">
        <f t="shared" si="2"/>
        <v>4,520.25 </v>
      </c>
      <c r="U48" s="120" t="str">
        <f>'Лист1'!V48</f>
        <v>5,460.25 </v>
      </c>
      <c r="V48" s="119" t="str">
        <f t="shared" si="3"/>
        <v>-4,165.25 </v>
      </c>
    </row>
    <row r="49" ht="15.75" customHeight="1">
      <c r="A49" s="80" t="str">
        <f>'Лист1'!A49</f>
        <v>Беличенко А.А.</v>
      </c>
      <c r="B49" s="20" t="s">
        <v>114</v>
      </c>
      <c r="C49" s="113" t="str">
        <f>'Лист1'!C49</f>
        <v>8,231.00 </v>
      </c>
      <c r="D49" s="114" t="str">
        <f>'Лист1'!D49</f>
        <v/>
      </c>
      <c r="E49" s="114" t="str">
        <f>'Лист1'!E49</f>
        <v/>
      </c>
      <c r="F49" s="115" t="str">
        <f>'Лист1'!F49</f>
        <v/>
      </c>
      <c r="G49" s="116" t="str">
        <f>'Лист1'!G49</f>
        <v>830.00 </v>
      </c>
      <c r="H49" s="115" t="str">
        <f>'Лист1'!H49</f>
        <v>5,000.00 </v>
      </c>
      <c r="I49" s="117" t="str">
        <f>'Лист1'!I49</f>
        <v>5,830.00 </v>
      </c>
      <c r="J49" s="118" t="str">
        <f>'Лист1'!J49</f>
        <v/>
      </c>
      <c r="K49" s="118" t="str">
        <f>'Лист1'!K49</f>
        <v/>
      </c>
      <c r="L49" s="118" t="str">
        <f>'Лист1'!L49</f>
        <v/>
      </c>
      <c r="M49" s="118" t="str">
        <f>'Лист1'!M49</f>
        <v/>
      </c>
      <c r="N49" s="118" t="str">
        <f>'Лист1'!N49</f>
        <v/>
      </c>
      <c r="O49" s="118" t="str">
        <f>'Лист1'!O49</f>
        <v/>
      </c>
      <c r="P49" s="118" t="str">
        <f>'Лист1'!P49</f>
        <v/>
      </c>
      <c r="Q49" s="118" t="str">
        <f>'Лист1'!Q49</f>
        <v/>
      </c>
      <c r="R49" s="119" t="str">
        <f>'Лист1'!S49</f>
        <v>0.00 </v>
      </c>
      <c r="S49" s="120" t="str">
        <f t="shared" si="1"/>
        <v>-14,061.00 </v>
      </c>
      <c r="T49" s="121" t="str">
        <f t="shared" si="2"/>
        <v>4,372.50 </v>
      </c>
      <c r="U49" s="120" t="str">
        <f>'Лист1'!V49</f>
        <v>12,603.50 </v>
      </c>
      <c r="V49" s="122" t="str">
        <f t="shared" si="3"/>
        <v>-12,603.50 </v>
      </c>
    </row>
    <row r="50" ht="15.75" customHeight="1">
      <c r="A50" s="80" t="str">
        <f>'Лист1'!A50</f>
        <v>Сербин К.В (ВОВ)</v>
      </c>
      <c r="B50" s="20" t="s">
        <v>115</v>
      </c>
      <c r="C50" s="113" t="str">
        <f>'Лист1'!C50</f>
        <v>2,015.00 </v>
      </c>
      <c r="D50" s="114" t="str">
        <f>'Лист1'!D50</f>
        <v/>
      </c>
      <c r="E50" s="114" t="str">
        <f>'Лист1'!E50</f>
        <v/>
      </c>
      <c r="F50" s="115" t="str">
        <f>'Лист1'!F50</f>
        <v/>
      </c>
      <c r="G50" s="116" t="str">
        <f>'Лист1'!G50</f>
        <v>751.00 </v>
      </c>
      <c r="H50" s="115" t="str">
        <f>'Лист1'!H50</f>
        <v>4,000.00 </v>
      </c>
      <c r="I50" s="117" t="str">
        <f>'Лист1'!I50</f>
        <v>4,751.00 </v>
      </c>
      <c r="J50" s="118" t="str">
        <f>'Лист1'!J50</f>
        <v/>
      </c>
      <c r="K50" s="118" t="str">
        <f>'Лист1'!K50</f>
        <v/>
      </c>
      <c r="L50" s="118" t="str">
        <f>'Лист1'!L50</f>
        <v>2,000.00 </v>
      </c>
      <c r="M50" s="118" t="str">
        <f>'Лист1'!M50</f>
        <v/>
      </c>
      <c r="N50" s="118" t="str">
        <f>'Лист1'!N50</f>
        <v/>
      </c>
      <c r="O50" s="118" t="str">
        <f>'Лист1'!O50</f>
        <v/>
      </c>
      <c r="P50" s="118" t="str">
        <f>'Лист1'!P50</f>
        <v>1,000.00 </v>
      </c>
      <c r="Q50" s="118" t="str">
        <f>'Лист1'!Q50</f>
        <v/>
      </c>
      <c r="R50" s="119" t="str">
        <f>'Лист1'!S50</f>
        <v>3,000.00 </v>
      </c>
      <c r="S50" s="120" t="str">
        <f t="shared" si="1"/>
        <v>-3,766.00 </v>
      </c>
      <c r="T50" s="121" t="str">
        <f t="shared" si="2"/>
        <v>3,563.25 </v>
      </c>
      <c r="U50" s="120" t="str">
        <f>'Лист1'!V50</f>
        <v>5,578.25 </v>
      </c>
      <c r="V50" s="119" t="str">
        <f t="shared" si="3"/>
        <v>-2,578.25 </v>
      </c>
    </row>
    <row r="51" ht="15.75" customHeight="1">
      <c r="A51" s="80" t="str">
        <f>'Лист1'!A51</f>
        <v>Терещенко В А</v>
      </c>
      <c r="B51" s="20" t="s">
        <v>117</v>
      </c>
      <c r="C51" s="113" t="str">
        <f>'Лист1'!C51</f>
        <v/>
      </c>
      <c r="D51" s="114" t="str">
        <f>'Лист1'!D51</f>
        <v/>
      </c>
      <c r="E51" s="114" t="str">
        <f>'Лист1'!E51</f>
        <v/>
      </c>
      <c r="F51" s="115" t="str">
        <f>'Лист1'!F51</f>
        <v/>
      </c>
      <c r="G51" s="116" t="str">
        <f>'Лист1'!G51</f>
        <v>869.00 </v>
      </c>
      <c r="H51" s="115" t="str">
        <f>'Лист1'!H51</f>
        <v>5,000.00 </v>
      </c>
      <c r="I51" s="117" t="str">
        <f>'Лист1'!I51</f>
        <v>5,869.00 </v>
      </c>
      <c r="J51" s="118" t="str">
        <f>'Лист1'!J51</f>
        <v/>
      </c>
      <c r="K51" s="118" t="str">
        <f>'Лист1'!K51</f>
        <v/>
      </c>
      <c r="L51" s="118" t="str">
        <f>'Лист1'!L51</f>
        <v/>
      </c>
      <c r="M51" s="118" t="str">
        <f>'Лист1'!M51</f>
        <v/>
      </c>
      <c r="N51" s="118" t="str">
        <f>'Лист1'!N51</f>
        <v/>
      </c>
      <c r="O51" s="118" t="str">
        <f>'Лист1'!O51</f>
        <v/>
      </c>
      <c r="P51" s="118" t="str">
        <f>'Лист1'!P51</f>
        <v/>
      </c>
      <c r="Q51" s="118" t="str">
        <f>'Лист1'!Q51</f>
        <v/>
      </c>
      <c r="R51" s="119" t="str">
        <f>'Лист1'!S51</f>
        <v>0.00 </v>
      </c>
      <c r="S51" s="120" t="str">
        <f t="shared" si="1"/>
        <v>-5,869.00 </v>
      </c>
      <c r="T51" s="121" t="str">
        <f t="shared" si="2"/>
        <v>4,401.75 </v>
      </c>
      <c r="U51" s="120" t="str">
        <f>'Лист1'!V51</f>
        <v>4,401.75 </v>
      </c>
      <c r="V51" s="119" t="str">
        <f t="shared" si="3"/>
        <v>-4,401.75 </v>
      </c>
    </row>
    <row r="52" ht="15.75" customHeight="1">
      <c r="A52" s="80" t="str">
        <f>'Лист1'!A52</f>
        <v>Швед И.П.</v>
      </c>
      <c r="B52" s="20" t="s">
        <v>119</v>
      </c>
      <c r="C52" s="113" t="str">
        <f>'Лист1'!C52</f>
        <v/>
      </c>
      <c r="D52" s="114" t="str">
        <f>'Лист1'!D52</f>
        <v/>
      </c>
      <c r="E52" s="114" t="str">
        <f>'Лист1'!E52</f>
        <v/>
      </c>
      <c r="F52" s="115" t="str">
        <f>'Лист1'!F52</f>
        <v/>
      </c>
      <c r="G52" s="116" t="str">
        <f>'Лист1'!G52</f>
        <v>1,185.00 </v>
      </c>
      <c r="H52" s="115" t="str">
        <f>'Лист1'!H52</f>
        <v>5,000.00 </v>
      </c>
      <c r="I52" s="117" t="str">
        <f>'Лист1'!I52</f>
        <v>6,185.00 </v>
      </c>
      <c r="J52" s="118" t="str">
        <f>'Лист1'!J52</f>
        <v/>
      </c>
      <c r="K52" s="118" t="str">
        <f>'Лист1'!K52</f>
        <v/>
      </c>
      <c r="L52" s="118" t="str">
        <f>'Лист1'!L52</f>
        <v>3,100.00 </v>
      </c>
      <c r="M52" s="118" t="str">
        <f>'Лист1'!M52</f>
        <v/>
      </c>
      <c r="N52" s="118" t="str">
        <f>'Лист1'!N52</f>
        <v/>
      </c>
      <c r="O52" s="118" t="str">
        <f>'Лист1'!O52</f>
        <v/>
      </c>
      <c r="P52" s="118" t="str">
        <f>'Лист1'!P52</f>
        <v/>
      </c>
      <c r="Q52" s="118" t="str">
        <f>'Лист1'!Q52</f>
        <v/>
      </c>
      <c r="R52" s="119" t="str">
        <f>'Лист1'!S52</f>
        <v>3,100.00 </v>
      </c>
      <c r="S52" s="120" t="str">
        <f t="shared" si="1"/>
        <v>-3,085.00 </v>
      </c>
      <c r="T52" s="121" t="str">
        <f t="shared" si="2"/>
        <v>4,638.75 </v>
      </c>
      <c r="U52" s="120" t="str">
        <f>'Лист1'!V52</f>
        <v>4,638.75 </v>
      </c>
      <c r="V52" s="119" t="str">
        <f t="shared" si="3"/>
        <v>-1,538.75 </v>
      </c>
    </row>
    <row r="53" ht="15.75" customHeight="1">
      <c r="A53" s="80" t="str">
        <f>'Лист1'!A53</f>
        <v>Чигринова Т.Е</v>
      </c>
      <c r="B53" s="20" t="s">
        <v>121</v>
      </c>
      <c r="C53" s="113" t="str">
        <f>'Лист1'!C53</f>
        <v/>
      </c>
      <c r="D53" s="114" t="str">
        <f>'Лист1'!D53</f>
        <v/>
      </c>
      <c r="E53" s="114" t="str">
        <f>'Лист1'!E53</f>
        <v/>
      </c>
      <c r="F53" s="115" t="str">
        <f>'Лист1'!F53</f>
        <v/>
      </c>
      <c r="G53" s="116" t="str">
        <f>'Лист1'!G53</f>
        <v>948.00 </v>
      </c>
      <c r="H53" s="115" t="str">
        <f>'Лист1'!H53</f>
        <v>5,000.00 </v>
      </c>
      <c r="I53" s="117" t="str">
        <f>'Лист1'!I53</f>
        <v>5,948.00 </v>
      </c>
      <c r="J53" s="118" t="str">
        <f>'Лист1'!J53</f>
        <v/>
      </c>
      <c r="K53" s="118" t="str">
        <f>'Лист1'!K53</f>
        <v/>
      </c>
      <c r="L53" s="118" t="str">
        <f>'Лист1'!L53</f>
        <v/>
      </c>
      <c r="M53" s="118" t="str">
        <f>'Лист1'!M53</f>
        <v/>
      </c>
      <c r="N53" s="118" t="str">
        <f>'Лист1'!N53</f>
        <v/>
      </c>
      <c r="O53" s="118" t="str">
        <f>'Лист1'!O53</f>
        <v/>
      </c>
      <c r="P53" s="118" t="str">
        <f>'Лист1'!P53</f>
        <v/>
      </c>
      <c r="Q53" s="118" t="str">
        <f>'Лист1'!Q53</f>
        <v/>
      </c>
      <c r="R53" s="119" t="str">
        <f>'Лист1'!S53</f>
        <v>0.00 </v>
      </c>
      <c r="S53" s="120" t="str">
        <f t="shared" si="1"/>
        <v>-5,948.00 </v>
      </c>
      <c r="T53" s="121" t="str">
        <f t="shared" si="2"/>
        <v>4,461.00 </v>
      </c>
      <c r="U53" s="120" t="str">
        <f>'Лист1'!V53</f>
        <v>4,461.00 </v>
      </c>
      <c r="V53" s="119" t="str">
        <f t="shared" si="3"/>
        <v>-4,461.00 </v>
      </c>
    </row>
    <row r="54" ht="15.75" hidden="1" customHeight="1">
      <c r="A54" s="80" t="str">
        <f>'Лист1'!A54</f>
        <v>Демина О Г</v>
      </c>
      <c r="B54" s="20" t="s">
        <v>123</v>
      </c>
      <c r="C54" s="113" t="str">
        <f>'Лист1'!C54</f>
        <v/>
      </c>
      <c r="D54" s="114" t="str">
        <f>'Лист1'!D54</f>
        <v>765.00 </v>
      </c>
      <c r="E54" s="114" t="str">
        <f>'Лист1'!E54</f>
        <v/>
      </c>
      <c r="F54" s="115" t="str">
        <f>'Лист1'!F54</f>
        <v>5,000.00 </v>
      </c>
      <c r="G54" s="116" t="str">
        <f>'Лист1'!G54</f>
        <v>1,264.00 </v>
      </c>
      <c r="H54" s="115" t="str">
        <f>'Лист1'!H54</f>
        <v>5,000.00 </v>
      </c>
      <c r="I54" s="117" t="str">
        <f>'Лист1'!I54</f>
        <v>12,029.00 </v>
      </c>
      <c r="J54" s="118" t="str">
        <f>'Лист1'!J54</f>
        <v/>
      </c>
      <c r="K54" s="118" t="str">
        <f>'Лист1'!K54</f>
        <v/>
      </c>
      <c r="L54" s="118" t="str">
        <f>'Лист1'!L54</f>
        <v/>
      </c>
      <c r="M54" s="118" t="str">
        <f>'Лист1'!M54</f>
        <v/>
      </c>
      <c r="N54" s="118" t="str">
        <f>'Лист1'!N54</f>
        <v>18,493.00 </v>
      </c>
      <c r="O54" s="118" t="str">
        <f>'Лист1'!O54</f>
        <v/>
      </c>
      <c r="P54" s="118" t="str">
        <f>'Лист1'!P54</f>
        <v/>
      </c>
      <c r="Q54" s="118" t="str">
        <f>'Лист1'!Q54</f>
        <v/>
      </c>
      <c r="R54" s="119" t="str">
        <f>'Лист1'!S54</f>
        <v>18,493.00 </v>
      </c>
      <c r="S54" s="120" t="str">
        <f t="shared" si="1"/>
        <v>6,464.00 </v>
      </c>
      <c r="T54" s="121" t="str">
        <f t="shared" si="2"/>
        <v>4,698.00 </v>
      </c>
      <c r="U54" s="120" t="str">
        <f>'Лист1'!V54</f>
        <v>10,463.00 </v>
      </c>
      <c r="V54" s="119" t="str">
        <f t="shared" si="3"/>
        <v>8,030.00 </v>
      </c>
    </row>
    <row r="55" ht="15.75" hidden="1" customHeight="1">
      <c r="A55" s="80" t="str">
        <f>'Лист1'!A55</f>
        <v>Фальковская А.Н</v>
      </c>
      <c r="B55" s="46" t="s">
        <v>125</v>
      </c>
      <c r="C55" s="113" t="str">
        <f>'Лист1'!C55</f>
        <v/>
      </c>
      <c r="D55" s="114" t="str">
        <f>'Лист1'!D55</f>
        <v/>
      </c>
      <c r="E55" s="114" t="str">
        <f>'Лист1'!E55</f>
        <v/>
      </c>
      <c r="F55" s="115" t="str">
        <f>'Лист1'!F55</f>
        <v/>
      </c>
      <c r="G55" s="116" t="str">
        <f>'Лист1'!G55</f>
        <v>660.00 </v>
      </c>
      <c r="H55" s="115" t="str">
        <f>'Лист1'!H55</f>
        <v>5,000.00 </v>
      </c>
      <c r="I55" s="117" t="str">
        <f>'Лист1'!I55</f>
        <v>5,660.00 </v>
      </c>
      <c r="J55" s="118" t="str">
        <f>'Лист1'!J55</f>
        <v/>
      </c>
      <c r="K55" s="118" t="str">
        <f>'Лист1'!K55</f>
        <v/>
      </c>
      <c r="L55" s="118" t="str">
        <f>'Лист1'!L55</f>
        <v/>
      </c>
      <c r="M55" s="118" t="str">
        <f>'Лист1'!M55</f>
        <v/>
      </c>
      <c r="N55" s="118" t="str">
        <f>'Лист1'!N55</f>
        <v/>
      </c>
      <c r="O55" s="118" t="str">
        <f>'Лист1'!O55</f>
        <v/>
      </c>
      <c r="P55" s="118" t="str">
        <f>'Лист1'!P55</f>
        <v/>
      </c>
      <c r="Q55" s="118" t="str">
        <f>'Лист1'!Q55</f>
        <v>5,660.00 </v>
      </c>
      <c r="R55" s="119" t="str">
        <f>'Лист1'!S55</f>
        <v>5,660.00 </v>
      </c>
      <c r="S55" s="120" t="str">
        <f t="shared" si="1"/>
        <v>0.00 </v>
      </c>
      <c r="T55" s="121" t="str">
        <f t="shared" si="2"/>
        <v>4,245.00 </v>
      </c>
      <c r="U55" s="120" t="str">
        <f>'Лист1'!V55</f>
        <v>4,245.00 </v>
      </c>
      <c r="V55" s="119" t="str">
        <f t="shared" si="3"/>
        <v>1,415.00 </v>
      </c>
    </row>
    <row r="56" ht="15.75" customHeight="1">
      <c r="A56" s="80" t="str">
        <f>'Лист1'!A56</f>
        <v>Пушенко И.Л.</v>
      </c>
      <c r="B56" s="20" t="s">
        <v>127</v>
      </c>
      <c r="C56" s="113" t="str">
        <f>'Лист1'!C56</f>
        <v>1,362.00 </v>
      </c>
      <c r="D56" s="114" t="str">
        <f>'Лист1'!D56</f>
        <v/>
      </c>
      <c r="E56" s="114" t="str">
        <f>'Лист1'!E56</f>
        <v/>
      </c>
      <c r="F56" s="115" t="str">
        <f>'Лист1'!F56</f>
        <v/>
      </c>
      <c r="G56" s="116" t="str">
        <f>'Лист1'!G56</f>
        <v>790.00 </v>
      </c>
      <c r="H56" s="115" t="str">
        <f>'Лист1'!H56</f>
        <v>5,000.00 </v>
      </c>
      <c r="I56" s="117" t="str">
        <f>'Лист1'!I56</f>
        <v>5,790.00 </v>
      </c>
      <c r="J56" s="118" t="str">
        <f>'Лист1'!J56</f>
        <v/>
      </c>
      <c r="K56" s="118" t="str">
        <f>'Лист1'!K56</f>
        <v/>
      </c>
      <c r="L56" s="118" t="str">
        <f>'Лист1'!L56</f>
        <v/>
      </c>
      <c r="M56" s="118" t="str">
        <f>'Лист1'!M56</f>
        <v/>
      </c>
      <c r="N56" s="118" t="str">
        <f>'Лист1'!N56</f>
        <v/>
      </c>
      <c r="O56" s="118" t="str">
        <f>'Лист1'!O56</f>
        <v/>
      </c>
      <c r="P56" s="118" t="str">
        <f>'Лист1'!P56</f>
        <v/>
      </c>
      <c r="Q56" s="118" t="str">
        <f>'Лист1'!Q56</f>
        <v/>
      </c>
      <c r="R56" s="119" t="str">
        <f>'Лист1'!S56</f>
        <v>0.00 </v>
      </c>
      <c r="S56" s="120" t="str">
        <f t="shared" si="1"/>
        <v>-7,152.00 </v>
      </c>
      <c r="T56" s="121" t="str">
        <f t="shared" si="2"/>
        <v>4,342.50 </v>
      </c>
      <c r="U56" s="120" t="str">
        <f>'Лист1'!V56</f>
        <v>5,704.50 </v>
      </c>
      <c r="V56" s="119" t="str">
        <f t="shared" si="3"/>
        <v>-5,704.50 </v>
      </c>
    </row>
    <row r="57" ht="15.75" customHeight="1">
      <c r="A57" s="80" t="str">
        <f>'Лист1'!A57</f>
        <v>Гуляев Л.В</v>
      </c>
      <c r="B57" s="20" t="s">
        <v>129</v>
      </c>
      <c r="C57" s="113" t="str">
        <f>'Лист1'!C57</f>
        <v/>
      </c>
      <c r="D57" s="114" t="str">
        <f>'Лист1'!D57</f>
        <v/>
      </c>
      <c r="E57" s="114" t="str">
        <f>'Лист1'!E57</f>
        <v/>
      </c>
      <c r="F57" s="115" t="str">
        <f>'Лист1'!F57</f>
        <v/>
      </c>
      <c r="G57" s="116" t="str">
        <f>'Лист1'!G57</f>
        <v>1,031.00 </v>
      </c>
      <c r="H57" s="115" t="str">
        <f>'Лист1'!H57</f>
        <v>5,000.00 </v>
      </c>
      <c r="I57" s="117" t="str">
        <f>'Лист1'!I57</f>
        <v>6,031.00 </v>
      </c>
      <c r="J57" s="118" t="str">
        <f>'Лист1'!J57</f>
        <v/>
      </c>
      <c r="K57" s="118" t="str">
        <f>'Лист1'!K57</f>
        <v/>
      </c>
      <c r="L57" s="118" t="str">
        <f>'Лист1'!L57</f>
        <v/>
      </c>
      <c r="M57" s="118" t="str">
        <f>'Лист1'!M57</f>
        <v/>
      </c>
      <c r="N57" s="118" t="str">
        <f>'Лист1'!N57</f>
        <v/>
      </c>
      <c r="O57" s="118" t="str">
        <f>'Лист1'!O57</f>
        <v/>
      </c>
      <c r="P57" s="118" t="str">
        <f>'Лист1'!P57</f>
        <v/>
      </c>
      <c r="Q57" s="118" t="str">
        <f>'Лист1'!Q57</f>
        <v/>
      </c>
      <c r="R57" s="119" t="str">
        <f>'Лист1'!S57</f>
        <v>0.00 </v>
      </c>
      <c r="S57" s="120" t="str">
        <f t="shared" si="1"/>
        <v>-6,031.00 </v>
      </c>
      <c r="T57" s="121" t="str">
        <f t="shared" si="2"/>
        <v>4,523.25 </v>
      </c>
      <c r="U57" s="120" t="str">
        <f>'Лист1'!V57</f>
        <v>4,523.25 </v>
      </c>
      <c r="V57" s="119" t="str">
        <f t="shared" si="3"/>
        <v>-4,523.25 </v>
      </c>
    </row>
    <row r="58" ht="15.75" hidden="1" customHeight="1">
      <c r="A58" s="80" t="str">
        <f>'Лист1'!A58</f>
        <v>Кравченко И.С</v>
      </c>
      <c r="B58" s="20" t="s">
        <v>131</v>
      </c>
      <c r="C58" s="113" t="str">
        <f>'Лист1'!C58</f>
        <v/>
      </c>
      <c r="D58" s="114" t="str">
        <f>'Лист1'!D58</f>
        <v/>
      </c>
      <c r="E58" s="114" t="str">
        <f>'Лист1'!E58</f>
        <v/>
      </c>
      <c r="F58" s="115" t="str">
        <f>'Лист1'!F58</f>
        <v/>
      </c>
      <c r="G58" s="116" t="str">
        <f>'Лист1'!G58</f>
        <v>869.00 </v>
      </c>
      <c r="H58" s="115" t="str">
        <f>'Лист1'!H58</f>
        <v>5,000.00 </v>
      </c>
      <c r="I58" s="117" t="str">
        <f>'Лист1'!I58</f>
        <v>5,869.00 </v>
      </c>
      <c r="J58" s="118" t="str">
        <f>'Лист1'!J58</f>
        <v>5,869.00 </v>
      </c>
      <c r="K58" s="118" t="str">
        <f>'Лист1'!K58</f>
        <v/>
      </c>
      <c r="L58" s="118" t="str">
        <f>'Лист1'!L58</f>
        <v/>
      </c>
      <c r="M58" s="118" t="str">
        <f>'Лист1'!M58</f>
        <v/>
      </c>
      <c r="N58" s="118" t="str">
        <f>'Лист1'!N58</f>
        <v/>
      </c>
      <c r="O58" s="118" t="str">
        <f>'Лист1'!O58</f>
        <v/>
      </c>
      <c r="P58" s="118" t="str">
        <f>'Лист1'!P58</f>
        <v/>
      </c>
      <c r="Q58" s="118" t="str">
        <f>'Лист1'!Q58</f>
        <v/>
      </c>
      <c r="R58" s="119" t="str">
        <f>'Лист1'!S58</f>
        <v>5,869.00 </v>
      </c>
      <c r="S58" s="120" t="str">
        <f t="shared" si="1"/>
        <v>0.00 </v>
      </c>
      <c r="T58" s="121" t="str">
        <f t="shared" si="2"/>
        <v>4,401.75 </v>
      </c>
      <c r="U58" s="120" t="str">
        <f>'Лист1'!V58</f>
        <v>4,401.75 </v>
      </c>
      <c r="V58" s="119" t="str">
        <f t="shared" si="3"/>
        <v>1,467.25 </v>
      </c>
    </row>
    <row r="59" ht="15.75" hidden="1" customHeight="1">
      <c r="A59" s="80" t="str">
        <f>'Лист1'!A59</f>
        <v>Пысларь В.С</v>
      </c>
      <c r="B59" s="20" t="s">
        <v>133</v>
      </c>
      <c r="C59" s="113" t="str">
        <f>'Лист1'!C59</f>
        <v/>
      </c>
      <c r="D59" s="114" t="str">
        <f>'Лист1'!D59</f>
        <v/>
      </c>
      <c r="E59" s="114" t="str">
        <f>'Лист1'!E59</f>
        <v/>
      </c>
      <c r="F59" s="115" t="str">
        <f>'Лист1'!F59</f>
        <v/>
      </c>
      <c r="G59" s="116" t="str">
        <f>'Лист1'!G59</f>
        <v>1,027.00 </v>
      </c>
      <c r="H59" s="115" t="str">
        <f>'Лист1'!H59</f>
        <v>5,000.00 </v>
      </c>
      <c r="I59" s="117" t="str">
        <f>'Лист1'!I59</f>
        <v>6,027.00 </v>
      </c>
      <c r="J59" s="118" t="str">
        <f>'Лист1'!J59</f>
        <v/>
      </c>
      <c r="K59" s="118" t="str">
        <f>'Лист1'!K59</f>
        <v/>
      </c>
      <c r="L59" s="118" t="str">
        <f>'Лист1'!L59</f>
        <v/>
      </c>
      <c r="M59" s="118" t="str">
        <f>'Лист1'!M59</f>
        <v/>
      </c>
      <c r="N59" s="118" t="str">
        <f>'Лист1'!N59</f>
        <v>5,000.00 </v>
      </c>
      <c r="O59" s="118" t="str">
        <f>'Лист1'!O59</f>
        <v/>
      </c>
      <c r="P59" s="118" t="str">
        <f>'Лист1'!P59</f>
        <v/>
      </c>
      <c r="Q59" s="118" t="str">
        <f>'Лист1'!Q59</f>
        <v>1,975.00 </v>
      </c>
      <c r="R59" s="119" t="str">
        <f>'Лист1'!S59</f>
        <v>6,975.00 </v>
      </c>
      <c r="S59" s="120" t="str">
        <f t="shared" si="1"/>
        <v>948.00 </v>
      </c>
      <c r="T59" s="121" t="str">
        <f t="shared" si="2"/>
        <v>4,520.25 </v>
      </c>
      <c r="U59" s="120" t="str">
        <f>'Лист1'!V59</f>
        <v>4,520.25 </v>
      </c>
      <c r="V59" s="119" t="str">
        <f t="shared" si="3"/>
        <v>2,454.75 </v>
      </c>
    </row>
    <row r="60" ht="15.75" customHeight="1">
      <c r="A60" s="80" t="str">
        <f>'Лист1'!A60</f>
        <v>Бурлакова М И</v>
      </c>
      <c r="B60" s="20" t="s">
        <v>135</v>
      </c>
      <c r="C60" s="113" t="str">
        <f>'Лист1'!C60</f>
        <v/>
      </c>
      <c r="D60" s="114" t="str">
        <f>'Лист1'!D60</f>
        <v/>
      </c>
      <c r="E60" s="114" t="str">
        <f>'Лист1'!E60</f>
        <v/>
      </c>
      <c r="F60" s="115" t="str">
        <f>'Лист1'!F60</f>
        <v/>
      </c>
      <c r="G60" s="116" t="str">
        <f>'Лист1'!G60</f>
        <v>988.00 </v>
      </c>
      <c r="H60" s="115" t="str">
        <f>'Лист1'!H60</f>
        <v>5,000.00 </v>
      </c>
      <c r="I60" s="117" t="str">
        <f>'Лист1'!I60</f>
        <v>5,988.00 </v>
      </c>
      <c r="J60" s="118" t="str">
        <f>'Лист1'!J60</f>
        <v/>
      </c>
      <c r="K60" s="118" t="str">
        <f>'Лист1'!K60</f>
        <v/>
      </c>
      <c r="L60" s="118" t="str">
        <f>'Лист1'!L60</f>
        <v/>
      </c>
      <c r="M60" s="118" t="str">
        <f>'Лист1'!M60</f>
        <v/>
      </c>
      <c r="N60" s="118" t="str">
        <f>'Лист1'!N60</f>
        <v/>
      </c>
      <c r="O60" s="118" t="str">
        <f>'Лист1'!O60</f>
        <v/>
      </c>
      <c r="P60" s="118" t="str">
        <f>'Лист1'!P60</f>
        <v/>
      </c>
      <c r="Q60" s="118" t="str">
        <f>'Лист1'!Q60</f>
        <v/>
      </c>
      <c r="R60" s="119" t="str">
        <f>'Лист1'!S60</f>
        <v>0.00 </v>
      </c>
      <c r="S60" s="120" t="str">
        <f t="shared" si="1"/>
        <v>-5,988.00 </v>
      </c>
      <c r="T60" s="121" t="str">
        <f t="shared" si="2"/>
        <v>4,491.00 </v>
      </c>
      <c r="U60" s="120" t="str">
        <f>'Лист1'!V60</f>
        <v>4,491.00 </v>
      </c>
      <c r="V60" s="119" t="str">
        <f t="shared" si="3"/>
        <v>-4,491.00 </v>
      </c>
    </row>
    <row r="61" ht="15.75" hidden="1" customHeight="1">
      <c r="A61" s="80" t="str">
        <f>'Лист1'!A61</f>
        <v>Пысларь В.С</v>
      </c>
      <c r="B61" s="20" t="s">
        <v>136</v>
      </c>
      <c r="C61" s="113" t="str">
        <f>'Лист1'!C61</f>
        <v/>
      </c>
      <c r="D61" s="114" t="str">
        <f>'Лист1'!D61</f>
        <v/>
      </c>
      <c r="E61" s="114" t="str">
        <f>'Лист1'!E61</f>
        <v/>
      </c>
      <c r="F61" s="115" t="str">
        <f>'Лист1'!F61</f>
        <v/>
      </c>
      <c r="G61" s="116" t="str">
        <f>'Лист1'!G61</f>
        <v>948.00 </v>
      </c>
      <c r="H61" s="115" t="str">
        <f>'Лист1'!H61</f>
        <v>5,000.00 </v>
      </c>
      <c r="I61" s="117" t="str">
        <f>'Лист1'!I61</f>
        <v>5,948.00 </v>
      </c>
      <c r="J61" s="118" t="str">
        <f>'Лист1'!J61</f>
        <v/>
      </c>
      <c r="K61" s="118" t="str">
        <f>'Лист1'!K61</f>
        <v/>
      </c>
      <c r="L61" s="118" t="str">
        <f>'Лист1'!L61</f>
        <v/>
      </c>
      <c r="M61" s="118" t="str">
        <f>'Лист1'!M61</f>
        <v/>
      </c>
      <c r="N61" s="118" t="str">
        <f>'Лист1'!N61</f>
        <v>5,000.00 </v>
      </c>
      <c r="O61" s="118" t="str">
        <f>'Лист1'!O61</f>
        <v/>
      </c>
      <c r="P61" s="118" t="str">
        <f>'Лист1'!P61</f>
        <v/>
      </c>
      <c r="Q61" s="118" t="str">
        <f>'Лист1'!Q61</f>
        <v/>
      </c>
      <c r="R61" s="119" t="str">
        <f>'Лист1'!S61</f>
        <v>5,000.00 </v>
      </c>
      <c r="S61" s="120" t="str">
        <f t="shared" si="1"/>
        <v>-948.00 </v>
      </c>
      <c r="T61" s="121" t="str">
        <f t="shared" si="2"/>
        <v>4,461.00 </v>
      </c>
      <c r="U61" s="120" t="str">
        <f>'Лист1'!V61</f>
        <v>4,461.00 </v>
      </c>
      <c r="V61" s="119" t="str">
        <f t="shared" si="3"/>
        <v>539.00 </v>
      </c>
    </row>
    <row r="62" ht="15.75" hidden="1" customHeight="1">
      <c r="A62" s="80" t="str">
        <f>'Лист1'!A62</f>
        <v>Ильина И.Э</v>
      </c>
      <c r="B62" s="20" t="s">
        <v>138</v>
      </c>
      <c r="C62" s="113" t="str">
        <f>'Лист1'!C62</f>
        <v/>
      </c>
      <c r="D62" s="114" t="str">
        <f>'Лист1'!D62</f>
        <v>750.00 </v>
      </c>
      <c r="E62" s="114" t="str">
        <f>'Лист1'!E62</f>
        <v/>
      </c>
      <c r="F62" s="115" t="str">
        <f>'Лист1'!F62</f>
        <v/>
      </c>
      <c r="G62" s="116" t="str">
        <f>'Лист1'!G62</f>
        <v>948.00 </v>
      </c>
      <c r="H62" s="115" t="str">
        <f>'Лист1'!H62</f>
        <v>5,000.00 </v>
      </c>
      <c r="I62" s="117" t="str">
        <f>'Лист1'!I62</f>
        <v>6,698.00 </v>
      </c>
      <c r="J62" s="118" t="str">
        <f>'Лист1'!J62</f>
        <v/>
      </c>
      <c r="K62" s="118" t="str">
        <f>'Лист1'!K62</f>
        <v/>
      </c>
      <c r="L62" s="118" t="str">
        <f>'Лист1'!L62</f>
        <v/>
      </c>
      <c r="M62" s="118" t="str">
        <f>'Лист1'!M62</f>
        <v/>
      </c>
      <c r="N62" s="118" t="str">
        <f>'Лист1'!N62</f>
        <v/>
      </c>
      <c r="O62" s="118" t="str">
        <f>'Лист1'!O62</f>
        <v>500.00 </v>
      </c>
      <c r="P62" s="118" t="str">
        <f>'Лист1'!P62</f>
        <v>1,000.00 </v>
      </c>
      <c r="Q62" s="118" t="str">
        <f>'Лист1'!Q62</f>
        <v>750.00 </v>
      </c>
      <c r="R62" s="119" t="str">
        <f>'Лист1'!S62</f>
        <v>6,250.00 </v>
      </c>
      <c r="S62" s="120" t="str">
        <f t="shared" si="1"/>
        <v>-448.00 </v>
      </c>
      <c r="T62" s="121" t="str">
        <f t="shared" si="2"/>
        <v>4,461.00 </v>
      </c>
      <c r="U62" s="120" t="str">
        <f>'Лист1'!V62</f>
        <v>5,211.00 </v>
      </c>
      <c r="V62" s="119" t="str">
        <f t="shared" si="3"/>
        <v>1,039.00 </v>
      </c>
    </row>
    <row r="63" ht="15.75" customHeight="1">
      <c r="A63" s="80" t="str">
        <f>'Лист1'!A63</f>
        <v>Худолеев В.В</v>
      </c>
      <c r="B63" s="20" t="s">
        <v>140</v>
      </c>
      <c r="C63" s="113" t="str">
        <f>'Лист1'!C63</f>
        <v/>
      </c>
      <c r="D63" s="114" t="str">
        <f>'Лист1'!D63</f>
        <v/>
      </c>
      <c r="E63" s="114" t="str">
        <f>'Лист1'!E63</f>
        <v/>
      </c>
      <c r="F63" s="115" t="str">
        <f>'Лист1'!F63</f>
        <v/>
      </c>
      <c r="G63" s="116" t="str">
        <f>'Лист1'!G63</f>
        <v>2,740.00 </v>
      </c>
      <c r="H63" s="115" t="str">
        <f>'Лист1'!H63</f>
        <v>5,000.00 </v>
      </c>
      <c r="I63" s="117" t="str">
        <f>'Лист1'!I63</f>
        <v>7,740.00 </v>
      </c>
      <c r="J63" s="118" t="str">
        <f>'Лист1'!J63</f>
        <v/>
      </c>
      <c r="K63" s="118" t="str">
        <f>'Лист1'!K63</f>
        <v/>
      </c>
      <c r="L63" s="118" t="str">
        <f>'Лист1'!L63</f>
        <v/>
      </c>
      <c r="M63" s="118" t="str">
        <f>'Лист1'!M63</f>
        <v/>
      </c>
      <c r="N63" s="118" t="str">
        <f>'Лист1'!N63</f>
        <v/>
      </c>
      <c r="O63" s="118" t="str">
        <f>'Лист1'!O63</f>
        <v/>
      </c>
      <c r="P63" s="118" t="str">
        <f>'Лист1'!P63</f>
        <v/>
      </c>
      <c r="Q63" s="118" t="str">
        <f>'Лист1'!Q63</f>
        <v/>
      </c>
      <c r="R63" s="119" t="str">
        <f>'Лист1'!S63</f>
        <v>0.00 </v>
      </c>
      <c r="S63" s="120" t="str">
        <f t="shared" si="1"/>
        <v>-7,740.00 </v>
      </c>
      <c r="T63" s="121" t="str">
        <f t="shared" si="2"/>
        <v>5,805.00 </v>
      </c>
      <c r="U63" s="120" t="str">
        <f>'Лист1'!V63</f>
        <v>5,805.00 </v>
      </c>
      <c r="V63" s="119" t="str">
        <f t="shared" si="3"/>
        <v>-5,805.00 </v>
      </c>
    </row>
    <row r="64" ht="15.75" customHeight="1">
      <c r="A64" s="80" t="str">
        <f>'Лист1'!A64</f>
        <v>Безруков А.С</v>
      </c>
      <c r="B64" s="20" t="s">
        <v>142</v>
      </c>
      <c r="C64" s="113" t="str">
        <f>'Лист1'!C64</f>
        <v/>
      </c>
      <c r="D64" s="114" t="str">
        <f>'Лист1'!D64</f>
        <v/>
      </c>
      <c r="E64" s="114" t="str">
        <f>'Лист1'!E64</f>
        <v/>
      </c>
      <c r="F64" s="115" t="str">
        <f>'Лист1'!F64</f>
        <v/>
      </c>
      <c r="G64" s="116" t="str">
        <f>'Лист1'!G64</f>
        <v>830.00 </v>
      </c>
      <c r="H64" s="115" t="str">
        <f>'Лист1'!H64</f>
        <v>5,000.00 </v>
      </c>
      <c r="I64" s="117" t="str">
        <f>'Лист1'!I64</f>
        <v>5,830.00 </v>
      </c>
      <c r="J64" s="118" t="str">
        <f>'Лист1'!J64</f>
        <v/>
      </c>
      <c r="K64" s="118" t="str">
        <f>'Лист1'!K64</f>
        <v/>
      </c>
      <c r="L64" s="118" t="str">
        <f>'Лист1'!L64</f>
        <v/>
      </c>
      <c r="M64" s="118" t="str">
        <f>'Лист1'!M64</f>
        <v>3,000.00 </v>
      </c>
      <c r="N64" s="118" t="str">
        <f>'Лист1'!N64</f>
        <v/>
      </c>
      <c r="O64" s="118" t="str">
        <f>'Лист1'!O64</f>
        <v/>
      </c>
      <c r="P64" s="118" t="str">
        <f>'Лист1'!P64</f>
        <v/>
      </c>
      <c r="Q64" s="118" t="str">
        <f>'Лист1'!Q64</f>
        <v/>
      </c>
      <c r="R64" s="119" t="str">
        <f>'Лист1'!S64</f>
        <v>3,000.00 </v>
      </c>
      <c r="S64" s="120" t="str">
        <f t="shared" si="1"/>
        <v>-2,830.00 </v>
      </c>
      <c r="T64" s="121" t="str">
        <f t="shared" si="2"/>
        <v>4,372.50 </v>
      </c>
      <c r="U64" s="120" t="str">
        <f>'Лист1'!V64</f>
        <v>4,372.50 </v>
      </c>
      <c r="V64" s="119" t="str">
        <f t="shared" si="3"/>
        <v>-1,372.50 </v>
      </c>
    </row>
    <row r="65" ht="15.75" customHeight="1">
      <c r="A65" s="80" t="str">
        <f>'Лист1'!A65</f>
        <v>Прудников А.С</v>
      </c>
      <c r="B65" s="20" t="s">
        <v>144</v>
      </c>
      <c r="C65" s="113" t="str">
        <f>'Лист1'!C65</f>
        <v/>
      </c>
      <c r="D65" s="114" t="str">
        <f>'Лист1'!D65</f>
        <v/>
      </c>
      <c r="E65" s="114" t="str">
        <f>'Лист1'!E65</f>
        <v/>
      </c>
      <c r="F65" s="115" t="str">
        <f>'Лист1'!F65</f>
        <v/>
      </c>
      <c r="G65" s="116" t="str">
        <f>'Лист1'!G65</f>
        <v>948.00 </v>
      </c>
      <c r="H65" s="115" t="str">
        <f>'Лист1'!H65</f>
        <v>5,000.00 </v>
      </c>
      <c r="I65" s="117" t="str">
        <f>'Лист1'!I65</f>
        <v>5,948.00 </v>
      </c>
      <c r="J65" s="118" t="str">
        <f>'Лист1'!J65</f>
        <v/>
      </c>
      <c r="K65" s="118" t="str">
        <f>'Лист1'!K65</f>
        <v/>
      </c>
      <c r="L65" s="118" t="str">
        <f>'Лист1'!L65</f>
        <v/>
      </c>
      <c r="M65" s="118" t="str">
        <f>'Лист1'!M65</f>
        <v/>
      </c>
      <c r="N65" s="118" t="str">
        <f>'Лист1'!N65</f>
        <v/>
      </c>
      <c r="O65" s="118" t="str">
        <f>'Лист1'!O65</f>
        <v/>
      </c>
      <c r="P65" s="118" t="str">
        <f>'Лист1'!P65</f>
        <v/>
      </c>
      <c r="Q65" s="118" t="str">
        <f>'Лист1'!Q65</f>
        <v/>
      </c>
      <c r="R65" s="119" t="str">
        <f>'Лист1'!S65</f>
        <v>0.00 </v>
      </c>
      <c r="S65" s="120" t="str">
        <f t="shared" si="1"/>
        <v>-5,948.00 </v>
      </c>
      <c r="T65" s="121" t="str">
        <f t="shared" si="2"/>
        <v>4,461.00 </v>
      </c>
      <c r="U65" s="120" t="str">
        <f>'Лист1'!V65</f>
        <v>4,461.00 </v>
      </c>
      <c r="V65" s="119" t="str">
        <f t="shared" si="3"/>
        <v>-4,461.00 </v>
      </c>
    </row>
    <row r="66" ht="15.75" customHeight="1">
      <c r="A66" s="80" t="str">
        <f>'Лист1'!A66</f>
        <v>Рудовский А.Д</v>
      </c>
      <c r="B66" s="20" t="s">
        <v>146</v>
      </c>
      <c r="C66" s="113" t="str">
        <f>'Лист1'!C66</f>
        <v/>
      </c>
      <c r="D66" s="114" t="str">
        <f>'Лист1'!D66</f>
        <v/>
      </c>
      <c r="E66" s="114" t="str">
        <f>'Лист1'!E66</f>
        <v/>
      </c>
      <c r="F66" s="115" t="str">
        <f>'Лист1'!F66</f>
        <v/>
      </c>
      <c r="G66" s="116" t="str">
        <f>'Лист1'!G66</f>
        <v>948.00 </v>
      </c>
      <c r="H66" s="115" t="str">
        <f>'Лист1'!H66</f>
        <v>4,000.00 </v>
      </c>
      <c r="I66" s="117" t="str">
        <f>'Лист1'!I66</f>
        <v>4,948.00 </v>
      </c>
      <c r="J66" s="118" t="str">
        <f>'Лист1'!J66</f>
        <v/>
      </c>
      <c r="K66" s="118" t="str">
        <f>'Лист1'!K66</f>
        <v/>
      </c>
      <c r="L66" s="118" t="str">
        <f>'Лист1'!L66</f>
        <v/>
      </c>
      <c r="M66" s="118" t="str">
        <f>'Лист1'!M66</f>
        <v/>
      </c>
      <c r="N66" s="118" t="str">
        <f>'Лист1'!N66</f>
        <v/>
      </c>
      <c r="O66" s="118" t="str">
        <f>'Лист1'!O66</f>
        <v/>
      </c>
      <c r="P66" s="118" t="str">
        <f>'Лист1'!P66</f>
        <v/>
      </c>
      <c r="Q66" s="118" t="str">
        <f>'Лист1'!Q66</f>
        <v/>
      </c>
      <c r="R66" s="119" t="str">
        <f>'Лист1'!S66</f>
        <v>0.00 </v>
      </c>
      <c r="S66" s="120" t="str">
        <f t="shared" si="1"/>
        <v>-4,948.00 </v>
      </c>
      <c r="T66" s="121" t="str">
        <f t="shared" si="2"/>
        <v>3,711.00 </v>
      </c>
      <c r="U66" s="120" t="str">
        <f>'Лист1'!V66</f>
        <v>3,711.00 </v>
      </c>
      <c r="V66" s="119" t="str">
        <f t="shared" si="3"/>
        <v>-3,711.00 </v>
      </c>
    </row>
    <row r="67" ht="15.75" hidden="1" customHeight="1">
      <c r="A67" s="80" t="str">
        <f>'Лист1'!A67</f>
        <v>Марьенко Л.В</v>
      </c>
      <c r="B67" s="20" t="s">
        <v>148</v>
      </c>
      <c r="C67" s="113" t="str">
        <f>'Лист1'!C67</f>
        <v/>
      </c>
      <c r="D67" s="114" t="str">
        <f>'Лист1'!D67</f>
        <v/>
      </c>
      <c r="E67" s="114" t="str">
        <f>'Лист1'!E67</f>
        <v/>
      </c>
      <c r="F67" s="115" t="str">
        <f>'Лист1'!F67</f>
        <v/>
      </c>
      <c r="G67" s="116" t="str">
        <f>'Лист1'!G67</f>
        <v>845.00 </v>
      </c>
      <c r="H67" s="115" t="str">
        <f>'Лист1'!H67</f>
        <v>5,000.00 </v>
      </c>
      <c r="I67" s="117" t="str">
        <f>'Лист1'!I67</f>
        <v>5,845.00 </v>
      </c>
      <c r="J67" s="118" t="str">
        <f>'Лист1'!J67</f>
        <v/>
      </c>
      <c r="K67" s="118" t="str">
        <f>'Лист1'!K67</f>
        <v/>
      </c>
      <c r="L67" s="118" t="str">
        <f>'Лист1'!L67</f>
        <v/>
      </c>
      <c r="M67" s="118" t="str">
        <f>'Лист1'!M67</f>
        <v/>
      </c>
      <c r="N67" s="118" t="str">
        <f>'Лист1'!N67</f>
        <v/>
      </c>
      <c r="O67" s="118" t="str">
        <f>'Лист1'!O67</f>
        <v/>
      </c>
      <c r="P67" s="118" t="str">
        <f>'Лист1'!P67</f>
        <v>5,845.00 </v>
      </c>
      <c r="Q67" s="118" t="str">
        <f>'Лист1'!Q67</f>
        <v/>
      </c>
      <c r="R67" s="119" t="str">
        <f>'Лист1'!S67</f>
        <v>5,845.00 </v>
      </c>
      <c r="S67" s="120" t="str">
        <f t="shared" si="1"/>
        <v>0.00 </v>
      </c>
      <c r="T67" s="121" t="str">
        <f t="shared" si="2"/>
        <v>4,383.75 </v>
      </c>
      <c r="U67" s="120" t="str">
        <f>'Лист1'!V67</f>
        <v>4,383.75 </v>
      </c>
      <c r="V67" s="119" t="str">
        <f t="shared" si="3"/>
        <v>1,461.25 </v>
      </c>
    </row>
    <row r="68" ht="15.75" customHeight="1">
      <c r="A68" s="80" t="str">
        <f>'Лист1'!A68</f>
        <v>Рыбалкин П Ф</v>
      </c>
      <c r="B68" s="20" t="s">
        <v>150</v>
      </c>
      <c r="C68" s="113" t="str">
        <f>'Лист1'!C68</f>
        <v/>
      </c>
      <c r="D68" s="114" t="str">
        <f>'Лист1'!D68</f>
        <v/>
      </c>
      <c r="E68" s="114" t="str">
        <f>'Лист1'!E68</f>
        <v/>
      </c>
      <c r="F68" s="115" t="str">
        <f>'Лист1'!F68</f>
        <v>5,000.00 </v>
      </c>
      <c r="G68" s="116" t="str">
        <f>'Лист1'!G68</f>
        <v>1,027.00 </v>
      </c>
      <c r="H68" s="115" t="str">
        <f>'Лист1'!H68</f>
        <v>5,000.00 </v>
      </c>
      <c r="I68" s="117" t="str">
        <f>'Лист1'!I68</f>
        <v>11,027.00 </v>
      </c>
      <c r="J68" s="118" t="str">
        <f>'Лист1'!J68</f>
        <v/>
      </c>
      <c r="K68" s="118" t="str">
        <f>'Лист1'!K68</f>
        <v/>
      </c>
      <c r="L68" s="118" t="str">
        <f>'Лист1'!L68</f>
        <v/>
      </c>
      <c r="M68" s="118" t="str">
        <f>'Лист1'!M68</f>
        <v/>
      </c>
      <c r="N68" s="118" t="str">
        <f>'Лист1'!N68</f>
        <v>6,012.00 </v>
      </c>
      <c r="O68" s="118" t="str">
        <f>'Лист1'!O68</f>
        <v>1,500.00 </v>
      </c>
      <c r="P68" s="118" t="str">
        <f>'Лист1'!P68</f>
        <v/>
      </c>
      <c r="Q68" s="118" t="str">
        <f>'Лист1'!Q68</f>
        <v/>
      </c>
      <c r="R68" s="119" t="str">
        <f>'Лист1'!S68</f>
        <v>7,512.00 </v>
      </c>
      <c r="S68" s="120" t="str">
        <f t="shared" si="1"/>
        <v>-3,515.00 </v>
      </c>
      <c r="T68" s="121" t="str">
        <f t="shared" si="2"/>
        <v>4,520.25 </v>
      </c>
      <c r="U68" s="120" t="str">
        <f>'Лист1'!V68</f>
        <v>9,520.25 </v>
      </c>
      <c r="V68" s="119" t="str">
        <f t="shared" si="3"/>
        <v>-2,008.25 </v>
      </c>
    </row>
    <row r="69" ht="15.75" customHeight="1">
      <c r="A69" s="80" t="str">
        <f>'Лист1'!A69</f>
        <v>Казанков С.В</v>
      </c>
      <c r="B69" s="20" t="s">
        <v>152</v>
      </c>
      <c r="C69" s="113" t="str">
        <f>'Лист1'!C69</f>
        <v>6,956.00 </v>
      </c>
      <c r="D69" s="114" t="str">
        <f>'Лист1'!D69</f>
        <v/>
      </c>
      <c r="E69" s="114" t="str">
        <f>'Лист1'!E69</f>
        <v/>
      </c>
      <c r="F69" s="115" t="str">
        <f>'Лист1'!F69</f>
        <v/>
      </c>
      <c r="G69" s="116" t="str">
        <f>'Лист1'!G69</f>
        <v>1,596.00 </v>
      </c>
      <c r="H69" s="115" t="str">
        <f>'Лист1'!H69</f>
        <v>5,000.00 </v>
      </c>
      <c r="I69" s="117" t="str">
        <f>'Лист1'!I69</f>
        <v>6,596.00 </v>
      </c>
      <c r="J69" s="118" t="str">
        <f>'Лист1'!J69</f>
        <v/>
      </c>
      <c r="K69" s="118" t="str">
        <f>'Лист1'!K69</f>
        <v>9,992.00 </v>
      </c>
      <c r="L69" s="118" t="str">
        <f>'Лист1'!L69</f>
        <v/>
      </c>
      <c r="M69" s="118" t="str">
        <f>'Лист1'!M69</f>
        <v/>
      </c>
      <c r="N69" s="118" t="str">
        <f>'Лист1'!N69</f>
        <v/>
      </c>
      <c r="O69" s="118" t="str">
        <f>'Лист1'!O69</f>
        <v/>
      </c>
      <c r="P69" s="118" t="str">
        <f>'Лист1'!P69</f>
        <v/>
      </c>
      <c r="Q69" s="118" t="str">
        <f>'Лист1'!Q69</f>
        <v/>
      </c>
      <c r="R69" s="119" t="str">
        <f>'Лист1'!S69</f>
        <v>9,992.00 </v>
      </c>
      <c r="S69" s="120" t="str">
        <f t="shared" si="1"/>
        <v>-3,560.00 </v>
      </c>
      <c r="T69" s="121" t="str">
        <f t="shared" si="2"/>
        <v>4,947.00 </v>
      </c>
      <c r="U69" s="120" t="str">
        <f>'Лист1'!V69</f>
        <v>11,903.00 </v>
      </c>
      <c r="V69" s="119" t="str">
        <f t="shared" si="3"/>
        <v>-1,911.00 </v>
      </c>
    </row>
    <row r="70" ht="15.75" hidden="1" customHeight="1">
      <c r="A70" s="80" t="str">
        <f>'Лист1'!A70</f>
        <v>Селезнев Е.В</v>
      </c>
      <c r="B70" s="20" t="s">
        <v>154</v>
      </c>
      <c r="C70" s="113" t="str">
        <f>'Лист1'!C70</f>
        <v/>
      </c>
      <c r="D70" s="114" t="str">
        <f>'Лист1'!D70</f>
        <v>230.00 </v>
      </c>
      <c r="E70" s="114" t="str">
        <f>'Лист1'!E70</f>
        <v/>
      </c>
      <c r="F70" s="115" t="str">
        <f>'Лист1'!F70</f>
        <v/>
      </c>
      <c r="G70" s="116" t="str">
        <f>'Лист1'!G70</f>
        <v>830.00 </v>
      </c>
      <c r="H70" s="115" t="str">
        <f>'Лист1'!H70</f>
        <v>5,000.00 </v>
      </c>
      <c r="I70" s="117" t="str">
        <f>'Лист1'!I70</f>
        <v>6,060.00 </v>
      </c>
      <c r="J70" s="118" t="str">
        <f>'Лист1'!J70</f>
        <v/>
      </c>
      <c r="K70" s="118" t="str">
        <f>'Лист1'!K70</f>
        <v/>
      </c>
      <c r="L70" s="118" t="str">
        <f>'Лист1'!L70</f>
        <v/>
      </c>
      <c r="M70" s="118" t="str">
        <f>'Лист1'!M70</f>
        <v>6,060.00 </v>
      </c>
      <c r="N70" s="118" t="str">
        <f>'Лист1'!N70</f>
        <v/>
      </c>
      <c r="O70" s="118" t="str">
        <f>'Лист1'!O70</f>
        <v/>
      </c>
      <c r="P70" s="118" t="str">
        <f>'Лист1'!P70</f>
        <v/>
      </c>
      <c r="Q70" s="118" t="str">
        <f>'Лист1'!Q70</f>
        <v/>
      </c>
      <c r="R70" s="119" t="str">
        <f>'Лист1'!S70</f>
        <v>6,060.00 </v>
      </c>
      <c r="S70" s="120" t="str">
        <f t="shared" si="1"/>
        <v>0.00 </v>
      </c>
      <c r="T70" s="121" t="str">
        <f t="shared" si="2"/>
        <v>4,372.50 </v>
      </c>
      <c r="U70" s="120" t="str">
        <f>'Лист1'!V70</f>
        <v>4,602.50 </v>
      </c>
      <c r="V70" s="119" t="str">
        <f t="shared" si="3"/>
        <v>1,457.50 </v>
      </c>
    </row>
    <row r="71" ht="15.75" hidden="1" customHeight="1">
      <c r="A71" s="80" t="str">
        <f>'Лист1'!A71</f>
        <v>Гетманский Ф.В</v>
      </c>
      <c r="B71" s="20" t="s">
        <v>156</v>
      </c>
      <c r="C71" s="113" t="str">
        <f>'Лист1'!C71</f>
        <v/>
      </c>
      <c r="D71" s="114" t="str">
        <f>'Лист1'!D71</f>
        <v/>
      </c>
      <c r="E71" s="114" t="str">
        <f>'Лист1'!E71</f>
        <v/>
      </c>
      <c r="F71" s="115" t="str">
        <f>'Лист1'!F71</f>
        <v/>
      </c>
      <c r="G71" s="116" t="str">
        <f>'Лист1'!G71</f>
        <v>1,580.00 </v>
      </c>
      <c r="H71" s="115" t="str">
        <f>'Лист1'!H71</f>
        <v>5,000.00 </v>
      </c>
      <c r="I71" s="117" t="str">
        <f>'Лист1'!I71</f>
        <v>6,580.00 </v>
      </c>
      <c r="J71" s="118" t="str">
        <f>'Лист1'!J71</f>
        <v/>
      </c>
      <c r="K71" s="118" t="str">
        <f>'Лист1'!K71</f>
        <v>3,125.00 </v>
      </c>
      <c r="L71" s="118" t="str">
        <f>'Лист1'!L71</f>
        <v/>
      </c>
      <c r="M71" s="118" t="str">
        <f>'Лист1'!M71</f>
        <v/>
      </c>
      <c r="N71" s="118" t="str">
        <f>'Лист1'!N71</f>
        <v/>
      </c>
      <c r="O71" s="118" t="str">
        <f>'Лист1'!O71</f>
        <v/>
      </c>
      <c r="P71" s="118" t="str">
        <f>'Лист1'!P71</f>
        <v>3,455.00 </v>
      </c>
      <c r="Q71" s="118" t="str">
        <f>'Лист1'!Q71</f>
        <v>7,528.00 </v>
      </c>
      <c r="R71" s="119" t="str">
        <f>'Лист1'!S71</f>
        <v>14,108.00 </v>
      </c>
      <c r="S71" s="120" t="str">
        <f t="shared" si="1"/>
        <v>7,528.00 </v>
      </c>
      <c r="T71" s="121" t="str">
        <f t="shared" si="2"/>
        <v>4,935.00 </v>
      </c>
      <c r="U71" s="120" t="str">
        <f>'Лист1'!V71</f>
        <v>4,935.00 </v>
      </c>
      <c r="V71" s="119" t="str">
        <f t="shared" si="3"/>
        <v>9,173.00 </v>
      </c>
    </row>
    <row r="72" ht="15.75" hidden="1" customHeight="1">
      <c r="A72" s="80" t="str">
        <f>'Лист1'!A72</f>
        <v>Романов Е.Н</v>
      </c>
      <c r="B72" s="20" t="s">
        <v>158</v>
      </c>
      <c r="C72" s="113" t="str">
        <f>'Лист1'!C72</f>
        <v/>
      </c>
      <c r="D72" s="114" t="str">
        <f>'Лист1'!D72</f>
        <v/>
      </c>
      <c r="E72" s="114" t="str">
        <f>'Лист1'!E72</f>
        <v/>
      </c>
      <c r="F72" s="115" t="str">
        <f>'Лист1'!F72</f>
        <v/>
      </c>
      <c r="G72" s="116" t="str">
        <f>'Лист1'!G72</f>
        <v>711.00 </v>
      </c>
      <c r="H72" s="115" t="str">
        <f>'Лист1'!H72</f>
        <v>5,000.00 </v>
      </c>
      <c r="I72" s="117" t="str">
        <f>'Лист1'!I72</f>
        <v>5,711.00 </v>
      </c>
      <c r="J72" s="118" t="str">
        <f>'Лист1'!J72</f>
        <v/>
      </c>
      <c r="K72" s="118" t="str">
        <f>'Лист1'!K72</f>
        <v>5,711.00 </v>
      </c>
      <c r="L72" s="118" t="str">
        <f>'Лист1'!L72</f>
        <v/>
      </c>
      <c r="M72" s="118" t="str">
        <f>'Лист1'!M72</f>
        <v/>
      </c>
      <c r="N72" s="118" t="str">
        <f>'Лист1'!N72</f>
        <v/>
      </c>
      <c r="O72" s="118" t="str">
        <f>'Лист1'!O72</f>
        <v/>
      </c>
      <c r="P72" s="118" t="str">
        <f>'Лист1'!P72</f>
        <v/>
      </c>
      <c r="Q72" s="118" t="str">
        <f>'Лист1'!Q72</f>
        <v/>
      </c>
      <c r="R72" s="119" t="str">
        <f>'Лист1'!S72</f>
        <v>5,711.00 </v>
      </c>
      <c r="S72" s="120" t="str">
        <f t="shared" si="1"/>
        <v>0.00 </v>
      </c>
      <c r="T72" s="121" t="str">
        <f t="shared" si="2"/>
        <v>4,283.25 </v>
      </c>
      <c r="U72" s="120" t="str">
        <f>'Лист1'!V72</f>
        <v>4,283.25 </v>
      </c>
      <c r="V72" s="119" t="str">
        <f t="shared" si="3"/>
        <v>1,427.75 </v>
      </c>
    </row>
    <row r="73" ht="23.25" hidden="1" customHeight="1">
      <c r="A73" s="80" t="str">
        <f>'Лист1'!A73</f>
        <v>Александрова А.Н</v>
      </c>
      <c r="B73" s="20" t="s">
        <v>160</v>
      </c>
      <c r="C73" s="113" t="str">
        <f>'Лист1'!C73</f>
        <v>5,000.00 </v>
      </c>
      <c r="D73" s="114" t="str">
        <f>'Лист1'!D73</f>
        <v>60.00 </v>
      </c>
      <c r="E73" s="114" t="str">
        <f>'Лист1'!E73</f>
        <v/>
      </c>
      <c r="F73" s="115" t="str">
        <f>'Лист1'!F73</f>
        <v/>
      </c>
      <c r="G73" s="116" t="str">
        <f>'Лист1'!G73</f>
        <v>960.00 </v>
      </c>
      <c r="H73" s="115" t="str">
        <f>'Лист1'!H73</f>
        <v>5,000.00 </v>
      </c>
      <c r="I73" s="117" t="str">
        <f>'Лист1'!I73</f>
        <v>6,020.00 </v>
      </c>
      <c r="J73" s="118" t="str">
        <f>'Лист1'!J73</f>
        <v/>
      </c>
      <c r="K73" s="118" t="str">
        <f>'Лист1'!K73</f>
        <v/>
      </c>
      <c r="L73" s="118" t="str">
        <f>'Лист1'!L73</f>
        <v>11,020.00 </v>
      </c>
      <c r="M73" s="118" t="str">
        <f>'Лист1'!M73</f>
        <v/>
      </c>
      <c r="N73" s="118" t="str">
        <f>'Лист1'!N73</f>
        <v/>
      </c>
      <c r="O73" s="118" t="str">
        <f>'Лист1'!O73</f>
        <v/>
      </c>
      <c r="P73" s="118" t="str">
        <f>'Лист1'!P73</f>
        <v/>
      </c>
      <c r="Q73" s="118" t="str">
        <f>'Лист1'!Q73</f>
        <v/>
      </c>
      <c r="R73" s="119" t="str">
        <f>'Лист1'!S73</f>
        <v>11,020.00 </v>
      </c>
      <c r="S73" s="120" t="str">
        <f t="shared" si="1"/>
        <v>0.00 </v>
      </c>
      <c r="T73" s="121" t="str">
        <f t="shared" si="2"/>
        <v>4,470.00 </v>
      </c>
      <c r="U73" s="120" t="str">
        <f>'Лист1'!V73</f>
        <v>9,530.00 </v>
      </c>
      <c r="V73" s="119" t="str">
        <f t="shared" si="3"/>
        <v>1,490.00 </v>
      </c>
    </row>
    <row r="74" ht="15.75" customHeight="1">
      <c r="A74" s="80" t="str">
        <f>'Лист1'!A74</f>
        <v>Яковенко И.В</v>
      </c>
      <c r="B74" s="20" t="s">
        <v>162</v>
      </c>
      <c r="C74" s="113" t="str">
        <f>'Лист1'!C74</f>
        <v/>
      </c>
      <c r="D74" s="114" t="str">
        <f>'Лист1'!D74</f>
        <v/>
      </c>
      <c r="E74" s="114" t="str">
        <f>'Лист1'!E74</f>
        <v/>
      </c>
      <c r="F74" s="115" t="str">
        <f>'Лист1'!F74</f>
        <v/>
      </c>
      <c r="G74" s="116" t="str">
        <f>'Лист1'!G74</f>
        <v>1,020.00 </v>
      </c>
      <c r="H74" s="115" t="str">
        <f>'Лист1'!H74</f>
        <v>5,000.00 </v>
      </c>
      <c r="I74" s="117" t="str">
        <f>'Лист1'!I74</f>
        <v>6,020.00 </v>
      </c>
      <c r="J74" s="118" t="str">
        <f>'Лист1'!J74</f>
        <v/>
      </c>
      <c r="K74" s="118" t="str">
        <f>'Лист1'!K74</f>
        <v/>
      </c>
      <c r="L74" s="118" t="str">
        <f>'Лист1'!L74</f>
        <v/>
      </c>
      <c r="M74" s="118" t="str">
        <f>'Лист1'!M74</f>
        <v/>
      </c>
      <c r="N74" s="118" t="str">
        <f>'Лист1'!N74</f>
        <v/>
      </c>
      <c r="O74" s="118" t="str">
        <f>'Лист1'!O74</f>
        <v/>
      </c>
      <c r="P74" s="118" t="str">
        <f>'Лист1'!P74</f>
        <v/>
      </c>
      <c r="Q74" s="118" t="str">
        <f>'Лист1'!Q74</f>
        <v/>
      </c>
      <c r="R74" s="119" t="str">
        <f>'Лист1'!S74</f>
        <v>0.00 </v>
      </c>
      <c r="S74" s="120" t="str">
        <f t="shared" si="1"/>
        <v>-6,020.00 </v>
      </c>
      <c r="T74" s="121" t="str">
        <f t="shared" si="2"/>
        <v>4,515.00 </v>
      </c>
      <c r="U74" s="120" t="str">
        <f>'Лист1'!V74</f>
        <v>4,515.00 </v>
      </c>
      <c r="V74" s="119" t="str">
        <f t="shared" si="3"/>
        <v>-4,515.00 </v>
      </c>
    </row>
    <row r="75" ht="15.75" customHeight="1">
      <c r="A75" s="80" t="str">
        <f>'Лист1'!A75</f>
        <v>Шапошников А.А.</v>
      </c>
      <c r="B75" s="20" t="s">
        <v>164</v>
      </c>
      <c r="C75" s="113" t="str">
        <f>'Лист1'!C75</f>
        <v/>
      </c>
      <c r="D75" s="114" t="str">
        <f>'Лист1'!D75</f>
        <v/>
      </c>
      <c r="E75" s="114" t="str">
        <f>'Лист1'!E75</f>
        <v/>
      </c>
      <c r="F75" s="115" t="str">
        <f>'Лист1'!F75</f>
        <v/>
      </c>
      <c r="G75" s="116" t="str">
        <f>'Лист1'!G75</f>
        <v>1,383.00 </v>
      </c>
      <c r="H75" s="115" t="str">
        <f>'Лист1'!H75</f>
        <v>5,000.00 </v>
      </c>
      <c r="I75" s="117" t="str">
        <f>'Лист1'!I75</f>
        <v>6,383.00 </v>
      </c>
      <c r="J75" s="118" t="str">
        <f>'Лист1'!J75</f>
        <v/>
      </c>
      <c r="K75" s="118" t="str">
        <f>'Лист1'!K75</f>
        <v/>
      </c>
      <c r="L75" s="118" t="str">
        <f>'Лист1'!L75</f>
        <v/>
      </c>
      <c r="M75" s="118" t="str">
        <f>'Лист1'!M75</f>
        <v/>
      </c>
      <c r="N75" s="118" t="str">
        <f>'Лист1'!N75</f>
        <v/>
      </c>
      <c r="O75" s="118" t="str">
        <f>'Лист1'!O75</f>
        <v/>
      </c>
      <c r="P75" s="118" t="str">
        <f>'Лист1'!P75</f>
        <v/>
      </c>
      <c r="Q75" s="118" t="str">
        <f>'Лист1'!Q75</f>
        <v/>
      </c>
      <c r="R75" s="119" t="str">
        <f>'Лист1'!S75</f>
        <v>0.00 </v>
      </c>
      <c r="S75" s="120" t="str">
        <f t="shared" si="1"/>
        <v>-6,383.00 </v>
      </c>
      <c r="T75" s="121" t="str">
        <f t="shared" si="2"/>
        <v>4,787.25 </v>
      </c>
      <c r="U75" s="120" t="str">
        <f>'Лист1'!V75</f>
        <v>4,787.25 </v>
      </c>
      <c r="V75" s="119" t="str">
        <f t="shared" si="3"/>
        <v>-4,787.25 </v>
      </c>
    </row>
    <row r="76" ht="15.75" customHeight="1">
      <c r="A76" s="80" t="str">
        <f>'Лист1'!A76</f>
        <v>Александров С.А</v>
      </c>
      <c r="B76" s="20" t="s">
        <v>166</v>
      </c>
      <c r="C76" s="113" t="str">
        <f>'Лист1'!C76</f>
        <v/>
      </c>
      <c r="D76" s="114" t="str">
        <f>'Лист1'!D76</f>
        <v/>
      </c>
      <c r="E76" s="114" t="str">
        <f>'Лист1'!E76</f>
        <v/>
      </c>
      <c r="F76" s="115" t="str">
        <f>'Лист1'!F76</f>
        <v/>
      </c>
      <c r="G76" s="116" t="str">
        <f>'Лист1'!G76</f>
        <v>1,497.00 </v>
      </c>
      <c r="H76" s="115" t="str">
        <f>'Лист1'!H76</f>
        <v>5,000.00 </v>
      </c>
      <c r="I76" s="117" t="str">
        <f>'Лист1'!I76</f>
        <v>6,497.00 </v>
      </c>
      <c r="J76" s="118" t="str">
        <f>'Лист1'!J76</f>
        <v/>
      </c>
      <c r="K76" s="118" t="str">
        <f>'Лист1'!K76</f>
        <v/>
      </c>
      <c r="L76" s="118" t="str">
        <f>'Лист1'!L76</f>
        <v/>
      </c>
      <c r="M76" s="118" t="str">
        <f>'Лист1'!M76</f>
        <v/>
      </c>
      <c r="N76" s="118" t="str">
        <f>'Лист1'!N76</f>
        <v/>
      </c>
      <c r="O76" s="118" t="str">
        <f>'Лист1'!O76</f>
        <v/>
      </c>
      <c r="P76" s="118" t="str">
        <f>'Лист1'!P76</f>
        <v/>
      </c>
      <c r="Q76" s="118" t="str">
        <f>'Лист1'!Q76</f>
        <v>3,500.00 </v>
      </c>
      <c r="R76" s="119" t="str">
        <f>'Лист1'!S76</f>
        <v>3,500.00 </v>
      </c>
      <c r="S76" s="120" t="str">
        <f t="shared" si="1"/>
        <v>-2,997.00 </v>
      </c>
      <c r="T76" s="121" t="str">
        <f t="shared" si="2"/>
        <v>4,872.75 </v>
      </c>
      <c r="U76" s="120" t="str">
        <f>'Лист1'!V76</f>
        <v>4,872.75 </v>
      </c>
      <c r="V76" s="119" t="str">
        <f t="shared" si="3"/>
        <v>-1,372.75 </v>
      </c>
    </row>
    <row r="77" ht="15.75" customHeight="1">
      <c r="A77" s="80" t="str">
        <f>'Лист1'!A77</f>
        <v>Салимгиреев Д.А</v>
      </c>
      <c r="B77" s="20" t="s">
        <v>168</v>
      </c>
      <c r="C77" s="113" t="str">
        <f>'Лист1'!C77</f>
        <v/>
      </c>
      <c r="D77" s="114" t="str">
        <f>'Лист1'!D77</f>
        <v/>
      </c>
      <c r="E77" s="114" t="str">
        <f>'Лист1'!E77</f>
        <v/>
      </c>
      <c r="F77" s="115" t="str">
        <f>'Лист1'!F77</f>
        <v/>
      </c>
      <c r="G77" s="116" t="str">
        <f>'Лист1'!G77</f>
        <v>1,778.00 </v>
      </c>
      <c r="H77" s="115" t="str">
        <f>'Лист1'!H77</f>
        <v>5,000.00 </v>
      </c>
      <c r="I77" s="117" t="str">
        <f>'Лист1'!I77</f>
        <v>6,778.00 </v>
      </c>
      <c r="J77" s="118" t="str">
        <f>'Лист1'!J77</f>
        <v/>
      </c>
      <c r="K77" s="118" t="str">
        <f>'Лист1'!K77</f>
        <v/>
      </c>
      <c r="L77" s="118" t="str">
        <f>'Лист1'!L77</f>
        <v/>
      </c>
      <c r="M77" s="118" t="str">
        <f>'Лист1'!M77</f>
        <v/>
      </c>
      <c r="N77" s="118" t="str">
        <f>'Лист1'!N77</f>
        <v/>
      </c>
      <c r="O77" s="118" t="str">
        <f>'Лист1'!O77</f>
        <v/>
      </c>
      <c r="P77" s="118" t="str">
        <f>'Лист1'!P77</f>
        <v/>
      </c>
      <c r="Q77" s="118" t="str">
        <f>'Лист1'!Q77</f>
        <v>3,953.00 </v>
      </c>
      <c r="R77" s="119" t="str">
        <f>'Лист1'!S77</f>
        <v>3,953.00 </v>
      </c>
      <c r="S77" s="120" t="str">
        <f t="shared" si="1"/>
        <v>-2,825.00 </v>
      </c>
      <c r="T77" s="121" t="str">
        <f t="shared" si="2"/>
        <v>5,083.50 </v>
      </c>
      <c r="U77" s="120" t="str">
        <f>'Лист1'!V77</f>
        <v>5,083.50 </v>
      </c>
      <c r="V77" s="119" t="str">
        <f t="shared" si="3"/>
        <v>-1,130.50 </v>
      </c>
    </row>
    <row r="78" ht="15.75" customHeight="1">
      <c r="A78" s="80" t="str">
        <f>'Лист1'!A78</f>
        <v>Шевченко Г.И</v>
      </c>
      <c r="B78" s="20" t="s">
        <v>170</v>
      </c>
      <c r="C78" s="113" t="str">
        <f>'Лист1'!C78</f>
        <v>9,563.00 </v>
      </c>
      <c r="D78" s="114" t="str">
        <f>'Лист1'!D78</f>
        <v/>
      </c>
      <c r="E78" s="114" t="str">
        <f>'Лист1'!E78</f>
        <v/>
      </c>
      <c r="F78" s="115" t="str">
        <f>'Лист1'!F78</f>
        <v/>
      </c>
      <c r="G78" s="116" t="str">
        <f>'Лист1'!G78</f>
        <v>553.00 </v>
      </c>
      <c r="H78" s="115" t="str">
        <f>'Лист1'!H78</f>
        <v>5,000.00 </v>
      </c>
      <c r="I78" s="117" t="str">
        <f>'Лист1'!I78</f>
        <v>5,553.00 </v>
      </c>
      <c r="J78" s="118" t="str">
        <f>'Лист1'!J78</f>
        <v/>
      </c>
      <c r="K78" s="118" t="str">
        <f>'Лист1'!K78</f>
        <v/>
      </c>
      <c r="L78" s="118" t="str">
        <f>'Лист1'!L78</f>
        <v>3,000.00 </v>
      </c>
      <c r="M78" s="118" t="str">
        <f>'Лист1'!M78</f>
        <v/>
      </c>
      <c r="N78" s="118" t="str">
        <f>'Лист1'!N78</f>
        <v/>
      </c>
      <c r="O78" s="118" t="str">
        <f>'Лист1'!O78</f>
        <v/>
      </c>
      <c r="P78" s="118" t="str">
        <f>'Лист1'!P78</f>
        <v/>
      </c>
      <c r="Q78" s="118" t="str">
        <f>'Лист1'!Q78</f>
        <v/>
      </c>
      <c r="R78" s="119" t="str">
        <f>'Лист1'!S78</f>
        <v>3,000.00 </v>
      </c>
      <c r="S78" s="120" t="str">
        <f t="shared" si="1"/>
        <v>-12,116.00 </v>
      </c>
      <c r="T78" s="121" t="str">
        <f t="shared" si="2"/>
        <v>4,164.75 </v>
      </c>
      <c r="U78" s="120" t="str">
        <f>'Лист1'!V78</f>
        <v>13,727.75 </v>
      </c>
      <c r="V78" s="122" t="str">
        <f t="shared" si="3"/>
        <v>-10,727.75 </v>
      </c>
    </row>
    <row r="79" ht="15.75" customHeight="1">
      <c r="A79" s="80" t="str">
        <f>'Лист1'!A79</f>
        <v>Греченков Д.Г.</v>
      </c>
      <c r="B79" s="20" t="s">
        <v>172</v>
      </c>
      <c r="C79" s="113" t="str">
        <f>'Лист1'!C79</f>
        <v/>
      </c>
      <c r="D79" s="114" t="str">
        <f>'Лист1'!D79</f>
        <v/>
      </c>
      <c r="E79" s="114" t="str">
        <f>'Лист1'!E79</f>
        <v/>
      </c>
      <c r="F79" s="115" t="str">
        <f>'Лист1'!F79</f>
        <v/>
      </c>
      <c r="G79" s="116" t="str">
        <f>'Лист1'!G79</f>
        <v>948.00 </v>
      </c>
      <c r="H79" s="115" t="str">
        <f>'Лист1'!H79</f>
        <v>5,000.00 </v>
      </c>
      <c r="I79" s="117" t="str">
        <f>'Лист1'!I79</f>
        <v>5,948.00 </v>
      </c>
      <c r="J79" s="118" t="str">
        <f>'Лист1'!J79</f>
        <v/>
      </c>
      <c r="K79" s="118" t="str">
        <f>'Лист1'!K79</f>
        <v/>
      </c>
      <c r="L79" s="118" t="str">
        <f>'Лист1'!L79</f>
        <v/>
      </c>
      <c r="M79" s="118" t="str">
        <f>'Лист1'!M79</f>
        <v/>
      </c>
      <c r="N79" s="118" t="str">
        <f>'Лист1'!N79</f>
        <v/>
      </c>
      <c r="O79" s="118" t="str">
        <f>'Лист1'!O79</f>
        <v/>
      </c>
      <c r="P79" s="118" t="str">
        <f>'Лист1'!P79</f>
        <v/>
      </c>
      <c r="Q79" s="118" t="str">
        <f>'Лист1'!Q79</f>
        <v/>
      </c>
      <c r="R79" s="119" t="str">
        <f>'Лист1'!S79</f>
        <v>0.00 </v>
      </c>
      <c r="S79" s="120" t="str">
        <f t="shared" si="1"/>
        <v>-5,948.00 </v>
      </c>
      <c r="T79" s="121" t="str">
        <f t="shared" si="2"/>
        <v>4,461.00 </v>
      </c>
      <c r="U79" s="120" t="str">
        <f>'Лист1'!V79</f>
        <v>4,461.00 </v>
      </c>
      <c r="V79" s="119" t="str">
        <f t="shared" si="3"/>
        <v>-4,461.00 </v>
      </c>
    </row>
    <row r="80" ht="15.75" customHeight="1">
      <c r="A80" s="80" t="str">
        <f>'Лист1'!A80</f>
        <v>Ляшевский А.Ю.</v>
      </c>
      <c r="B80" s="20" t="s">
        <v>174</v>
      </c>
      <c r="C80" s="113" t="str">
        <f>'Лист1'!C80</f>
        <v>6,825.00 </v>
      </c>
      <c r="D80" s="114" t="str">
        <f>'Лист1'!D80</f>
        <v/>
      </c>
      <c r="E80" s="114" t="str">
        <f>'Лист1'!E80</f>
        <v/>
      </c>
      <c r="F80" s="115" t="str">
        <f>'Лист1'!F80</f>
        <v/>
      </c>
      <c r="G80" s="116" t="str">
        <f>'Лист1'!G80</f>
        <v>1,383.00 </v>
      </c>
      <c r="H80" s="115" t="str">
        <f>'Лист1'!H80</f>
        <v>5,000.00 </v>
      </c>
      <c r="I80" s="117" t="str">
        <f>'Лист1'!I80</f>
        <v>6,383.00 </v>
      </c>
      <c r="J80" s="118" t="str">
        <f>'Лист1'!J80</f>
        <v/>
      </c>
      <c r="K80" s="118" t="str">
        <f>'Лист1'!K80</f>
        <v>5,000.00 </v>
      </c>
      <c r="L80" s="118" t="str">
        <f>'Лист1'!L80</f>
        <v>3,600.00 </v>
      </c>
      <c r="M80" s="118" t="str">
        <f>'Лист1'!M80</f>
        <v/>
      </c>
      <c r="N80" s="118" t="str">
        <f>'Лист1'!N80</f>
        <v/>
      </c>
      <c r="O80" s="118" t="str">
        <f>'Лист1'!O80</f>
        <v/>
      </c>
      <c r="P80" s="118" t="str">
        <f>'Лист1'!P80</f>
        <v/>
      </c>
      <c r="Q80" s="118" t="str">
        <f>'Лист1'!Q80</f>
        <v/>
      </c>
      <c r="R80" s="119" t="str">
        <f>'Лист1'!S80</f>
        <v>8,600.00 </v>
      </c>
      <c r="S80" s="120" t="str">
        <f t="shared" si="1"/>
        <v>-4,608.00 </v>
      </c>
      <c r="T80" s="121" t="str">
        <f t="shared" si="2"/>
        <v>4,787.25 </v>
      </c>
      <c r="U80" s="120" t="str">
        <f>'Лист1'!V80</f>
        <v>11,612.25 </v>
      </c>
      <c r="V80" s="119" t="str">
        <f t="shared" si="3"/>
        <v>-3,012.25 </v>
      </c>
    </row>
    <row r="81" ht="15.75" customHeight="1">
      <c r="A81" s="80" t="str">
        <f>'Лист1'!A81</f>
        <v>Байдалов А.В</v>
      </c>
      <c r="B81" s="20" t="s">
        <v>176</v>
      </c>
      <c r="C81" s="113" t="str">
        <f>'Лист1'!C81</f>
        <v>4,297.00 </v>
      </c>
      <c r="D81" s="114" t="str">
        <f>'Лист1'!D81</f>
        <v>55.00 </v>
      </c>
      <c r="E81" s="114" t="str">
        <f>'Лист1'!E81</f>
        <v/>
      </c>
      <c r="F81" s="115" t="str">
        <f>'Лист1'!F81</f>
        <v/>
      </c>
      <c r="G81" s="116" t="str">
        <f>'Лист1'!G81</f>
        <v>948.00 </v>
      </c>
      <c r="H81" s="115" t="str">
        <f>'Лист1'!H81</f>
        <v>5,000.00 </v>
      </c>
      <c r="I81" s="117" t="str">
        <f>'Лист1'!I81</f>
        <v>6,003.00 </v>
      </c>
      <c r="J81" s="118" t="str">
        <f>'Лист1'!J81</f>
        <v>3,000.00 </v>
      </c>
      <c r="K81" s="118" t="str">
        <f>'Лист1'!K81</f>
        <v/>
      </c>
      <c r="L81" s="118" t="str">
        <f>'Лист1'!L81</f>
        <v/>
      </c>
      <c r="M81" s="118" t="str">
        <f>'Лист1'!M81</f>
        <v/>
      </c>
      <c r="N81" s="118" t="str">
        <f>'Лист1'!N81</f>
        <v/>
      </c>
      <c r="O81" s="118" t="str">
        <f>'Лист1'!O81</f>
        <v/>
      </c>
      <c r="P81" s="118" t="str">
        <f>'Лист1'!P81</f>
        <v/>
      </c>
      <c r="Q81" s="118" t="str">
        <f>'Лист1'!Q81</f>
        <v>2,974.00 </v>
      </c>
      <c r="R81" s="119" t="str">
        <f>'Лист1'!S81</f>
        <v>5,974.00 </v>
      </c>
      <c r="S81" s="120" t="str">
        <f t="shared" si="1"/>
        <v>-4,326.00 </v>
      </c>
      <c r="T81" s="121" t="str">
        <f t="shared" si="2"/>
        <v>4,461.00 </v>
      </c>
      <c r="U81" s="120" t="str">
        <f>'Лист1'!V81</f>
        <v>8,813.00 </v>
      </c>
      <c r="V81" s="119" t="str">
        <f t="shared" si="3"/>
        <v>-2,839.00 </v>
      </c>
    </row>
    <row r="82" ht="15.75" hidden="1" customHeight="1">
      <c r="A82" s="80" t="str">
        <f>'Лист1'!A82</f>
        <v>Колесников Г.В</v>
      </c>
      <c r="B82" s="20" t="s">
        <v>178</v>
      </c>
      <c r="C82" s="113" t="str">
        <f>'Лист1'!C82</f>
        <v/>
      </c>
      <c r="D82" s="114" t="str">
        <f>'Лист1'!D82</f>
        <v/>
      </c>
      <c r="E82" s="114" t="str">
        <f>'Лист1'!E82</f>
        <v/>
      </c>
      <c r="F82" s="115" t="str">
        <f>'Лист1'!F82</f>
        <v/>
      </c>
      <c r="G82" s="116" t="str">
        <f>'Лист1'!G82</f>
        <v>988.00 </v>
      </c>
      <c r="H82" s="115" t="str">
        <f>'Лист1'!H82</f>
        <v>5,000.00 </v>
      </c>
      <c r="I82" s="117" t="str">
        <f>'Лист1'!I82</f>
        <v>5,988.00 </v>
      </c>
      <c r="J82" s="118" t="str">
        <f>'Лист1'!J82</f>
        <v>5,988.00 </v>
      </c>
      <c r="K82" s="118" t="str">
        <f>'Лист1'!K82</f>
        <v/>
      </c>
      <c r="L82" s="118" t="str">
        <f>'Лист1'!L82</f>
        <v/>
      </c>
      <c r="M82" s="118" t="str">
        <f>'Лист1'!M82</f>
        <v/>
      </c>
      <c r="N82" s="118" t="str">
        <f>'Лист1'!N82</f>
        <v/>
      </c>
      <c r="O82" s="118" t="str">
        <f>'Лист1'!O82</f>
        <v/>
      </c>
      <c r="P82" s="118" t="str">
        <f>'Лист1'!P82</f>
        <v/>
      </c>
      <c r="Q82" s="118" t="str">
        <f>'Лист1'!Q82</f>
        <v/>
      </c>
      <c r="R82" s="119" t="str">
        <f>'Лист1'!S82</f>
        <v>5,988.00 </v>
      </c>
      <c r="S82" s="120" t="str">
        <f t="shared" si="1"/>
        <v>0.00 </v>
      </c>
      <c r="T82" s="121" t="str">
        <f t="shared" si="2"/>
        <v>4,491.00 </v>
      </c>
      <c r="U82" s="120" t="str">
        <f>'Лист1'!V82</f>
        <v>4,491.00 </v>
      </c>
      <c r="V82" s="119" t="str">
        <f t="shared" si="3"/>
        <v>1,497.00 </v>
      </c>
    </row>
    <row r="83" ht="15.75" hidden="1" customHeight="1">
      <c r="A83" s="80" t="str">
        <f>'Лист1'!A83</f>
        <v>Немцов С.А</v>
      </c>
      <c r="B83" s="20" t="s">
        <v>180</v>
      </c>
      <c r="C83" s="113" t="str">
        <f>'Лист1'!C83</f>
        <v/>
      </c>
      <c r="D83" s="114" t="str">
        <f>'Лист1'!D83</f>
        <v/>
      </c>
      <c r="E83" s="114" t="str">
        <f>'Лист1'!E83</f>
        <v/>
      </c>
      <c r="F83" s="115" t="str">
        <f>'Лист1'!F83</f>
        <v/>
      </c>
      <c r="G83" s="116" t="str">
        <f>'Лист1'!G83</f>
        <v>988.00 </v>
      </c>
      <c r="H83" s="115" t="str">
        <f>'Лист1'!H83</f>
        <v>5,000.00 </v>
      </c>
      <c r="I83" s="117" t="str">
        <f>'Лист1'!I83</f>
        <v>5,988.00 </v>
      </c>
      <c r="J83" s="118" t="str">
        <f>'Лист1'!J83</f>
        <v/>
      </c>
      <c r="K83" s="118" t="str">
        <f>'Лист1'!K83</f>
        <v/>
      </c>
      <c r="L83" s="118" t="str">
        <f>'Лист1'!L83</f>
        <v/>
      </c>
      <c r="M83" s="118" t="str">
        <f>'Лист1'!M83</f>
        <v>5,988.00 </v>
      </c>
      <c r="N83" s="118" t="str">
        <f>'Лист1'!N83</f>
        <v/>
      </c>
      <c r="O83" s="118" t="str">
        <f>'Лист1'!O83</f>
        <v/>
      </c>
      <c r="P83" s="118" t="str">
        <f>'Лист1'!P83</f>
        <v/>
      </c>
      <c r="Q83" s="118" t="str">
        <f>'Лист1'!Q83</f>
        <v/>
      </c>
      <c r="R83" s="119" t="str">
        <f>'Лист1'!S83</f>
        <v>5,988.00 </v>
      </c>
      <c r="S83" s="120" t="str">
        <f t="shared" si="1"/>
        <v>0.00 </v>
      </c>
      <c r="T83" s="121" t="str">
        <f t="shared" si="2"/>
        <v>4,491.00 </v>
      </c>
      <c r="U83" s="120" t="str">
        <f>'Лист1'!V83</f>
        <v>4,491.00 </v>
      </c>
      <c r="V83" s="119" t="str">
        <f t="shared" si="3"/>
        <v>1,497.00 </v>
      </c>
    </row>
    <row r="84" ht="15.75" hidden="1" customHeight="1">
      <c r="A84" s="80" t="str">
        <f>'Лист1'!A84</f>
        <v>Лукьянов А. В.</v>
      </c>
      <c r="B84" s="20" t="s">
        <v>182</v>
      </c>
      <c r="C84" s="113" t="str">
        <f>'Лист1'!C84</f>
        <v/>
      </c>
      <c r="D84" s="114" t="str">
        <f>'Лист1'!D84</f>
        <v/>
      </c>
      <c r="E84" s="114" t="str">
        <f>'Лист1'!E84</f>
        <v/>
      </c>
      <c r="F84" s="115" t="str">
        <f>'Лист1'!F84</f>
        <v/>
      </c>
      <c r="G84" s="116" t="str">
        <f>'Лист1'!G84</f>
        <v>948.00 </v>
      </c>
      <c r="H84" s="115" t="str">
        <f>'Лист1'!H84</f>
        <v>5,000.00 </v>
      </c>
      <c r="I84" s="117" t="str">
        <f>'Лист1'!I84</f>
        <v>5,948.00 </v>
      </c>
      <c r="J84" s="118" t="str">
        <f>'Лист1'!J84</f>
        <v/>
      </c>
      <c r="K84" s="118" t="str">
        <f>'Лист1'!K84</f>
        <v>5,948.00 </v>
      </c>
      <c r="L84" s="118" t="str">
        <f>'Лист1'!L84</f>
        <v/>
      </c>
      <c r="M84" s="118" t="str">
        <f>'Лист1'!M84</f>
        <v/>
      </c>
      <c r="N84" s="118" t="str">
        <f>'Лист1'!N84</f>
        <v/>
      </c>
      <c r="O84" s="118" t="str">
        <f>'Лист1'!O84</f>
        <v/>
      </c>
      <c r="P84" s="118" t="str">
        <f>'Лист1'!P84</f>
        <v/>
      </c>
      <c r="Q84" s="118" t="str">
        <f>'Лист1'!Q84</f>
        <v/>
      </c>
      <c r="R84" s="119" t="str">
        <f>'Лист1'!S84</f>
        <v>5,948.00 </v>
      </c>
      <c r="S84" s="120" t="str">
        <f t="shared" si="1"/>
        <v>0.00 </v>
      </c>
      <c r="T84" s="121" t="str">
        <f t="shared" si="2"/>
        <v>4,461.00 </v>
      </c>
      <c r="U84" s="120" t="str">
        <f>'Лист1'!V84</f>
        <v>4,461.00 </v>
      </c>
      <c r="V84" s="119" t="str">
        <f t="shared" si="3"/>
        <v>1,487.00 </v>
      </c>
    </row>
    <row r="85" ht="15.75" customHeight="1">
      <c r="A85" s="80" t="str">
        <f>'Лист1'!A85</f>
        <v>Цулая З.А</v>
      </c>
      <c r="B85" s="20" t="s">
        <v>184</v>
      </c>
      <c r="C85" s="113" t="str">
        <f>'Лист1'!C85</f>
        <v>9,039.00 </v>
      </c>
      <c r="D85" s="114" t="str">
        <f>'Лист1'!D85</f>
        <v/>
      </c>
      <c r="E85" s="114" t="str">
        <f>'Лист1'!E85</f>
        <v/>
      </c>
      <c r="F85" s="115" t="str">
        <f>'Лист1'!F85</f>
        <v/>
      </c>
      <c r="G85" s="116" t="str">
        <f>'Лист1'!G85</f>
        <v>1,422.00 </v>
      </c>
      <c r="H85" s="115" t="str">
        <f>'Лист1'!H85</f>
        <v>5,000.00 </v>
      </c>
      <c r="I85" s="117" t="str">
        <f>'Лист1'!I85</f>
        <v>6,422.00 </v>
      </c>
      <c r="J85" s="118" t="str">
        <f>'Лист1'!J85</f>
        <v/>
      </c>
      <c r="K85" s="118" t="str">
        <f>'Лист1'!K85</f>
        <v/>
      </c>
      <c r="L85" s="118" t="str">
        <f>'Лист1'!L85</f>
        <v/>
      </c>
      <c r="M85" s="118" t="str">
        <f>'Лист1'!M85</f>
        <v/>
      </c>
      <c r="N85" s="118" t="str">
        <f>'Лист1'!N85</f>
        <v/>
      </c>
      <c r="O85" s="118" t="str">
        <f>'Лист1'!O85</f>
        <v/>
      </c>
      <c r="P85" s="118" t="str">
        <f>'Лист1'!P85</f>
        <v/>
      </c>
      <c r="Q85" s="118" t="str">
        <f>'Лист1'!Q85</f>
        <v>6,622.00 </v>
      </c>
      <c r="R85" s="119" t="str">
        <f>'Лист1'!S85</f>
        <v>6,622.00 </v>
      </c>
      <c r="S85" s="120" t="str">
        <f t="shared" si="1"/>
        <v>-8,839.00 </v>
      </c>
      <c r="T85" s="121" t="str">
        <f t="shared" si="2"/>
        <v>4,816.50 </v>
      </c>
      <c r="U85" s="120" t="str">
        <f>'Лист1'!V85</f>
        <v>13,855.50 </v>
      </c>
      <c r="V85" s="122" t="str">
        <f t="shared" si="3"/>
        <v>-7,233.50 </v>
      </c>
    </row>
    <row r="86" ht="15.75" customHeight="1">
      <c r="A86" s="80" t="str">
        <f>'Лист1'!A86</f>
        <v>Татаринов С.А</v>
      </c>
      <c r="B86" s="20" t="s">
        <v>186</v>
      </c>
      <c r="C86" s="113" t="str">
        <f>'Лист1'!C86</f>
        <v>8,339.00 </v>
      </c>
      <c r="D86" s="114" t="str">
        <f>'Лист1'!D86</f>
        <v/>
      </c>
      <c r="E86" s="114" t="str">
        <f>'Лист1'!E86</f>
        <v/>
      </c>
      <c r="F86" s="115" t="str">
        <f>'Лист1'!F86</f>
        <v/>
      </c>
      <c r="G86" s="116" t="str">
        <f>'Лист1'!G86</f>
        <v>909.00 </v>
      </c>
      <c r="H86" s="115" t="str">
        <f>'Лист1'!H86</f>
        <v>5,000.00 </v>
      </c>
      <c r="I86" s="117" t="str">
        <f>'Лист1'!I86</f>
        <v>5,909.00 </v>
      </c>
      <c r="J86" s="118" t="str">
        <f>'Лист1'!J86</f>
        <v/>
      </c>
      <c r="K86" s="118" t="str">
        <f>'Лист1'!K86</f>
        <v>12,018.00 </v>
      </c>
      <c r="L86" s="118" t="str">
        <f>'Лист1'!L86</f>
        <v/>
      </c>
      <c r="M86" s="118" t="str">
        <f>'Лист1'!M86</f>
        <v/>
      </c>
      <c r="N86" s="118" t="str">
        <f>'Лист1'!N86</f>
        <v/>
      </c>
      <c r="O86" s="118" t="str">
        <f>'Лист1'!O86</f>
        <v/>
      </c>
      <c r="P86" s="118" t="str">
        <f>'Лист1'!P86</f>
        <v/>
      </c>
      <c r="Q86" s="118" t="str">
        <f>'Лист1'!Q86</f>
        <v/>
      </c>
      <c r="R86" s="119" t="str">
        <f>'Лист1'!S86</f>
        <v>12,018.00 </v>
      </c>
      <c r="S86" s="120" t="str">
        <f t="shared" si="1"/>
        <v>-2,230.00 </v>
      </c>
      <c r="T86" s="121" t="str">
        <f t="shared" si="2"/>
        <v>4,431.75 </v>
      </c>
      <c r="U86" s="120" t="str">
        <f>'Лист1'!V86</f>
        <v>12,770.75 </v>
      </c>
      <c r="V86" s="119" t="str">
        <f t="shared" si="3"/>
        <v>-752.75 </v>
      </c>
    </row>
    <row r="87" ht="15.75" customHeight="1">
      <c r="A87" s="80" t="str">
        <f>'Лист1'!A87</f>
        <v>Федорченко С.Б</v>
      </c>
      <c r="B87" s="20" t="s">
        <v>188</v>
      </c>
      <c r="C87" s="113" t="str">
        <f>'Лист1'!C87</f>
        <v/>
      </c>
      <c r="D87" s="114" t="str">
        <f>'Лист1'!D87</f>
        <v/>
      </c>
      <c r="E87" s="114" t="str">
        <f>'Лист1'!E87</f>
        <v/>
      </c>
      <c r="F87" s="115" t="str">
        <f>'Лист1'!F87</f>
        <v/>
      </c>
      <c r="G87" s="116" t="str">
        <f>'Лист1'!G87</f>
        <v>869.00 </v>
      </c>
      <c r="H87" s="115" t="str">
        <f>'Лист1'!H87</f>
        <v>5,000.00 </v>
      </c>
      <c r="I87" s="117" t="str">
        <f>'Лист1'!I87</f>
        <v>5,869.00 </v>
      </c>
      <c r="J87" s="118" t="str">
        <f>'Лист1'!J87</f>
        <v/>
      </c>
      <c r="K87" s="118" t="str">
        <f>'Лист1'!K87</f>
        <v/>
      </c>
      <c r="L87" s="118" t="str">
        <f>'Лист1'!L87</f>
        <v/>
      </c>
      <c r="M87" s="118" t="str">
        <f>'Лист1'!M87</f>
        <v/>
      </c>
      <c r="N87" s="118" t="str">
        <f>'Лист1'!N87</f>
        <v/>
      </c>
      <c r="O87" s="118" t="str">
        <f>'Лист1'!O87</f>
        <v/>
      </c>
      <c r="P87" s="118" t="str">
        <f>'Лист1'!P87</f>
        <v/>
      </c>
      <c r="Q87" s="118" t="str">
        <f>'Лист1'!Q87</f>
        <v>4,000.00 </v>
      </c>
      <c r="R87" s="119" t="str">
        <f>'Лист1'!S87</f>
        <v>4,000.00 </v>
      </c>
      <c r="S87" s="120" t="str">
        <f t="shared" si="1"/>
        <v>-1,869.00 </v>
      </c>
      <c r="T87" s="121" t="str">
        <f t="shared" si="2"/>
        <v>4,401.75 </v>
      </c>
      <c r="U87" s="120" t="str">
        <f>'Лист1'!V87</f>
        <v>4,401.75 </v>
      </c>
      <c r="V87" s="119" t="str">
        <f t="shared" si="3"/>
        <v>-401.75 </v>
      </c>
    </row>
    <row r="88" ht="15.75" customHeight="1">
      <c r="A88" s="80" t="str">
        <f>'Лист1'!A88</f>
        <v>Новикова Т.Г</v>
      </c>
      <c r="B88" s="20" t="s">
        <v>190</v>
      </c>
      <c r="C88" s="113" t="str">
        <f>'Лист1'!C88</f>
        <v>8,284.00 </v>
      </c>
      <c r="D88" s="114" t="str">
        <f>'Лист1'!D88</f>
        <v/>
      </c>
      <c r="E88" s="114" t="str">
        <f>'Лист1'!E88</f>
        <v/>
      </c>
      <c r="F88" s="115" t="str">
        <f>'Лист1'!F88</f>
        <v/>
      </c>
      <c r="G88" s="116" t="str">
        <f>'Лист1'!G88</f>
        <v>869.00 </v>
      </c>
      <c r="H88" s="115" t="str">
        <f>'Лист1'!H88</f>
        <v>5,000.00 </v>
      </c>
      <c r="I88" s="117" t="str">
        <f>'Лист1'!I88</f>
        <v>5,869.00 </v>
      </c>
      <c r="J88" s="118" t="str">
        <f>'Лист1'!J88</f>
        <v/>
      </c>
      <c r="K88" s="118" t="str">
        <f>'Лист1'!K88</f>
        <v/>
      </c>
      <c r="L88" s="118" t="str">
        <f>'Лист1'!L88</f>
        <v/>
      </c>
      <c r="M88" s="118" t="str">
        <f>'Лист1'!M88</f>
        <v/>
      </c>
      <c r="N88" s="118" t="str">
        <f>'Лист1'!N88</f>
        <v/>
      </c>
      <c r="O88" s="118" t="str">
        <f>'Лист1'!O88</f>
        <v/>
      </c>
      <c r="P88" s="118" t="str">
        <f>'Лист1'!P88</f>
        <v/>
      </c>
      <c r="Q88" s="118" t="str">
        <f>'Лист1'!Q88</f>
        <v/>
      </c>
      <c r="R88" s="119" t="str">
        <f>'Лист1'!S88</f>
        <v>0.00 </v>
      </c>
      <c r="S88" s="120" t="str">
        <f t="shared" si="1"/>
        <v>-14,153.00 </v>
      </c>
      <c r="T88" s="121" t="str">
        <f t="shared" si="2"/>
        <v>4,401.75 </v>
      </c>
      <c r="U88" s="120" t="str">
        <f>'Лист1'!V88</f>
        <v>12,685.75 </v>
      </c>
      <c r="V88" s="122" t="str">
        <f t="shared" si="3"/>
        <v>-12,685.75 </v>
      </c>
    </row>
    <row r="89" ht="15.75" customHeight="1">
      <c r="A89" s="80" t="str">
        <f>'Лист1'!A89</f>
        <v>Хахладжиян В А</v>
      </c>
      <c r="B89" s="20" t="s">
        <v>192</v>
      </c>
      <c r="C89" s="113" t="str">
        <f>'Лист1'!C89</f>
        <v>7,753.00 </v>
      </c>
      <c r="D89" s="114" t="str">
        <f>'Лист1'!D89</f>
        <v/>
      </c>
      <c r="E89" s="114" t="str">
        <f>'Лист1'!E89</f>
        <v/>
      </c>
      <c r="F89" s="115" t="str">
        <f>'Лист1'!F89</f>
        <v/>
      </c>
      <c r="G89" s="116" t="str">
        <f>'Лист1'!G89</f>
        <v>948.00 </v>
      </c>
      <c r="H89" s="115" t="str">
        <f>'Лист1'!H89</f>
        <v>5,000.00 </v>
      </c>
      <c r="I89" s="117" t="str">
        <f>'Лист1'!I89</f>
        <v>5,948.00 </v>
      </c>
      <c r="J89" s="118" t="str">
        <f>'Лист1'!J89</f>
        <v/>
      </c>
      <c r="K89" s="118" t="str">
        <f>'Лист1'!K89</f>
        <v/>
      </c>
      <c r="L89" s="118" t="str">
        <f>'Лист1'!L89</f>
        <v/>
      </c>
      <c r="M89" s="118" t="str">
        <f>'Лист1'!M89</f>
        <v/>
      </c>
      <c r="N89" s="118" t="str">
        <f>'Лист1'!N89</f>
        <v/>
      </c>
      <c r="O89" s="118" t="str">
        <f>'Лист1'!O89</f>
        <v/>
      </c>
      <c r="P89" s="118" t="str">
        <f>'Лист1'!P89</f>
        <v/>
      </c>
      <c r="Q89" s="118" t="str">
        <f>'Лист1'!Q89</f>
        <v/>
      </c>
      <c r="R89" s="119" t="str">
        <f>'Лист1'!S89</f>
        <v>0.00 </v>
      </c>
      <c r="S89" s="120" t="str">
        <f t="shared" si="1"/>
        <v>-13,701.00 </v>
      </c>
      <c r="T89" s="121" t="str">
        <f t="shared" si="2"/>
        <v>4,461.00 </v>
      </c>
      <c r="U89" s="120" t="str">
        <f>'Лист1'!V89</f>
        <v>12,214.00 </v>
      </c>
      <c r="V89" s="122" t="str">
        <f t="shared" si="3"/>
        <v>-12,214.00 </v>
      </c>
    </row>
    <row r="90" ht="15.75" hidden="1" customHeight="1">
      <c r="A90" s="80" t="str">
        <f>'Лист1'!A90</f>
        <v>Бойко И.В</v>
      </c>
      <c r="B90" s="20" t="s">
        <v>194</v>
      </c>
      <c r="C90" s="113" t="str">
        <f>'Лист1'!C90</f>
        <v/>
      </c>
      <c r="D90" s="114" t="str">
        <f>'Лист1'!D90</f>
        <v/>
      </c>
      <c r="E90" s="114" t="str">
        <f>'Лист1'!E90</f>
        <v/>
      </c>
      <c r="F90" s="115" t="str">
        <f>'Лист1'!F90</f>
        <v/>
      </c>
      <c r="G90" s="116" t="str">
        <f>'Лист1'!G90</f>
        <v>751.00 </v>
      </c>
      <c r="H90" s="115" t="str">
        <f>'Лист1'!H90</f>
        <v>5,000.00 </v>
      </c>
      <c r="I90" s="117" t="str">
        <f>'Лист1'!I90</f>
        <v>5,751.00 </v>
      </c>
      <c r="J90" s="118" t="str">
        <f>'Лист1'!J90</f>
        <v/>
      </c>
      <c r="K90" s="118" t="str">
        <f>'Лист1'!K90</f>
        <v/>
      </c>
      <c r="L90" s="118" t="str">
        <f>'Лист1'!L90</f>
        <v/>
      </c>
      <c r="M90" s="118" t="str">
        <f>'Лист1'!M90</f>
        <v/>
      </c>
      <c r="N90" s="118" t="str">
        <f>'Лист1'!N90</f>
        <v/>
      </c>
      <c r="O90" s="118" t="str">
        <f>'Лист1'!O90</f>
        <v>5,751.00 </v>
      </c>
      <c r="P90" s="118" t="str">
        <f>'Лист1'!P90</f>
        <v/>
      </c>
      <c r="Q90" s="118" t="str">
        <f>'Лист1'!Q90</f>
        <v/>
      </c>
      <c r="R90" s="119" t="str">
        <f>'Лист1'!S90</f>
        <v>5,751.00 </v>
      </c>
      <c r="S90" s="120" t="str">
        <f t="shared" si="1"/>
        <v>0.00 </v>
      </c>
      <c r="T90" s="121" t="str">
        <f t="shared" si="2"/>
        <v>4,313.25 </v>
      </c>
      <c r="U90" s="120" t="str">
        <f>'Лист1'!V90</f>
        <v>4,313.25 </v>
      </c>
      <c r="V90" s="119" t="str">
        <f t="shared" si="3"/>
        <v>1,437.75 </v>
      </c>
    </row>
    <row r="91" ht="15.75" customHeight="1">
      <c r="A91" s="80" t="str">
        <f>'Лист1'!A91</f>
        <v>Буров Е.М</v>
      </c>
      <c r="B91" s="20" t="s">
        <v>196</v>
      </c>
      <c r="C91" s="113" t="str">
        <f>'Лист1'!C91</f>
        <v/>
      </c>
      <c r="D91" s="114" t="str">
        <f>'Лист1'!D91</f>
        <v/>
      </c>
      <c r="E91" s="114" t="str">
        <f>'Лист1'!E91</f>
        <v/>
      </c>
      <c r="F91" s="115" t="str">
        <f>'Лист1'!F91</f>
        <v/>
      </c>
      <c r="G91" s="116" t="str">
        <f>'Лист1'!G91</f>
        <v>952.00 </v>
      </c>
      <c r="H91" s="115" t="str">
        <f>'Лист1'!H91</f>
        <v>5,000.00 </v>
      </c>
      <c r="I91" s="117" t="str">
        <f>'Лист1'!I91</f>
        <v>5,952.00 </v>
      </c>
      <c r="J91" s="118" t="str">
        <f>'Лист1'!J91</f>
        <v/>
      </c>
      <c r="K91" s="118" t="str">
        <f>'Лист1'!K91</f>
        <v/>
      </c>
      <c r="L91" s="118" t="str">
        <f>'Лист1'!L91</f>
        <v/>
      </c>
      <c r="M91" s="118" t="str">
        <f>'Лист1'!M91</f>
        <v/>
      </c>
      <c r="N91" s="118" t="str">
        <f>'Лист1'!N91</f>
        <v/>
      </c>
      <c r="O91" s="118" t="str">
        <f>'Лист1'!O91</f>
        <v/>
      </c>
      <c r="P91" s="118" t="str">
        <f>'Лист1'!P91</f>
        <v/>
      </c>
      <c r="Q91" s="118" t="str">
        <f>'Лист1'!Q91</f>
        <v/>
      </c>
      <c r="R91" s="119" t="str">
        <f>'Лист1'!S91</f>
        <v>0.00 </v>
      </c>
      <c r="S91" s="120" t="str">
        <f t="shared" si="1"/>
        <v>-5,952.00 </v>
      </c>
      <c r="T91" s="121" t="str">
        <f t="shared" si="2"/>
        <v>4,464.00 </v>
      </c>
      <c r="U91" s="120" t="str">
        <f>'Лист1'!V91</f>
        <v>4,464.00 </v>
      </c>
      <c r="V91" s="119" t="str">
        <f t="shared" si="3"/>
        <v>-4,464.00 </v>
      </c>
    </row>
    <row r="92" ht="15.75" customHeight="1">
      <c r="A92" s="80" t="str">
        <f>'Лист1'!A92</f>
        <v>Буров Е.М</v>
      </c>
      <c r="B92" s="20" t="s">
        <v>197</v>
      </c>
      <c r="C92" s="113" t="str">
        <f>'Лист1'!C92</f>
        <v/>
      </c>
      <c r="D92" s="114" t="str">
        <f>'Лист1'!D92</f>
        <v>20,000.00 </v>
      </c>
      <c r="E92" s="114" t="str">
        <f>'Лист1'!E92</f>
        <v/>
      </c>
      <c r="F92" s="115" t="str">
        <f>'Лист1'!F92</f>
        <v/>
      </c>
      <c r="G92" s="116" t="str">
        <f>'Лист1'!G92</f>
        <v>1,027.00 </v>
      </c>
      <c r="H92" s="115" t="str">
        <f>'Лист1'!H92</f>
        <v>5,000.00 </v>
      </c>
      <c r="I92" s="117" t="str">
        <f>'Лист1'!I92</f>
        <v>26,027.00 </v>
      </c>
      <c r="J92" s="118" t="str">
        <f>'Лист1'!J92</f>
        <v/>
      </c>
      <c r="K92" s="118" t="str">
        <f>'Лист1'!K92</f>
        <v>20,000.00 </v>
      </c>
      <c r="L92" s="118" t="str">
        <f>'Лист1'!L92</f>
        <v/>
      </c>
      <c r="M92" s="118" t="str">
        <f>'Лист1'!M92</f>
        <v/>
      </c>
      <c r="N92" s="118" t="str">
        <f>'Лист1'!N92</f>
        <v/>
      </c>
      <c r="O92" s="118" t="str">
        <f>'Лист1'!O92</f>
        <v/>
      </c>
      <c r="P92" s="118" t="str">
        <f>'Лист1'!P92</f>
        <v/>
      </c>
      <c r="Q92" s="118" t="str">
        <f>'Лист1'!Q92</f>
        <v/>
      </c>
      <c r="R92" s="119" t="str">
        <f>'Лист1'!S92</f>
        <v>20,000.00 </v>
      </c>
      <c r="S92" s="120" t="str">
        <f t="shared" si="1"/>
        <v>-6,027.00 </v>
      </c>
      <c r="T92" s="121" t="str">
        <f t="shared" si="2"/>
        <v>4,520.25 </v>
      </c>
      <c r="U92" s="120" t="str">
        <f>'Лист1'!V92</f>
        <v>24,520.25 </v>
      </c>
      <c r="V92" s="119" t="str">
        <f t="shared" si="3"/>
        <v>-4,520.25 </v>
      </c>
    </row>
    <row r="93" ht="15.75" customHeight="1">
      <c r="A93" s="80" t="str">
        <f>'Лист1'!A93</f>
        <v>Буров Е.М</v>
      </c>
      <c r="B93" s="20" t="s">
        <v>198</v>
      </c>
      <c r="C93" s="113" t="str">
        <f>'Лист1'!C93</f>
        <v/>
      </c>
      <c r="D93" s="114" t="str">
        <f>'Лист1'!D93</f>
        <v/>
      </c>
      <c r="E93" s="114" t="str">
        <f>'Лист1'!E93</f>
        <v/>
      </c>
      <c r="F93" s="115" t="str">
        <f>'Лист1'!F93</f>
        <v/>
      </c>
      <c r="G93" s="116" t="str">
        <f>'Лист1'!G93</f>
        <v>1,363.00 </v>
      </c>
      <c r="H93" s="115" t="str">
        <f>'Лист1'!H93</f>
        <v>5,000.00 </v>
      </c>
      <c r="I93" s="117" t="str">
        <f>'Лист1'!I93</f>
        <v>6,363.00 </v>
      </c>
      <c r="J93" s="118" t="str">
        <f>'Лист1'!J93</f>
        <v/>
      </c>
      <c r="K93" s="118" t="str">
        <f>'Лист1'!K93</f>
        <v/>
      </c>
      <c r="L93" s="118" t="str">
        <f>'Лист1'!L93</f>
        <v/>
      </c>
      <c r="M93" s="118" t="str">
        <f>'Лист1'!M93</f>
        <v/>
      </c>
      <c r="N93" s="118" t="str">
        <f>'Лист1'!N93</f>
        <v/>
      </c>
      <c r="O93" s="118" t="str">
        <f>'Лист1'!O93</f>
        <v/>
      </c>
      <c r="P93" s="118" t="str">
        <f>'Лист1'!P93</f>
        <v/>
      </c>
      <c r="Q93" s="118" t="str">
        <f>'Лист1'!Q93</f>
        <v/>
      </c>
      <c r="R93" s="119" t="str">
        <f>'Лист1'!S93</f>
        <v>0.00 </v>
      </c>
      <c r="S93" s="120" t="str">
        <f t="shared" si="1"/>
        <v>-6,363.00 </v>
      </c>
      <c r="T93" s="121" t="str">
        <f t="shared" si="2"/>
        <v>4,772.25 </v>
      </c>
      <c r="U93" s="120" t="str">
        <f>'Лист1'!V93</f>
        <v>4,772.25 </v>
      </c>
      <c r="V93" s="119" t="str">
        <f t="shared" si="3"/>
        <v>-4,772.25 </v>
      </c>
    </row>
    <row r="94" ht="15.75" hidden="1" customHeight="1">
      <c r="A94" s="80" t="str">
        <f>'Лист1'!A94</f>
        <v>Полуян Е.А</v>
      </c>
      <c r="B94" s="20" t="s">
        <v>200</v>
      </c>
      <c r="C94" s="113" t="str">
        <f>'Лист1'!C94</f>
        <v/>
      </c>
      <c r="D94" s="114" t="str">
        <f>'Лист1'!D94</f>
        <v/>
      </c>
      <c r="E94" s="114" t="str">
        <f>'Лист1'!E94</f>
        <v/>
      </c>
      <c r="F94" s="115" t="str">
        <f>'Лист1'!F94</f>
        <v/>
      </c>
      <c r="G94" s="116" t="str">
        <f>'Лист1'!G94</f>
        <v>869.00 </v>
      </c>
      <c r="H94" s="115" t="str">
        <f>'Лист1'!H94</f>
        <v>5,000.00 </v>
      </c>
      <c r="I94" s="117" t="str">
        <f>'Лист1'!I94</f>
        <v>5,869.00 </v>
      </c>
      <c r="J94" s="118" t="str">
        <f>'Лист1'!J94</f>
        <v/>
      </c>
      <c r="K94" s="118" t="str">
        <f>'Лист1'!K94</f>
        <v/>
      </c>
      <c r="L94" s="118" t="str">
        <f>'Лист1'!L94</f>
        <v/>
      </c>
      <c r="M94" s="118" t="str">
        <f>'Лист1'!M94</f>
        <v/>
      </c>
      <c r="N94" s="118" t="str">
        <f>'Лист1'!N94</f>
        <v>5,869.00 </v>
      </c>
      <c r="O94" s="118" t="str">
        <f>'Лист1'!O94</f>
        <v/>
      </c>
      <c r="P94" s="118" t="str">
        <f>'Лист1'!P94</f>
        <v/>
      </c>
      <c r="Q94" s="118" t="str">
        <f>'Лист1'!Q94</f>
        <v/>
      </c>
      <c r="R94" s="119" t="str">
        <f>'Лист1'!S94</f>
        <v>5,869.00 </v>
      </c>
      <c r="S94" s="120" t="str">
        <f t="shared" si="1"/>
        <v>0.00 </v>
      </c>
      <c r="T94" s="121" t="str">
        <f t="shared" si="2"/>
        <v>4,401.75 </v>
      </c>
      <c r="U94" s="120" t="str">
        <f>'Лист1'!V94</f>
        <v>4,401.75 </v>
      </c>
      <c r="V94" s="119" t="str">
        <f t="shared" si="3"/>
        <v>1,467.25 </v>
      </c>
    </row>
    <row r="95" ht="15.75" customHeight="1">
      <c r="A95" s="80" t="str">
        <f>'Лист1'!A95</f>
        <v>Шафорост Г.Н.</v>
      </c>
      <c r="B95" s="20" t="s">
        <v>202</v>
      </c>
      <c r="C95" s="113" t="str">
        <f>'Лист1'!C95</f>
        <v/>
      </c>
      <c r="D95" s="114" t="str">
        <f>'Лист1'!D95</f>
        <v>1,000.00 </v>
      </c>
      <c r="E95" s="114" t="str">
        <f>'Лист1'!E95</f>
        <v/>
      </c>
      <c r="F95" s="115" t="str">
        <f>'Лист1'!F95</f>
        <v/>
      </c>
      <c r="G95" s="116" t="str">
        <f>'Лист1'!G95</f>
        <v>2,726.00 </v>
      </c>
      <c r="H95" s="115" t="str">
        <f>'Лист1'!H95</f>
        <v>5,000.00 </v>
      </c>
      <c r="I95" s="117" t="str">
        <f>'Лист1'!I95</f>
        <v>8,726.00 </v>
      </c>
      <c r="J95" s="118" t="str">
        <f>'Лист1'!J95</f>
        <v/>
      </c>
      <c r="K95" s="118" t="str">
        <f>'Лист1'!K95</f>
        <v>3,100.00 </v>
      </c>
      <c r="L95" s="118" t="str">
        <f>'Лист1'!L95</f>
        <v/>
      </c>
      <c r="M95" s="118" t="str">
        <f>'Лист1'!M95</f>
        <v/>
      </c>
      <c r="N95" s="118" t="str">
        <f>'Лист1'!N95</f>
        <v/>
      </c>
      <c r="O95" s="118" t="str">
        <f>'Лист1'!O95</f>
        <v>3,000.00 </v>
      </c>
      <c r="P95" s="118" t="str">
        <f>'Лист1'!P95</f>
        <v/>
      </c>
      <c r="Q95" s="118" t="str">
        <f>'Лист1'!Q95</f>
        <v/>
      </c>
      <c r="R95" s="119" t="str">
        <f>'Лист1'!S95</f>
        <v>6,100.00 </v>
      </c>
      <c r="S95" s="120" t="str">
        <f t="shared" si="1"/>
        <v>-2,626.00 </v>
      </c>
      <c r="T95" s="121" t="str">
        <f t="shared" si="2"/>
        <v>5,794.50 </v>
      </c>
      <c r="U95" s="120" t="str">
        <f>'Лист1'!V95</f>
        <v>6,794.50 </v>
      </c>
      <c r="V95" s="119" t="str">
        <f t="shared" si="3"/>
        <v>-694.50 </v>
      </c>
    </row>
    <row r="96" ht="15.75" customHeight="1">
      <c r="A96" s="80" t="str">
        <f>'Лист1'!A96</f>
        <v>Обейко В.И</v>
      </c>
      <c r="B96" s="20" t="s">
        <v>204</v>
      </c>
      <c r="C96" s="113" t="str">
        <f>'Лист1'!C96</f>
        <v/>
      </c>
      <c r="D96" s="114" t="str">
        <f>'Лист1'!D96</f>
        <v/>
      </c>
      <c r="E96" s="114" t="str">
        <f>'Лист1'!E96</f>
        <v/>
      </c>
      <c r="F96" s="115" t="str">
        <f>'Лист1'!F96</f>
        <v/>
      </c>
      <c r="G96" s="116" t="str">
        <f>'Лист1'!G96</f>
        <v>790.00 </v>
      </c>
      <c r="H96" s="115" t="str">
        <f>'Лист1'!H96</f>
        <v>5,000.00 </v>
      </c>
      <c r="I96" s="117" t="str">
        <f>'Лист1'!I96</f>
        <v>5,790.00 </v>
      </c>
      <c r="J96" s="118" t="str">
        <f>'Лист1'!J96</f>
        <v/>
      </c>
      <c r="K96" s="118" t="str">
        <f>'Лист1'!K96</f>
        <v>2,895.00 </v>
      </c>
      <c r="L96" s="118" t="str">
        <f>'Лист1'!L96</f>
        <v/>
      </c>
      <c r="M96" s="118" t="str">
        <f>'Лист1'!M96</f>
        <v/>
      </c>
      <c r="N96" s="118" t="str">
        <f>'Лист1'!N96</f>
        <v/>
      </c>
      <c r="O96" s="118" t="str">
        <f>'Лист1'!O96</f>
        <v/>
      </c>
      <c r="P96" s="118" t="str">
        <f>'Лист1'!P96</f>
        <v/>
      </c>
      <c r="Q96" s="118" t="str">
        <f>'Лист1'!Q96</f>
        <v/>
      </c>
      <c r="R96" s="119" t="str">
        <f>'Лист1'!S96</f>
        <v>2,895.00 </v>
      </c>
      <c r="S96" s="120" t="str">
        <f t="shared" si="1"/>
        <v>-2,895.00 </v>
      </c>
      <c r="T96" s="121" t="str">
        <f t="shared" si="2"/>
        <v>4,342.50 </v>
      </c>
      <c r="U96" s="120" t="str">
        <f>'Лист1'!V96</f>
        <v>4,342.50 </v>
      </c>
      <c r="V96" s="119" t="str">
        <f t="shared" si="3"/>
        <v>-1,447.50 </v>
      </c>
    </row>
    <row r="97" ht="15.75" customHeight="1">
      <c r="A97" s="80" t="str">
        <f>'Лист1'!A97</f>
        <v>Мельниченко Н.В</v>
      </c>
      <c r="B97" s="20" t="s">
        <v>206</v>
      </c>
      <c r="C97" s="113" t="str">
        <f>'Лист1'!C97</f>
        <v>5,096.00 </v>
      </c>
      <c r="D97" s="114" t="str">
        <f>'Лист1'!D97</f>
        <v>950.00 </v>
      </c>
      <c r="E97" s="114" t="str">
        <f>'Лист1'!E97</f>
        <v/>
      </c>
      <c r="F97" s="115" t="str">
        <f>'Лист1'!F97</f>
        <v/>
      </c>
      <c r="G97" s="116" t="str">
        <f>'Лист1'!G97</f>
        <v>2,026.00 </v>
      </c>
      <c r="H97" s="115" t="str">
        <f>'Лист1'!H97</f>
        <v>5,000.00 </v>
      </c>
      <c r="I97" s="117" t="str">
        <f>'Лист1'!I97</f>
        <v>7,976.00 </v>
      </c>
      <c r="J97" s="118" t="str">
        <f>'Лист1'!J97</f>
        <v/>
      </c>
      <c r="K97" s="118" t="str">
        <f>'Лист1'!K97</f>
        <v/>
      </c>
      <c r="L97" s="118" t="str">
        <f>'Лист1'!L97</f>
        <v>5,000.00 </v>
      </c>
      <c r="M97" s="118" t="str">
        <f>'Лист1'!M97</f>
        <v>3,045.00 </v>
      </c>
      <c r="N97" s="118" t="str">
        <f>'Лист1'!N97</f>
        <v/>
      </c>
      <c r="O97" s="118" t="str">
        <f>'Лист1'!O97</f>
        <v>2,000.00 </v>
      </c>
      <c r="P97" s="118" t="str">
        <f>'Лист1'!P97</f>
        <v/>
      </c>
      <c r="Q97" s="118" t="str">
        <f>'Лист1'!Q97</f>
        <v/>
      </c>
      <c r="R97" s="119" t="str">
        <f>'Лист1'!S97</f>
        <v>10,045.00 </v>
      </c>
      <c r="S97" s="120" t="str">
        <f t="shared" si="1"/>
        <v>-3,027.00 </v>
      </c>
      <c r="T97" s="121" t="str">
        <f t="shared" si="2"/>
        <v>5,269.50 </v>
      </c>
      <c r="U97" s="120" t="str">
        <f>'Лист1'!V97</f>
        <v>11,315.50 </v>
      </c>
      <c r="V97" s="119" t="str">
        <f t="shared" si="3"/>
        <v>-1,270.50 </v>
      </c>
    </row>
    <row r="98" ht="15.75" hidden="1" customHeight="1">
      <c r="A98" s="80" t="str">
        <f>'Лист1'!A98</f>
        <v>Ярославцева О.П.</v>
      </c>
      <c r="B98" s="20" t="s">
        <v>208</v>
      </c>
      <c r="C98" s="113" t="str">
        <f>'Лист1'!C98</f>
        <v/>
      </c>
      <c r="D98" s="114" t="str">
        <f>'Лист1'!D98</f>
        <v/>
      </c>
      <c r="E98" s="114" t="str">
        <f>'Лист1'!E98</f>
        <v/>
      </c>
      <c r="F98" s="115" t="str">
        <f>'Лист1'!F98</f>
        <v/>
      </c>
      <c r="G98" s="116" t="str">
        <f>'Лист1'!G98</f>
        <v>632.00 </v>
      </c>
      <c r="H98" s="115" t="str">
        <f>'Лист1'!H98</f>
        <v>5,000.00 </v>
      </c>
      <c r="I98" s="117" t="str">
        <f>'Лист1'!I98</f>
        <v>5,632.00 </v>
      </c>
      <c r="J98" s="118" t="str">
        <f>'Лист1'!J98</f>
        <v/>
      </c>
      <c r="K98" s="118" t="str">
        <f>'Лист1'!K98</f>
        <v/>
      </c>
      <c r="L98" s="118" t="str">
        <f>'Лист1'!L98</f>
        <v/>
      </c>
      <c r="M98" s="118" t="str">
        <f>'Лист1'!M98</f>
        <v/>
      </c>
      <c r="N98" s="118" t="str">
        <f>'Лист1'!N98</f>
        <v/>
      </c>
      <c r="O98" s="118" t="str">
        <f>'Лист1'!O98</f>
        <v/>
      </c>
      <c r="P98" s="118" t="str">
        <f>'Лист1'!P98</f>
        <v>5,632.00 </v>
      </c>
      <c r="Q98" s="118" t="str">
        <f>'Лист1'!Q98</f>
        <v/>
      </c>
      <c r="R98" s="119" t="str">
        <f>'Лист1'!S98</f>
        <v>5,632.00 </v>
      </c>
      <c r="S98" s="120" t="str">
        <f t="shared" si="1"/>
        <v>0.00 </v>
      </c>
      <c r="T98" s="121" t="str">
        <f t="shared" si="2"/>
        <v>4,224.00 </v>
      </c>
      <c r="U98" s="120" t="str">
        <f>'Лист1'!V98</f>
        <v>4,224.00 </v>
      </c>
      <c r="V98" s="119" t="str">
        <f t="shared" si="3"/>
        <v>1,408.00 </v>
      </c>
    </row>
    <row r="99" ht="15.75" hidden="1" customHeight="1">
      <c r="A99" s="80" t="str">
        <f>'Лист1'!A99</f>
        <v>Данилов В.А.</v>
      </c>
      <c r="B99" s="20" t="s">
        <v>210</v>
      </c>
      <c r="C99" s="113" t="str">
        <f>'Лист1'!C99</f>
        <v/>
      </c>
      <c r="D99" s="114" t="str">
        <f>'Лист1'!D99</f>
        <v>35.00 </v>
      </c>
      <c r="E99" s="114" t="str">
        <f>'Лист1'!E99</f>
        <v/>
      </c>
      <c r="F99" s="115" t="str">
        <f>'Лист1'!F99</f>
        <v/>
      </c>
      <c r="G99" s="116" t="str">
        <f>'Лист1'!G99</f>
        <v>869.00 </v>
      </c>
      <c r="H99" s="115" t="str">
        <f>'Лист1'!H99</f>
        <v>5,000.00 </v>
      </c>
      <c r="I99" s="117" t="str">
        <f>'Лист1'!I99</f>
        <v>5,904.00 </v>
      </c>
      <c r="J99" s="118" t="str">
        <f>'Лист1'!J99</f>
        <v/>
      </c>
      <c r="K99" s="118" t="str">
        <f>'Лист1'!K99</f>
        <v/>
      </c>
      <c r="L99" s="118" t="str">
        <f>'Лист1'!L99</f>
        <v/>
      </c>
      <c r="M99" s="118" t="str">
        <f>'Лист1'!M99</f>
        <v>5,904.00 </v>
      </c>
      <c r="N99" s="118" t="str">
        <f>'Лист1'!N99</f>
        <v/>
      </c>
      <c r="O99" s="118" t="str">
        <f>'Лист1'!O99</f>
        <v/>
      </c>
      <c r="P99" s="118" t="str">
        <f>'Лист1'!P99</f>
        <v/>
      </c>
      <c r="Q99" s="118" t="str">
        <f>'Лист1'!Q99</f>
        <v/>
      </c>
      <c r="R99" s="119" t="str">
        <f>'Лист1'!S99</f>
        <v>5,904.00 </v>
      </c>
      <c r="S99" s="120" t="str">
        <f t="shared" si="1"/>
        <v>0.00 </v>
      </c>
      <c r="T99" s="121" t="str">
        <f t="shared" si="2"/>
        <v>4,401.75 </v>
      </c>
      <c r="U99" s="120" t="str">
        <f>'Лист1'!V99</f>
        <v>4,436.75 </v>
      </c>
      <c r="V99" s="119" t="str">
        <f t="shared" si="3"/>
        <v>1,467.25 </v>
      </c>
    </row>
    <row r="100" ht="15.75" customHeight="1">
      <c r="A100" s="80" t="str">
        <f>'Лист1'!A100</f>
        <v>Исаджанян А.Р</v>
      </c>
      <c r="B100" s="20" t="s">
        <v>212</v>
      </c>
      <c r="C100" s="113" t="str">
        <f>'Лист1'!C100</f>
        <v/>
      </c>
      <c r="D100" s="114" t="str">
        <f>'Лист1'!D100</f>
        <v/>
      </c>
      <c r="E100" s="114" t="str">
        <f>'Лист1'!E100</f>
        <v/>
      </c>
      <c r="F100" s="115" t="str">
        <f>'Лист1'!F100</f>
        <v/>
      </c>
      <c r="G100" s="116" t="str">
        <f>'Лист1'!G100</f>
        <v>3,160.00 </v>
      </c>
      <c r="H100" s="115" t="str">
        <f>'Лист1'!H100</f>
        <v>5,000.00 </v>
      </c>
      <c r="I100" s="117" t="str">
        <f>'Лист1'!I100</f>
        <v>8,160.00 </v>
      </c>
      <c r="J100" s="118" t="str">
        <f>'Лист1'!J100</f>
        <v/>
      </c>
      <c r="K100" s="118" t="str">
        <f>'Лист1'!K100</f>
        <v/>
      </c>
      <c r="L100" s="118" t="str">
        <f>'Лист1'!L100</f>
        <v/>
      </c>
      <c r="M100" s="118" t="str">
        <f>'Лист1'!M100</f>
        <v/>
      </c>
      <c r="N100" s="118" t="str">
        <f>'Лист1'!N100</f>
        <v/>
      </c>
      <c r="O100" s="118" t="str">
        <f>'Лист1'!O100</f>
        <v/>
      </c>
      <c r="P100" s="118" t="str">
        <f>'Лист1'!P100</f>
        <v/>
      </c>
      <c r="Q100" s="118" t="str">
        <f>'Лист1'!Q100</f>
        <v/>
      </c>
      <c r="R100" s="119" t="str">
        <f>'Лист1'!S100</f>
        <v>0.00 </v>
      </c>
      <c r="S100" s="120" t="str">
        <f t="shared" si="1"/>
        <v>-8,160.00 </v>
      </c>
      <c r="T100" s="121" t="str">
        <f t="shared" si="2"/>
        <v>6,120.00 </v>
      </c>
      <c r="U100" s="120" t="str">
        <f>'Лист1'!V100</f>
        <v>6,120.00 </v>
      </c>
      <c r="V100" s="122" t="str">
        <f t="shared" si="3"/>
        <v>-6,120.00 </v>
      </c>
    </row>
    <row r="101" ht="15.75" hidden="1" customHeight="1">
      <c r="A101" s="80" t="str">
        <f>'Лист1'!A101</f>
        <v>Агаев Шарик Джамал Оглы</v>
      </c>
      <c r="B101" s="20" t="s">
        <v>214</v>
      </c>
      <c r="C101" s="113" t="str">
        <f>'Лист1'!C101</f>
        <v>9,816.00 </v>
      </c>
      <c r="D101" s="114" t="str">
        <f>'Лист1'!D101</f>
        <v/>
      </c>
      <c r="E101" s="114" t="str">
        <f>'Лист1'!E101</f>
        <v/>
      </c>
      <c r="F101" s="115" t="str">
        <f>'Лист1'!F101</f>
        <v/>
      </c>
      <c r="G101" s="116" t="str">
        <f>'Лист1'!G101</f>
        <v>1,766.00 </v>
      </c>
      <c r="H101" s="115" t="str">
        <f>'Лист1'!H101</f>
        <v>5,000.00 </v>
      </c>
      <c r="I101" s="117" t="str">
        <f>'Лист1'!I101</f>
        <v>6,766.00 </v>
      </c>
      <c r="J101" s="118" t="str">
        <f>'Лист1'!J101</f>
        <v/>
      </c>
      <c r="K101" s="118" t="str">
        <f>'Лист1'!K101</f>
        <v/>
      </c>
      <c r="L101" s="118" t="str">
        <f>'Лист1'!L101</f>
        <v/>
      </c>
      <c r="M101" s="118" t="str">
        <f>'Лист1'!M101</f>
        <v/>
      </c>
      <c r="N101" s="118" t="str">
        <f>'Лист1'!N101</f>
        <v/>
      </c>
      <c r="O101" s="118" t="str">
        <f>'Лист1'!O101</f>
        <v/>
      </c>
      <c r="P101" s="118" t="str">
        <f>'Лист1'!P101</f>
        <v/>
      </c>
      <c r="Q101" s="118" t="str">
        <f>'Лист1'!Q101</f>
        <v>15,000.00 </v>
      </c>
      <c r="R101" s="119" t="str">
        <f>'Лист1'!S101</f>
        <v>15,000.00 </v>
      </c>
      <c r="S101" s="120" t="str">
        <f t="shared" si="1"/>
        <v>-1,582.00 </v>
      </c>
      <c r="T101" s="121" t="str">
        <f t="shared" si="2"/>
        <v>5,074.50 </v>
      </c>
      <c r="U101" s="120" t="str">
        <f>'Лист1'!V101</f>
        <v>14,890.50 </v>
      </c>
      <c r="V101" s="119" t="str">
        <f t="shared" si="3"/>
        <v>109.50 </v>
      </c>
    </row>
    <row r="102" ht="15.75" customHeight="1">
      <c r="A102" s="80" t="str">
        <f>'Лист1'!A102</f>
        <v>Зинченко А.Е</v>
      </c>
      <c r="B102" s="20" t="s">
        <v>216</v>
      </c>
      <c r="C102" s="113" t="str">
        <f>'Лист1'!C102</f>
        <v>25,831.00 </v>
      </c>
      <c r="D102" s="114" t="str">
        <f>'Лист1'!D102</f>
        <v/>
      </c>
      <c r="E102" s="114" t="str">
        <f>'Лист1'!E102</f>
        <v/>
      </c>
      <c r="F102" s="115" t="str">
        <f>'Лист1'!F102</f>
        <v/>
      </c>
      <c r="G102" s="116" t="str">
        <f>'Лист1'!G102</f>
        <v>1,572.00 </v>
      </c>
      <c r="H102" s="115" t="str">
        <f>'Лист1'!H102</f>
        <v>5,000.00 </v>
      </c>
      <c r="I102" s="117" t="str">
        <f>'Лист1'!I102</f>
        <v>6,572.00 </v>
      </c>
      <c r="J102" s="118" t="str">
        <f>'Лист1'!J102</f>
        <v/>
      </c>
      <c r="K102" s="118" t="str">
        <f>'Лист1'!K102</f>
        <v/>
      </c>
      <c r="L102" s="118" t="str">
        <f>'Лист1'!L102</f>
        <v/>
      </c>
      <c r="M102" s="118" t="str">
        <f>'Лист1'!M102</f>
        <v/>
      </c>
      <c r="N102" s="118" t="str">
        <f>'Лист1'!N102</f>
        <v/>
      </c>
      <c r="O102" s="118" t="str">
        <f>'Лист1'!O102</f>
        <v/>
      </c>
      <c r="P102" s="118" t="str">
        <f>'Лист1'!P102</f>
        <v/>
      </c>
      <c r="Q102" s="118" t="str">
        <f>'Лист1'!Q102</f>
        <v/>
      </c>
      <c r="R102" s="119" t="str">
        <f>'Лист1'!S102</f>
        <v>0.00 </v>
      </c>
      <c r="S102" s="120" t="str">
        <f t="shared" si="1"/>
        <v>-32,403.00 </v>
      </c>
      <c r="T102" s="121" t="str">
        <f t="shared" si="2"/>
        <v>4,929.00 </v>
      </c>
      <c r="U102" s="120" t="str">
        <f>'Лист1'!V102</f>
        <v>30,760.00 </v>
      </c>
      <c r="V102" s="122" t="str">
        <f t="shared" si="3"/>
        <v>-30,760.00 </v>
      </c>
    </row>
    <row r="103" ht="15.75" hidden="1" customHeight="1">
      <c r="A103" s="80" t="str">
        <f>'Лист1'!A103</f>
        <v>Елин А.М</v>
      </c>
      <c r="B103" s="20" t="s">
        <v>218</v>
      </c>
      <c r="C103" s="113" t="str">
        <f>'Лист1'!C103</f>
        <v/>
      </c>
      <c r="D103" s="114" t="str">
        <f>'Лист1'!D103</f>
        <v>500.00 </v>
      </c>
      <c r="E103" s="114" t="str">
        <f>'Лист1'!E103</f>
        <v/>
      </c>
      <c r="F103" s="115" t="str">
        <f>'Лист1'!F103</f>
        <v/>
      </c>
      <c r="G103" s="116" t="str">
        <f>'Лист1'!G103</f>
        <v>964.00 </v>
      </c>
      <c r="H103" s="115" t="str">
        <f>'Лист1'!H103</f>
        <v>5,000.00 </v>
      </c>
      <c r="I103" s="117" t="str">
        <f>'Лист1'!I103</f>
        <v>6,464.00 </v>
      </c>
      <c r="J103" s="118" t="str">
        <f>'Лист1'!J103</f>
        <v/>
      </c>
      <c r="K103" s="118" t="str">
        <f>'Лист1'!K103</f>
        <v/>
      </c>
      <c r="L103" s="118" t="str">
        <f>'Лист1'!L103</f>
        <v/>
      </c>
      <c r="M103" s="118" t="str">
        <f>'Лист1'!M103</f>
        <v/>
      </c>
      <c r="N103" s="118" t="str">
        <f>'Лист1'!N103</f>
        <v/>
      </c>
      <c r="O103" s="118" t="str">
        <f>'Лист1'!O103</f>
        <v/>
      </c>
      <c r="P103" s="118" t="str">
        <f>'Лист1'!P103</f>
        <v>6,464.00 </v>
      </c>
      <c r="Q103" s="118" t="str">
        <f>'Лист1'!Q103</f>
        <v/>
      </c>
      <c r="R103" s="119" t="str">
        <f>'Лист1'!S103</f>
        <v>6,464.00 </v>
      </c>
      <c r="S103" s="120" t="str">
        <f t="shared" si="1"/>
        <v>0.00 </v>
      </c>
      <c r="T103" s="121" t="str">
        <f t="shared" si="2"/>
        <v>4,473.00 </v>
      </c>
      <c r="U103" s="120" t="str">
        <f>'Лист1'!V103</f>
        <v>4,973.00 </v>
      </c>
      <c r="V103" s="119" t="str">
        <f t="shared" si="3"/>
        <v>1,491.00 </v>
      </c>
    </row>
    <row r="104" ht="15.75" customHeight="1">
      <c r="A104" s="80" t="str">
        <f>'Лист1'!A104</f>
        <v>Брушковский А.В.</v>
      </c>
      <c r="B104" s="20" t="s">
        <v>220</v>
      </c>
      <c r="C104" s="113" t="str">
        <f>'Лист1'!C104</f>
        <v/>
      </c>
      <c r="D104" s="114" t="str">
        <f>'Лист1'!D104</f>
        <v/>
      </c>
      <c r="E104" s="114" t="str">
        <f>'Лист1'!E104</f>
        <v/>
      </c>
      <c r="F104" s="115" t="str">
        <f>'Лист1'!F104</f>
        <v/>
      </c>
      <c r="G104" s="116" t="str">
        <f>'Лист1'!G104</f>
        <v>790.00 </v>
      </c>
      <c r="H104" s="115" t="str">
        <f>'Лист1'!H104</f>
        <v>5,000.00 </v>
      </c>
      <c r="I104" s="117" t="str">
        <f>'Лист1'!I104</f>
        <v>5,790.00 </v>
      </c>
      <c r="J104" s="118" t="str">
        <f>'Лист1'!J104</f>
        <v/>
      </c>
      <c r="K104" s="118" t="str">
        <f>'Лист1'!K104</f>
        <v/>
      </c>
      <c r="L104" s="118" t="str">
        <f>'Лист1'!L104</f>
        <v>1,000.00 </v>
      </c>
      <c r="M104" s="118" t="str">
        <f>'Лист1'!M104</f>
        <v/>
      </c>
      <c r="N104" s="118" t="str">
        <f>'Лист1'!N104</f>
        <v/>
      </c>
      <c r="O104" s="118" t="str">
        <f>'Лист1'!O104</f>
        <v/>
      </c>
      <c r="P104" s="118" t="str">
        <f>'Лист1'!P104</f>
        <v/>
      </c>
      <c r="Q104" s="118" t="str">
        <f>'Лист1'!Q104</f>
        <v/>
      </c>
      <c r="R104" s="119" t="str">
        <f>'Лист1'!S104</f>
        <v>1,000.00 </v>
      </c>
      <c r="S104" s="120" t="str">
        <f t="shared" si="1"/>
        <v>-4,790.00 </v>
      </c>
      <c r="T104" s="121" t="str">
        <f t="shared" si="2"/>
        <v>4,342.50 </v>
      </c>
      <c r="U104" s="120" t="str">
        <f>'Лист1'!V104</f>
        <v>4,342.50 </v>
      </c>
      <c r="V104" s="119" t="str">
        <f t="shared" si="3"/>
        <v>-3,342.50 </v>
      </c>
    </row>
    <row r="105" ht="15.75" hidden="1" customHeight="1">
      <c r="A105" s="80" t="str">
        <f>'Лист1'!A105</f>
        <v>Кондратьев С.В</v>
      </c>
      <c r="B105" s="20" t="s">
        <v>222</v>
      </c>
      <c r="C105" s="113" t="str">
        <f>'Лист1'!C105</f>
        <v/>
      </c>
      <c r="D105" s="114" t="str">
        <f>'Лист1'!D105</f>
        <v>155.00 </v>
      </c>
      <c r="E105" s="114" t="str">
        <f>'Лист1'!E105</f>
        <v/>
      </c>
      <c r="F105" s="115" t="str">
        <f>'Лист1'!F105</f>
        <v/>
      </c>
      <c r="G105" s="116" t="str">
        <f>'Лист1'!G105</f>
        <v>909.00 </v>
      </c>
      <c r="H105" s="115" t="str">
        <f>'Лист1'!H105</f>
        <v>5,000.00 </v>
      </c>
      <c r="I105" s="117" t="str">
        <f>'Лист1'!I105</f>
        <v>6,064.00 </v>
      </c>
      <c r="J105" s="118" t="str">
        <f>'Лист1'!J105</f>
        <v>3,500.00 </v>
      </c>
      <c r="K105" s="118" t="str">
        <f>'Лист1'!K105</f>
        <v/>
      </c>
      <c r="L105" s="118" t="str">
        <f>'Лист1'!L105</f>
        <v/>
      </c>
      <c r="M105" s="118" t="str">
        <f>'Лист1'!M105</f>
        <v/>
      </c>
      <c r="N105" s="118" t="str">
        <f>'Лист1'!N105</f>
        <v/>
      </c>
      <c r="O105" s="118" t="str">
        <f>'Лист1'!O105</f>
        <v/>
      </c>
      <c r="P105" s="118" t="str">
        <f>'Лист1'!P105</f>
        <v>2,564.00 </v>
      </c>
      <c r="Q105" s="118" t="str">
        <f>'Лист1'!Q105</f>
        <v/>
      </c>
      <c r="R105" s="119" t="str">
        <f>'Лист1'!S105</f>
        <v>6,064.00 </v>
      </c>
      <c r="S105" s="120" t="str">
        <f t="shared" si="1"/>
        <v>0.00 </v>
      </c>
      <c r="T105" s="121" t="str">
        <f t="shared" si="2"/>
        <v>4,431.75 </v>
      </c>
      <c r="U105" s="120" t="str">
        <f>'Лист1'!V105</f>
        <v>4,586.75 </v>
      </c>
      <c r="V105" s="119" t="str">
        <f t="shared" si="3"/>
        <v>1,477.25 </v>
      </c>
    </row>
    <row r="106" ht="15.75" customHeight="1">
      <c r="A106" s="80" t="str">
        <f>'Лист1'!A106</f>
        <v>Хведчук Д.В</v>
      </c>
      <c r="B106" s="20" t="s">
        <v>224</v>
      </c>
      <c r="C106" s="113" t="str">
        <f>'Лист1'!C106</f>
        <v/>
      </c>
      <c r="D106" s="114" t="str">
        <f>'Лист1'!D106</f>
        <v/>
      </c>
      <c r="E106" s="114" t="str">
        <f>'Лист1'!E106</f>
        <v/>
      </c>
      <c r="F106" s="115" t="str">
        <f>'Лист1'!F106</f>
        <v/>
      </c>
      <c r="G106" s="116" t="str">
        <f>'Лист1'!G106</f>
        <v>1,264.00 </v>
      </c>
      <c r="H106" s="115" t="str">
        <f>'Лист1'!H106</f>
        <v>5,000.00 </v>
      </c>
      <c r="I106" s="117" t="str">
        <f>'Лист1'!I106</f>
        <v>6,264.00 </v>
      </c>
      <c r="J106" s="118" t="str">
        <f>'Лист1'!J106</f>
        <v/>
      </c>
      <c r="K106" s="118" t="str">
        <f>'Лист1'!K106</f>
        <v/>
      </c>
      <c r="L106" s="118" t="str">
        <f>'Лист1'!L106</f>
        <v/>
      </c>
      <c r="M106" s="118" t="str">
        <f>'Лист1'!M106</f>
        <v/>
      </c>
      <c r="N106" s="118" t="str">
        <f>'Лист1'!N106</f>
        <v/>
      </c>
      <c r="O106" s="118" t="str">
        <f>'Лист1'!O106</f>
        <v/>
      </c>
      <c r="P106" s="118" t="str">
        <f>'Лист1'!P106</f>
        <v/>
      </c>
      <c r="Q106" s="118" t="str">
        <f>'Лист1'!Q106</f>
        <v/>
      </c>
      <c r="R106" s="119" t="str">
        <f>'Лист1'!S106</f>
        <v>0.00 </v>
      </c>
      <c r="S106" s="120" t="str">
        <f t="shared" si="1"/>
        <v>-6,264.00 </v>
      </c>
      <c r="T106" s="121" t="str">
        <f t="shared" si="2"/>
        <v>4,698.00 </v>
      </c>
      <c r="U106" s="120" t="str">
        <f>'Лист1'!V106</f>
        <v>4,698.00 </v>
      </c>
      <c r="V106" s="119" t="str">
        <f t="shared" si="3"/>
        <v>-4,698.00 </v>
      </c>
    </row>
    <row r="107" ht="15.75" customHeight="1">
      <c r="A107" s="80" t="str">
        <f>'Лист1'!A107</f>
        <v>Садышева Л.Н</v>
      </c>
      <c r="B107" s="20" t="s">
        <v>226</v>
      </c>
      <c r="C107" s="113" t="str">
        <f>'Лист1'!C107</f>
        <v/>
      </c>
      <c r="D107" s="114" t="str">
        <f>'Лист1'!D107</f>
        <v/>
      </c>
      <c r="E107" s="114" t="str">
        <f>'Лист1'!E107</f>
        <v/>
      </c>
      <c r="F107" s="115" t="str">
        <f>'Лист1'!F107</f>
        <v/>
      </c>
      <c r="G107" s="116" t="str">
        <f>'Лист1'!G107</f>
        <v>869.00 </v>
      </c>
      <c r="H107" s="115" t="str">
        <f>'Лист1'!H107</f>
        <v>5,000.00 </v>
      </c>
      <c r="I107" s="117" t="str">
        <f>'Лист1'!I107</f>
        <v>5,869.00 </v>
      </c>
      <c r="J107" s="118" t="str">
        <f>'Лист1'!J107</f>
        <v/>
      </c>
      <c r="K107" s="118" t="str">
        <f>'Лист1'!K107</f>
        <v/>
      </c>
      <c r="L107" s="118" t="str">
        <f>'Лист1'!L107</f>
        <v/>
      </c>
      <c r="M107" s="118" t="str">
        <f>'Лист1'!M107</f>
        <v/>
      </c>
      <c r="N107" s="118" t="str">
        <f>'Лист1'!N107</f>
        <v/>
      </c>
      <c r="O107" s="118" t="str">
        <f>'Лист1'!O107</f>
        <v/>
      </c>
      <c r="P107" s="118" t="str">
        <f>'Лист1'!P107</f>
        <v/>
      </c>
      <c r="Q107" s="118" t="str">
        <f>'Лист1'!Q107</f>
        <v/>
      </c>
      <c r="R107" s="119" t="str">
        <f>'Лист1'!S107</f>
        <v>0.00 </v>
      </c>
      <c r="S107" s="120" t="str">
        <f t="shared" si="1"/>
        <v>-5,869.00 </v>
      </c>
      <c r="T107" s="121" t="str">
        <f t="shared" si="2"/>
        <v>4,401.75 </v>
      </c>
      <c r="U107" s="120" t="str">
        <f>'Лист1'!V107</f>
        <v>4,401.75 </v>
      </c>
      <c r="V107" s="119" t="str">
        <f t="shared" si="3"/>
        <v>-4,401.75 </v>
      </c>
    </row>
    <row r="108" ht="15.75" hidden="1" customHeight="1">
      <c r="A108" s="80" t="str">
        <f>'Лист1'!A108</f>
        <v>Кузнецова Е.Б</v>
      </c>
      <c r="B108" s="20" t="s">
        <v>228</v>
      </c>
      <c r="C108" s="113" t="str">
        <f>'Лист1'!C108</f>
        <v>8,284.00 </v>
      </c>
      <c r="D108" s="114" t="str">
        <f>'Лист1'!D108</f>
        <v/>
      </c>
      <c r="E108" s="114" t="str">
        <f>'Лист1'!E108</f>
        <v/>
      </c>
      <c r="F108" s="115" t="str">
        <f>'Лист1'!F108</f>
        <v/>
      </c>
      <c r="G108" s="116" t="str">
        <f>'Лист1'!G108</f>
        <v>869.00 </v>
      </c>
      <c r="H108" s="115" t="str">
        <f>'Лист1'!H108</f>
        <v>5,000.00 </v>
      </c>
      <c r="I108" s="117" t="str">
        <f>'Лист1'!I108</f>
        <v>5,869.00 </v>
      </c>
      <c r="J108" s="118" t="str">
        <f>'Лист1'!J108</f>
        <v/>
      </c>
      <c r="K108" s="118" t="str">
        <f>'Лист1'!K108</f>
        <v/>
      </c>
      <c r="L108" s="118" t="str">
        <f>'Лист1'!L108</f>
        <v/>
      </c>
      <c r="M108" s="118" t="str">
        <f>'Лист1'!M108</f>
        <v/>
      </c>
      <c r="N108" s="118" t="str">
        <f>'Лист1'!N108</f>
        <v/>
      </c>
      <c r="O108" s="118" t="str">
        <f>'Лист1'!O108</f>
        <v>14,153.00 </v>
      </c>
      <c r="P108" s="118" t="str">
        <f>'Лист1'!P108</f>
        <v/>
      </c>
      <c r="Q108" s="118" t="str">
        <f>'Лист1'!Q108</f>
        <v/>
      </c>
      <c r="R108" s="119" t="str">
        <f>'Лист1'!S108</f>
        <v>14,153.00 </v>
      </c>
      <c r="S108" s="120" t="str">
        <f t="shared" si="1"/>
        <v>0.00 </v>
      </c>
      <c r="T108" s="121" t="str">
        <f t="shared" si="2"/>
        <v>4,401.75 </v>
      </c>
      <c r="U108" s="120" t="str">
        <f>'Лист1'!V108</f>
        <v>12,685.75 </v>
      </c>
      <c r="V108" s="119" t="str">
        <f t="shared" si="3"/>
        <v>1,467.25 </v>
      </c>
    </row>
    <row r="109" ht="15.75" hidden="1" customHeight="1">
      <c r="A109" s="80" t="str">
        <f>'Лист1'!A109</f>
        <v>Волик Н.А.</v>
      </c>
      <c r="B109" s="20" t="s">
        <v>230</v>
      </c>
      <c r="C109" s="113" t="str">
        <f>'Лист1'!C109</f>
        <v>4,278.00 </v>
      </c>
      <c r="D109" s="114" t="str">
        <f>'Лист1'!D109</f>
        <v/>
      </c>
      <c r="E109" s="114" t="str">
        <f>'Лист1'!E109</f>
        <v/>
      </c>
      <c r="F109" s="115" t="str">
        <f>'Лист1'!F109</f>
        <v/>
      </c>
      <c r="G109" s="116" t="str">
        <f>'Лист1'!G109</f>
        <v>1,067.00 </v>
      </c>
      <c r="H109" s="115" t="str">
        <f>'Лист1'!H109</f>
        <v>5,000.00 </v>
      </c>
      <c r="I109" s="117" t="str">
        <f>'Лист1'!I109</f>
        <v>6,067.00 </v>
      </c>
      <c r="J109" s="118" t="str">
        <f>'Лист1'!J109</f>
        <v/>
      </c>
      <c r="K109" s="118" t="str">
        <f>'Лист1'!K109</f>
        <v>4,278.00 </v>
      </c>
      <c r="L109" s="118" t="str">
        <f>'Лист1'!L109</f>
        <v>4,923.00 </v>
      </c>
      <c r="M109" s="118" t="str">
        <f>'Лист1'!M109</f>
        <v/>
      </c>
      <c r="N109" s="118" t="str">
        <f>'Лист1'!N109</f>
        <v/>
      </c>
      <c r="O109" s="118" t="str">
        <f>'Лист1'!O109</f>
        <v/>
      </c>
      <c r="P109" s="118" t="str">
        <f>'Лист1'!P109</f>
        <v/>
      </c>
      <c r="Q109" s="118" t="str">
        <f>'Лист1'!Q109</f>
        <v/>
      </c>
      <c r="R109" s="119" t="str">
        <f>'Лист1'!S109</f>
        <v>9,201.00 </v>
      </c>
      <c r="S109" s="120" t="str">
        <f t="shared" si="1"/>
        <v>-1,144.00 </v>
      </c>
      <c r="T109" s="121" t="str">
        <f t="shared" si="2"/>
        <v>4,550.25 </v>
      </c>
      <c r="U109" s="120" t="str">
        <f>'Лист1'!V109</f>
        <v>8,828.25 </v>
      </c>
      <c r="V109" s="119" t="str">
        <f t="shared" si="3"/>
        <v>372.75 </v>
      </c>
    </row>
    <row r="110" ht="15.75" hidden="1" customHeight="1">
      <c r="A110" s="80" t="str">
        <f>'Лист1'!A110</f>
        <v>Щербина Ю.Е</v>
      </c>
      <c r="B110" s="20" t="s">
        <v>232</v>
      </c>
      <c r="C110" s="113" t="str">
        <f>'Лист1'!C110</f>
        <v/>
      </c>
      <c r="D110" s="114" t="str">
        <f>'Лист1'!D110</f>
        <v>15.00 </v>
      </c>
      <c r="E110" s="114" t="str">
        <f>'Лист1'!E110</f>
        <v/>
      </c>
      <c r="F110" s="115" t="str">
        <f>'Лист1'!F110</f>
        <v/>
      </c>
      <c r="G110" s="116" t="str">
        <f>'Лист1'!G110</f>
        <v>988.00 </v>
      </c>
      <c r="H110" s="115" t="str">
        <f>'Лист1'!H110</f>
        <v>5,000.00 </v>
      </c>
      <c r="I110" s="117" t="str">
        <f>'Лист1'!I110</f>
        <v>6,003.00 </v>
      </c>
      <c r="J110" s="118" t="str">
        <f>'Лист1'!J110</f>
        <v/>
      </c>
      <c r="K110" s="118" t="str">
        <f>'Лист1'!K110</f>
        <v/>
      </c>
      <c r="L110" s="118" t="str">
        <f>'Лист1'!L110</f>
        <v/>
      </c>
      <c r="M110" s="118" t="str">
        <f>'Лист1'!M110</f>
        <v/>
      </c>
      <c r="N110" s="118" t="str">
        <f>'Лист1'!N110</f>
        <v>6,003.00 </v>
      </c>
      <c r="O110" s="118" t="str">
        <f>'Лист1'!O110</f>
        <v/>
      </c>
      <c r="P110" s="118" t="str">
        <f>'Лист1'!P110</f>
        <v/>
      </c>
      <c r="Q110" s="118" t="str">
        <f>'Лист1'!Q110</f>
        <v/>
      </c>
      <c r="R110" s="119" t="str">
        <f>'Лист1'!S110</f>
        <v>6,003.00 </v>
      </c>
      <c r="S110" s="120" t="str">
        <f t="shared" si="1"/>
        <v>0.00 </v>
      </c>
      <c r="T110" s="121" t="str">
        <f t="shared" si="2"/>
        <v>4,491.00 </v>
      </c>
      <c r="U110" s="120" t="str">
        <f>'Лист1'!V110</f>
        <v>4,506.00 </v>
      </c>
      <c r="V110" s="119" t="str">
        <f t="shared" si="3"/>
        <v>1,497.00 </v>
      </c>
    </row>
    <row r="111" ht="36.75" hidden="1" customHeight="1">
      <c r="A111" s="80" t="str">
        <f>'Лист1'!A111</f>
        <v>Яковенко Д В</v>
      </c>
      <c r="B111" s="20" t="s">
        <v>234</v>
      </c>
      <c r="C111" s="113" t="str">
        <f>'Лист1'!C111</f>
        <v/>
      </c>
      <c r="D111" s="114" t="str">
        <f>'Лист1'!D111</f>
        <v/>
      </c>
      <c r="E111" s="114" t="str">
        <f>'Лист1'!E111</f>
        <v/>
      </c>
      <c r="F111" s="115" t="str">
        <f>'Лист1'!F111</f>
        <v/>
      </c>
      <c r="G111" s="116" t="str">
        <f>'Лист1'!G111</f>
        <v>968.00 </v>
      </c>
      <c r="H111" s="115" t="str">
        <f>'Лист1'!H111</f>
        <v>5,000.00 </v>
      </c>
      <c r="I111" s="117" t="str">
        <f>'Лист1'!I111</f>
        <v>5,968.00 </v>
      </c>
      <c r="J111" s="118" t="str">
        <f>'Лист1'!J111</f>
        <v/>
      </c>
      <c r="K111" s="118" t="str">
        <f>'Лист1'!K111</f>
        <v/>
      </c>
      <c r="L111" s="118" t="str">
        <f>'Лист1'!L111</f>
        <v/>
      </c>
      <c r="M111" s="118" t="str">
        <f>'Лист1'!M111</f>
        <v/>
      </c>
      <c r="N111" s="118" t="str">
        <f>'Лист1'!N111</f>
        <v/>
      </c>
      <c r="O111" s="118" t="str">
        <f>'Лист1'!O111</f>
        <v/>
      </c>
      <c r="P111" s="118" t="str">
        <f>'Лист1'!P111</f>
        <v/>
      </c>
      <c r="Q111" s="118" t="str">
        <f>'Лист1'!Q111</f>
        <v>6,028.00 </v>
      </c>
      <c r="R111" s="119" t="str">
        <f>'Лист1'!S111</f>
        <v>6,028.00 </v>
      </c>
      <c r="S111" s="120" t="str">
        <f t="shared" si="1"/>
        <v>60.00 </v>
      </c>
      <c r="T111" s="121" t="str">
        <f t="shared" si="2"/>
        <v>4,476.00 </v>
      </c>
      <c r="U111" s="120" t="str">
        <f>'Лист1'!V111</f>
        <v>4,476.00 </v>
      </c>
      <c r="V111" s="119" t="str">
        <f t="shared" si="3"/>
        <v>1,552.00 </v>
      </c>
    </row>
    <row r="112" ht="15.75" customHeight="1">
      <c r="A112" s="80" t="str">
        <f>'Лист1'!A112</f>
        <v>Тимченко В.В</v>
      </c>
      <c r="B112" s="20" t="s">
        <v>236</v>
      </c>
      <c r="C112" s="113" t="str">
        <f>'Лист1'!C112</f>
        <v/>
      </c>
      <c r="D112" s="114" t="str">
        <f>'Лист1'!D112</f>
        <v/>
      </c>
      <c r="E112" s="114" t="str">
        <f>'Лист1'!E112</f>
        <v/>
      </c>
      <c r="F112" s="115" t="str">
        <f>'Лист1'!F112</f>
        <v/>
      </c>
      <c r="G112" s="116" t="str">
        <f>'Лист1'!G112</f>
        <v>790.00 </v>
      </c>
      <c r="H112" s="115" t="str">
        <f>'Лист1'!H112</f>
        <v>5,000.00 </v>
      </c>
      <c r="I112" s="117" t="str">
        <f>'Лист1'!I112</f>
        <v>5,790.00 </v>
      </c>
      <c r="J112" s="118" t="str">
        <f>'Лист1'!J112</f>
        <v/>
      </c>
      <c r="K112" s="118" t="str">
        <f>'Лист1'!K112</f>
        <v/>
      </c>
      <c r="L112" s="118" t="str">
        <f>'Лист1'!L112</f>
        <v/>
      </c>
      <c r="M112" s="118" t="str">
        <f>'Лист1'!M112</f>
        <v/>
      </c>
      <c r="N112" s="118" t="str">
        <f>'Лист1'!N112</f>
        <v/>
      </c>
      <c r="O112" s="118" t="str">
        <f>'Лист1'!O112</f>
        <v/>
      </c>
      <c r="P112" s="118" t="str">
        <f>'Лист1'!P112</f>
        <v/>
      </c>
      <c r="Q112" s="118" t="str">
        <f>'Лист1'!Q112</f>
        <v>1,700.00 </v>
      </c>
      <c r="R112" s="119" t="str">
        <f>'Лист1'!S112</f>
        <v>1,700.00 </v>
      </c>
      <c r="S112" s="120" t="str">
        <f t="shared" si="1"/>
        <v>-4,090.00 </v>
      </c>
      <c r="T112" s="121" t="str">
        <f t="shared" si="2"/>
        <v>4,342.50 </v>
      </c>
      <c r="U112" s="120" t="str">
        <f>'Лист1'!V112</f>
        <v>4,342.50 </v>
      </c>
      <c r="V112" s="119" t="str">
        <f t="shared" si="3"/>
        <v>-2,642.50 </v>
      </c>
    </row>
    <row r="113" ht="15.75" customHeight="1">
      <c r="A113" s="80" t="str">
        <f>'Лист1'!A113</f>
        <v>Галемский А.В</v>
      </c>
      <c r="B113" s="20" t="s">
        <v>238</v>
      </c>
      <c r="C113" s="113" t="str">
        <f>'Лист1'!C113</f>
        <v>3,302.00 </v>
      </c>
      <c r="D113" s="114" t="str">
        <f>'Лист1'!D113</f>
        <v/>
      </c>
      <c r="E113" s="114" t="str">
        <f>'Лист1'!E113</f>
        <v/>
      </c>
      <c r="F113" s="115" t="str">
        <f>'Лист1'!F113</f>
        <v/>
      </c>
      <c r="G113" s="116" t="str">
        <f>'Лист1'!G113</f>
        <v>1,074.00 </v>
      </c>
      <c r="H113" s="115" t="str">
        <f>'Лист1'!H113</f>
        <v>5,000.00 </v>
      </c>
      <c r="I113" s="117" t="str">
        <f>'Лист1'!I113</f>
        <v>6,074.00 </v>
      </c>
      <c r="J113" s="118" t="str">
        <f>'Лист1'!J113</f>
        <v/>
      </c>
      <c r="K113" s="118" t="str">
        <f>'Лист1'!K113</f>
        <v/>
      </c>
      <c r="L113" s="118" t="str">
        <f>'Лист1'!L113</f>
        <v/>
      </c>
      <c r="M113" s="118" t="str">
        <f>'Лист1'!M113</f>
        <v/>
      </c>
      <c r="N113" s="118" t="str">
        <f>'Лист1'!N113</f>
        <v/>
      </c>
      <c r="O113" s="118" t="str">
        <f>'Лист1'!O113</f>
        <v/>
      </c>
      <c r="P113" s="118" t="str">
        <f>'Лист1'!P113</f>
        <v/>
      </c>
      <c r="Q113" s="118" t="str">
        <f>'Лист1'!Q113</f>
        <v/>
      </c>
      <c r="R113" s="119" t="str">
        <f>'Лист1'!S113</f>
        <v>0.00 </v>
      </c>
      <c r="S113" s="120" t="str">
        <f t="shared" si="1"/>
        <v>-9,376.00 </v>
      </c>
      <c r="T113" s="121" t="str">
        <f t="shared" si="2"/>
        <v>4,555.50 </v>
      </c>
      <c r="U113" s="120" t="str">
        <f>'Лист1'!V113</f>
        <v>7,857.50 </v>
      </c>
      <c r="V113" s="122" t="str">
        <f t="shared" si="3"/>
        <v>-7,857.50 </v>
      </c>
    </row>
    <row r="114" ht="15.75" hidden="1" customHeight="1">
      <c r="A114" s="80" t="str">
        <f>'Лист1'!A114</f>
        <v>Фролова Е.А</v>
      </c>
      <c r="B114" s="20" t="s">
        <v>240</v>
      </c>
      <c r="C114" s="113" t="str">
        <f>'Лист1'!C114</f>
        <v/>
      </c>
      <c r="D114" s="114" t="str">
        <f>'Лист1'!D114</f>
        <v>5.00 </v>
      </c>
      <c r="E114" s="114" t="str">
        <f>'Лист1'!E114</f>
        <v/>
      </c>
      <c r="F114" s="115" t="str">
        <f>'Лист1'!F114</f>
        <v/>
      </c>
      <c r="G114" s="116" t="str">
        <f>'Лист1'!G114</f>
        <v>790.00 </v>
      </c>
      <c r="H114" s="115" t="str">
        <f>'Лист1'!H114</f>
        <v>5,000.00 </v>
      </c>
      <c r="I114" s="117" t="str">
        <f>'Лист1'!I114</f>
        <v>5,795.00 </v>
      </c>
      <c r="J114" s="118" t="str">
        <f>'Лист1'!J114</f>
        <v/>
      </c>
      <c r="K114" s="118" t="str">
        <f>'Лист1'!K114</f>
        <v/>
      </c>
      <c r="L114" s="118" t="str">
        <f>'Лист1'!L114</f>
        <v>5,795.00 </v>
      </c>
      <c r="M114" s="118" t="str">
        <f>'Лист1'!M114</f>
        <v/>
      </c>
      <c r="N114" s="118" t="str">
        <f>'Лист1'!N114</f>
        <v/>
      </c>
      <c r="O114" s="118" t="str">
        <f>'Лист1'!O114</f>
        <v/>
      </c>
      <c r="P114" s="118" t="str">
        <f>'Лист1'!P114</f>
        <v/>
      </c>
      <c r="Q114" s="118" t="str">
        <f>'Лист1'!Q114</f>
        <v/>
      </c>
      <c r="R114" s="119" t="str">
        <f>'Лист1'!S114</f>
        <v>5,795.00 </v>
      </c>
      <c r="S114" s="120" t="str">
        <f t="shared" si="1"/>
        <v>0.00 </v>
      </c>
      <c r="T114" s="121" t="str">
        <f t="shared" si="2"/>
        <v>4,342.50 </v>
      </c>
      <c r="U114" s="120" t="str">
        <f>'Лист1'!V114</f>
        <v>4,347.50 </v>
      </c>
      <c r="V114" s="119" t="str">
        <f t="shared" si="3"/>
        <v>1,447.50 </v>
      </c>
    </row>
    <row r="115" ht="15.75" customHeight="1">
      <c r="A115" s="80" t="str">
        <f>'Лист1'!A115</f>
        <v>Первеева Г.Н</v>
      </c>
      <c r="B115" s="20" t="s">
        <v>242</v>
      </c>
      <c r="C115" s="113" t="str">
        <f>'Лист1'!C115</f>
        <v/>
      </c>
      <c r="D115" s="114" t="str">
        <f>'Лист1'!D115</f>
        <v/>
      </c>
      <c r="E115" s="114" t="str">
        <f>'Лист1'!E115</f>
        <v/>
      </c>
      <c r="F115" s="115" t="str">
        <f>'Лист1'!F115</f>
        <v/>
      </c>
      <c r="G115" s="116" t="str">
        <f>'Лист1'!G115</f>
        <v>1,102.00 </v>
      </c>
      <c r="H115" s="115" t="str">
        <f>'Лист1'!H115</f>
        <v>5,000.00 </v>
      </c>
      <c r="I115" s="117" t="str">
        <f>'Лист1'!I115</f>
        <v>6,102.00 </v>
      </c>
      <c r="J115" s="118" t="str">
        <f>'Лист1'!J115</f>
        <v/>
      </c>
      <c r="K115" s="118" t="str">
        <f>'Лист1'!K115</f>
        <v/>
      </c>
      <c r="L115" s="118" t="str">
        <f>'Лист1'!L115</f>
        <v/>
      </c>
      <c r="M115" s="118" t="str">
        <f>'Лист1'!M115</f>
        <v/>
      </c>
      <c r="N115" s="118" t="str">
        <f>'Лист1'!N115</f>
        <v/>
      </c>
      <c r="O115" s="118" t="str">
        <f>'Лист1'!O115</f>
        <v/>
      </c>
      <c r="P115" s="118" t="str">
        <f>'Лист1'!P115</f>
        <v/>
      </c>
      <c r="Q115" s="118" t="str">
        <f>'Лист1'!Q115</f>
        <v/>
      </c>
      <c r="R115" s="119" t="str">
        <f>'Лист1'!S115</f>
        <v>0.00 </v>
      </c>
      <c r="S115" s="120" t="str">
        <f t="shared" si="1"/>
        <v>-6,102.00 </v>
      </c>
      <c r="T115" s="121" t="str">
        <f t="shared" si="2"/>
        <v>4,576.50 </v>
      </c>
      <c r="U115" s="120" t="str">
        <f>'Лист1'!V115</f>
        <v>4,576.50 </v>
      </c>
      <c r="V115" s="119" t="str">
        <f t="shared" si="3"/>
        <v>-4,576.50 </v>
      </c>
    </row>
    <row r="116" ht="15.75" customHeight="1">
      <c r="A116" s="80" t="str">
        <f>'Лист1'!A116</f>
        <v>Чуканов И.Н</v>
      </c>
      <c r="B116" s="20" t="s">
        <v>244</v>
      </c>
      <c r="C116" s="113" t="str">
        <f>'Лист1'!C116</f>
        <v/>
      </c>
      <c r="D116" s="114" t="str">
        <f>'Лист1'!D116</f>
        <v/>
      </c>
      <c r="E116" s="114" t="str">
        <f>'Лист1'!E116</f>
        <v/>
      </c>
      <c r="F116" s="115" t="str">
        <f>'Лист1'!F116</f>
        <v/>
      </c>
      <c r="G116" s="116" t="str">
        <f>'Лист1'!G116</f>
        <v>956.00 </v>
      </c>
      <c r="H116" s="115" t="str">
        <f>'Лист1'!H116</f>
        <v>5,000.00 </v>
      </c>
      <c r="I116" s="117" t="str">
        <f>'Лист1'!I116</f>
        <v>5,956.00 </v>
      </c>
      <c r="J116" s="118" t="str">
        <f>'Лист1'!J116</f>
        <v/>
      </c>
      <c r="K116" s="118" t="str">
        <f>'Лист1'!K116</f>
        <v/>
      </c>
      <c r="L116" s="118" t="str">
        <f>'Лист1'!L116</f>
        <v>1,000.00 </v>
      </c>
      <c r="M116" s="118" t="str">
        <f>'Лист1'!M116</f>
        <v/>
      </c>
      <c r="N116" s="118" t="str">
        <f>'Лист1'!N116</f>
        <v/>
      </c>
      <c r="O116" s="118" t="str">
        <f>'Лист1'!O116</f>
        <v/>
      </c>
      <c r="P116" s="118" t="str">
        <f>'Лист1'!P116</f>
        <v/>
      </c>
      <c r="Q116" s="118" t="str">
        <f>'Лист1'!Q116</f>
        <v/>
      </c>
      <c r="R116" s="119" t="str">
        <f>'Лист1'!S116</f>
        <v>1,000.00 </v>
      </c>
      <c r="S116" s="120" t="str">
        <f t="shared" si="1"/>
        <v>-4,956.00 </v>
      </c>
      <c r="T116" s="121" t="str">
        <f t="shared" si="2"/>
        <v>4,467.00 </v>
      </c>
      <c r="U116" s="120" t="str">
        <f>'Лист1'!V116</f>
        <v>4,467.00 </v>
      </c>
      <c r="V116" s="119" t="str">
        <f t="shared" si="3"/>
        <v>-3,467.00 </v>
      </c>
    </row>
    <row r="117" ht="15.75" customHeight="1">
      <c r="A117" s="80" t="str">
        <f>'Лист1'!A117</f>
        <v>Гукасян П.М</v>
      </c>
      <c r="B117" s="20" t="s">
        <v>246</v>
      </c>
      <c r="C117" s="113" t="str">
        <f>'Лист1'!C117</f>
        <v/>
      </c>
      <c r="D117" s="114" t="str">
        <f>'Лист1'!D117</f>
        <v/>
      </c>
      <c r="E117" s="114" t="str">
        <f>'Лист1'!E117</f>
        <v/>
      </c>
      <c r="F117" s="115" t="str">
        <f>'Лист1'!F117</f>
        <v/>
      </c>
      <c r="G117" s="116" t="str">
        <f>'Лист1'!G117</f>
        <v>909.00 </v>
      </c>
      <c r="H117" s="115" t="str">
        <f>'Лист1'!H117</f>
        <v>5,000.00 </v>
      </c>
      <c r="I117" s="117" t="str">
        <f>'Лист1'!I117</f>
        <v>5,909.00 </v>
      </c>
      <c r="J117" s="118" t="str">
        <f>'Лист1'!J117</f>
        <v/>
      </c>
      <c r="K117" s="118" t="str">
        <f>'Лист1'!K117</f>
        <v/>
      </c>
      <c r="L117" s="118" t="str">
        <f>'Лист1'!L117</f>
        <v/>
      </c>
      <c r="M117" s="118" t="str">
        <f>'Лист1'!M117</f>
        <v/>
      </c>
      <c r="N117" s="118" t="str">
        <f>'Лист1'!N117</f>
        <v/>
      </c>
      <c r="O117" s="118" t="str">
        <f>'Лист1'!O117</f>
        <v/>
      </c>
      <c r="P117" s="118" t="str">
        <f>'Лист1'!P117</f>
        <v/>
      </c>
      <c r="Q117" s="118" t="str">
        <f>'Лист1'!Q117</f>
        <v>3,000.00 </v>
      </c>
      <c r="R117" s="119" t="str">
        <f>'Лист1'!S117</f>
        <v>3,000.00 </v>
      </c>
      <c r="S117" s="120" t="str">
        <f t="shared" si="1"/>
        <v>-2,909.00 </v>
      </c>
      <c r="T117" s="121" t="str">
        <f t="shared" si="2"/>
        <v>4,431.75 </v>
      </c>
      <c r="U117" s="120" t="str">
        <f>'Лист1'!V117</f>
        <v>4,431.75 </v>
      </c>
      <c r="V117" s="119" t="str">
        <f t="shared" si="3"/>
        <v>-1,431.75 </v>
      </c>
    </row>
    <row r="118" ht="15.75" customHeight="1">
      <c r="A118" s="80" t="str">
        <f>'Лист1'!A118</f>
        <v>Моисейкина Е.Ю</v>
      </c>
      <c r="B118" s="20" t="s">
        <v>248</v>
      </c>
      <c r="C118" s="113" t="str">
        <f>'Лист1'!C118</f>
        <v/>
      </c>
      <c r="D118" s="114" t="str">
        <f>'Лист1'!D118</f>
        <v/>
      </c>
      <c r="E118" s="114" t="str">
        <f>'Лист1'!E118</f>
        <v/>
      </c>
      <c r="F118" s="115" t="str">
        <f>'Лист1'!F118</f>
        <v/>
      </c>
      <c r="G118" s="116" t="str">
        <f>'Лист1'!G118</f>
        <v>948.00 </v>
      </c>
      <c r="H118" s="115" t="str">
        <f>'Лист1'!H118</f>
        <v>5,000.00 </v>
      </c>
      <c r="I118" s="117" t="str">
        <f>'Лист1'!I118</f>
        <v>5,948.00 </v>
      </c>
      <c r="J118" s="118" t="str">
        <f>'Лист1'!J118</f>
        <v/>
      </c>
      <c r="K118" s="118" t="str">
        <f>'Лист1'!K118</f>
        <v/>
      </c>
      <c r="L118" s="118" t="str">
        <f>'Лист1'!L118</f>
        <v/>
      </c>
      <c r="M118" s="118" t="str">
        <f>'Лист1'!M118</f>
        <v/>
      </c>
      <c r="N118" s="118" t="str">
        <f>'Лист1'!N118</f>
        <v/>
      </c>
      <c r="O118" s="118" t="str">
        <f>'Лист1'!O118</f>
        <v/>
      </c>
      <c r="P118" s="118" t="str">
        <f>'Лист1'!P118</f>
        <v/>
      </c>
      <c r="Q118" s="118" t="str">
        <f>'Лист1'!Q118</f>
        <v>1,200.00 </v>
      </c>
      <c r="R118" s="119" t="str">
        <f>'Лист1'!S118</f>
        <v>1,200.00 </v>
      </c>
      <c r="S118" s="120" t="str">
        <f t="shared" si="1"/>
        <v>-4,748.00 </v>
      </c>
      <c r="T118" s="121" t="str">
        <f t="shared" si="2"/>
        <v>4,461.00 </v>
      </c>
      <c r="U118" s="120" t="str">
        <f>'Лист1'!V118</f>
        <v>4,461.00 </v>
      </c>
      <c r="V118" s="119" t="str">
        <f t="shared" si="3"/>
        <v>-3,261.00 </v>
      </c>
    </row>
    <row r="119" ht="15.75" hidden="1" customHeight="1">
      <c r="A119" s="80" t="str">
        <f>'Лист1'!A119</f>
        <v>Макаров В В</v>
      </c>
      <c r="B119" s="20" t="s">
        <v>250</v>
      </c>
      <c r="C119" s="113" t="str">
        <f>'Лист1'!C119</f>
        <v/>
      </c>
      <c r="D119" s="114" t="str">
        <f>'Лист1'!D119</f>
        <v/>
      </c>
      <c r="E119" s="114" t="str">
        <f>'Лист1'!E119</f>
        <v/>
      </c>
      <c r="F119" s="115" t="str">
        <f>'Лист1'!F119</f>
        <v>5,000.00 </v>
      </c>
      <c r="G119" s="116" t="str">
        <f>'Лист1'!G119</f>
        <v>1,122.00 </v>
      </c>
      <c r="H119" s="115" t="str">
        <f>'Лист1'!H119</f>
        <v>5,000.00 </v>
      </c>
      <c r="I119" s="117" t="str">
        <f>'Лист1'!I119</f>
        <v>11,122.00 </v>
      </c>
      <c r="J119" s="118" t="str">
        <f>'Лист1'!J119</f>
        <v/>
      </c>
      <c r="K119" s="118" t="str">
        <f>'Лист1'!K119</f>
        <v/>
      </c>
      <c r="L119" s="118" t="str">
        <f>'Лист1'!L119</f>
        <v/>
      </c>
      <c r="M119" s="118" t="str">
        <f>'Лист1'!M119</f>
        <v/>
      </c>
      <c r="N119" s="118" t="str">
        <f>'Лист1'!N119</f>
        <v/>
      </c>
      <c r="O119" s="118" t="str">
        <f>'Лист1'!O119</f>
        <v/>
      </c>
      <c r="P119" s="118" t="str">
        <f>'Лист1'!P119</f>
        <v>3,000.00 </v>
      </c>
      <c r="Q119" s="118" t="str">
        <f>'Лист1'!Q119</f>
        <v>8,122.00 </v>
      </c>
      <c r="R119" s="119" t="str">
        <f>'Лист1'!S119</f>
        <v>11,122.00 </v>
      </c>
      <c r="S119" s="120" t="str">
        <f t="shared" si="1"/>
        <v>0.00 </v>
      </c>
      <c r="T119" s="121" t="str">
        <f t="shared" si="2"/>
        <v>4,591.50 </v>
      </c>
      <c r="U119" s="120" t="str">
        <f>'Лист1'!V119</f>
        <v>9,591.50 </v>
      </c>
      <c r="V119" s="119" t="str">
        <f t="shared" si="3"/>
        <v>1,530.50 </v>
      </c>
    </row>
    <row r="120" ht="15.75" customHeight="1">
      <c r="A120" s="80" t="str">
        <f>'Лист1'!A120</f>
        <v>Аветисов В.Р</v>
      </c>
      <c r="B120" s="20" t="s">
        <v>252</v>
      </c>
      <c r="C120" s="113" t="str">
        <f>'Лист1'!C120</f>
        <v>25,394.00 </v>
      </c>
      <c r="D120" s="114" t="str">
        <f>'Лист1'!D120</f>
        <v/>
      </c>
      <c r="E120" s="114" t="str">
        <f>'Лист1'!E120</f>
        <v/>
      </c>
      <c r="F120" s="115" t="str">
        <f>'Лист1'!F120</f>
        <v/>
      </c>
      <c r="G120" s="116" t="str">
        <f>'Лист1'!G120</f>
        <v>1,422.00 </v>
      </c>
      <c r="H120" s="115" t="str">
        <f>'Лист1'!H120</f>
        <v>5,000.00 </v>
      </c>
      <c r="I120" s="117" t="str">
        <f>'Лист1'!I120</f>
        <v>6,422.00 </v>
      </c>
      <c r="J120" s="118" t="str">
        <f>'Лист1'!J120</f>
        <v/>
      </c>
      <c r="K120" s="118" t="str">
        <f>'Лист1'!K120</f>
        <v/>
      </c>
      <c r="L120" s="118" t="str">
        <f>'Лист1'!L120</f>
        <v/>
      </c>
      <c r="M120" s="118" t="str">
        <f>'Лист1'!M120</f>
        <v/>
      </c>
      <c r="N120" s="118" t="str">
        <f>'Лист1'!N120</f>
        <v/>
      </c>
      <c r="O120" s="118" t="str">
        <f>'Лист1'!O120</f>
        <v/>
      </c>
      <c r="P120" s="118" t="str">
        <f>'Лист1'!P120</f>
        <v/>
      </c>
      <c r="Q120" s="118" t="str">
        <f>'Лист1'!Q120</f>
        <v/>
      </c>
      <c r="R120" s="119" t="str">
        <f>'Лист1'!S120</f>
        <v>0.00 </v>
      </c>
      <c r="S120" s="120" t="str">
        <f t="shared" si="1"/>
        <v>-31,816.00 </v>
      </c>
      <c r="T120" s="121" t="str">
        <f t="shared" si="2"/>
        <v>4,816.50 </v>
      </c>
      <c r="U120" s="120" t="str">
        <f>'Лист1'!V120</f>
        <v>30,210.50 </v>
      </c>
      <c r="V120" s="122" t="str">
        <f t="shared" si="3"/>
        <v>-30,210.50 </v>
      </c>
    </row>
    <row r="121" ht="15.75" hidden="1" customHeight="1">
      <c r="A121" s="80" t="str">
        <f>'Лист1'!A121</f>
        <v>Филенко Е.И</v>
      </c>
      <c r="B121" s="20" t="s">
        <v>254</v>
      </c>
      <c r="C121" s="113" t="str">
        <f>'Лист1'!C121</f>
        <v/>
      </c>
      <c r="D121" s="114" t="str">
        <f>'Лист1'!D121</f>
        <v/>
      </c>
      <c r="E121" s="114" t="str">
        <f>'Лист1'!E121</f>
        <v/>
      </c>
      <c r="F121" s="115" t="str">
        <f>'Лист1'!F121</f>
        <v/>
      </c>
      <c r="G121" s="116" t="str">
        <f>'Лист1'!G121</f>
        <v>790.00 </v>
      </c>
      <c r="H121" s="115" t="str">
        <f>'Лист1'!H121</f>
        <v>5,000.00 </v>
      </c>
      <c r="I121" s="117" t="str">
        <f>'Лист1'!I121</f>
        <v>5,790.00 </v>
      </c>
      <c r="J121" s="118" t="str">
        <f>'Лист1'!J121</f>
        <v/>
      </c>
      <c r="K121" s="118" t="str">
        <f>'Лист1'!K121</f>
        <v/>
      </c>
      <c r="L121" s="118" t="str">
        <f>'Лист1'!L121</f>
        <v/>
      </c>
      <c r="M121" s="118" t="str">
        <f>'Лист1'!M121</f>
        <v>5,790.00 </v>
      </c>
      <c r="N121" s="118" t="str">
        <f>'Лист1'!N121</f>
        <v/>
      </c>
      <c r="O121" s="118" t="str">
        <f>'Лист1'!O121</f>
        <v/>
      </c>
      <c r="P121" s="118" t="str">
        <f>'Лист1'!P121</f>
        <v/>
      </c>
      <c r="Q121" s="118" t="str">
        <f>'Лист1'!Q121</f>
        <v/>
      </c>
      <c r="R121" s="119" t="str">
        <f>'Лист1'!S121</f>
        <v>5,790.00 </v>
      </c>
      <c r="S121" s="120" t="str">
        <f t="shared" si="1"/>
        <v>0.00 </v>
      </c>
      <c r="T121" s="121" t="str">
        <f t="shared" si="2"/>
        <v>4,342.50 </v>
      </c>
      <c r="U121" s="120" t="str">
        <f>'Лист1'!V121</f>
        <v>4,342.50 </v>
      </c>
      <c r="V121" s="119" t="str">
        <f t="shared" si="3"/>
        <v>1,447.50 </v>
      </c>
    </row>
    <row r="122" ht="15.75" customHeight="1">
      <c r="A122" s="80" t="str">
        <f>'Лист1'!A122</f>
        <v>Липлявкин Ю.Б</v>
      </c>
      <c r="B122" s="20" t="s">
        <v>256</v>
      </c>
      <c r="C122" s="113" t="str">
        <f>'Лист1'!C122</f>
        <v/>
      </c>
      <c r="D122" s="114" t="str">
        <f>'Лист1'!D122</f>
        <v>20.00 </v>
      </c>
      <c r="E122" s="114" t="str">
        <f>'Лист1'!E122</f>
        <v/>
      </c>
      <c r="F122" s="115" t="str">
        <f>'Лист1'!F122</f>
        <v/>
      </c>
      <c r="G122" s="116" t="str">
        <f>'Лист1'!G122</f>
        <v>948.00 </v>
      </c>
      <c r="H122" s="115" t="str">
        <f>'Лист1'!H122</f>
        <v>5,000.00 </v>
      </c>
      <c r="I122" s="117" t="str">
        <f>'Лист1'!I122</f>
        <v>5,968.00 </v>
      </c>
      <c r="J122" s="118" t="str">
        <f>'Лист1'!J122</f>
        <v/>
      </c>
      <c r="K122" s="118" t="str">
        <f>'Лист1'!K122</f>
        <v/>
      </c>
      <c r="L122" s="118" t="str">
        <f>'Лист1'!L122</f>
        <v/>
      </c>
      <c r="M122" s="118" t="str">
        <f>'Лист1'!M122</f>
        <v/>
      </c>
      <c r="N122" s="118" t="str">
        <f>'Лист1'!N122</f>
        <v/>
      </c>
      <c r="O122" s="118" t="str">
        <f>'Лист1'!O122</f>
        <v/>
      </c>
      <c r="P122" s="118" t="str">
        <f>'Лист1'!P122</f>
        <v/>
      </c>
      <c r="Q122" s="118" t="str">
        <f>'Лист1'!Q122</f>
        <v>3,020.00 </v>
      </c>
      <c r="R122" s="119" t="str">
        <f>'Лист1'!S122</f>
        <v>3,020.00 </v>
      </c>
      <c r="S122" s="120" t="str">
        <f t="shared" si="1"/>
        <v>-2,948.00 </v>
      </c>
      <c r="T122" s="121" t="str">
        <f t="shared" si="2"/>
        <v>4,461.00 </v>
      </c>
      <c r="U122" s="120" t="str">
        <f>'Лист1'!V122</f>
        <v>4,481.00 </v>
      </c>
      <c r="V122" s="119" t="str">
        <f t="shared" si="3"/>
        <v>-1,461.00 </v>
      </c>
    </row>
    <row r="123" ht="15.75" customHeight="1">
      <c r="A123" s="80" t="str">
        <f>'Лист1'!A123</f>
        <v>Джанжулия</v>
      </c>
      <c r="B123" s="20" t="s">
        <v>258</v>
      </c>
      <c r="C123" s="113" t="str">
        <f>'Лист1'!C123</f>
        <v>31,499.00 </v>
      </c>
      <c r="D123" s="114" t="str">
        <f>'Лист1'!D123</f>
        <v/>
      </c>
      <c r="E123" s="114" t="str">
        <f>'Лист1'!E123</f>
        <v/>
      </c>
      <c r="F123" s="115" t="str">
        <f>'Лист1'!F123</f>
        <v/>
      </c>
      <c r="G123" s="116" t="str">
        <f>'Лист1'!G123</f>
        <v>988.00 </v>
      </c>
      <c r="H123" s="115" t="str">
        <f>'Лист1'!H123</f>
        <v>5,000.00 </v>
      </c>
      <c r="I123" s="117" t="str">
        <f>'Лист1'!I123</f>
        <v>5,988.00 </v>
      </c>
      <c r="J123" s="118" t="str">
        <f>'Лист1'!J123</f>
        <v/>
      </c>
      <c r="K123" s="118" t="str">
        <f>'Лист1'!K123</f>
        <v/>
      </c>
      <c r="L123" s="118" t="str">
        <f>'Лист1'!L123</f>
        <v/>
      </c>
      <c r="M123" s="118" t="str">
        <f>'Лист1'!M123</f>
        <v/>
      </c>
      <c r="N123" s="118" t="str">
        <f>'Лист1'!N123</f>
        <v/>
      </c>
      <c r="O123" s="118" t="str">
        <f>'Лист1'!O123</f>
        <v/>
      </c>
      <c r="P123" s="118" t="str">
        <f>'Лист1'!P123</f>
        <v/>
      </c>
      <c r="Q123" s="118" t="str">
        <f>'Лист1'!Q123</f>
        <v/>
      </c>
      <c r="R123" s="119" t="str">
        <f>'Лист1'!S123</f>
        <v>0.00 </v>
      </c>
      <c r="S123" s="120" t="str">
        <f t="shared" si="1"/>
        <v>-37,487.00 </v>
      </c>
      <c r="T123" s="121" t="str">
        <f t="shared" si="2"/>
        <v>4,491.00 </v>
      </c>
      <c r="U123" s="120" t="str">
        <f>'Лист1'!V123</f>
        <v>35,990.00 </v>
      </c>
      <c r="V123" s="122" t="str">
        <f t="shared" si="3"/>
        <v>-35,990.00 </v>
      </c>
    </row>
    <row r="124" ht="15.75" customHeight="1">
      <c r="A124" s="80" t="str">
        <f>'Лист1'!A124</f>
        <v>Манянов В.И.</v>
      </c>
      <c r="B124" s="20" t="s">
        <v>260</v>
      </c>
      <c r="C124" s="113" t="str">
        <f>'Лист1'!C124</f>
        <v/>
      </c>
      <c r="D124" s="114" t="str">
        <f>'Лист1'!D124</f>
        <v>1,410.00 </v>
      </c>
      <c r="E124" s="114" t="str">
        <f>'Лист1'!E124</f>
        <v/>
      </c>
      <c r="F124" s="115" t="str">
        <f>'Лист1'!F124</f>
        <v/>
      </c>
      <c r="G124" s="116" t="str">
        <f>'Лист1'!G124</f>
        <v>1,027.00 </v>
      </c>
      <c r="H124" s="115" t="str">
        <f>'Лист1'!H124</f>
        <v>5,000.00 </v>
      </c>
      <c r="I124" s="117" t="str">
        <f>'Лист1'!I124</f>
        <v>7,437.00 </v>
      </c>
      <c r="J124" s="118" t="str">
        <f>'Лист1'!J124</f>
        <v/>
      </c>
      <c r="K124" s="118" t="str">
        <f>'Лист1'!K124</f>
        <v>995.00 </v>
      </c>
      <c r="L124" s="118" t="str">
        <f>'Лист1'!L124</f>
        <v/>
      </c>
      <c r="M124" s="118" t="str">
        <f>'Лист1'!M124</f>
        <v/>
      </c>
      <c r="N124" s="118" t="str">
        <f>'Лист1'!N124</f>
        <v/>
      </c>
      <c r="O124" s="118" t="str">
        <f>'Лист1'!O124</f>
        <v/>
      </c>
      <c r="P124" s="118" t="str">
        <f>'Лист1'!P124</f>
        <v>3,015.00 </v>
      </c>
      <c r="Q124" s="118" t="str">
        <f>'Лист1'!Q124</f>
        <v>415.00 </v>
      </c>
      <c r="R124" s="119" t="str">
        <f>'Лист1'!S124</f>
        <v>4,425.00 </v>
      </c>
      <c r="S124" s="120" t="str">
        <f t="shared" si="1"/>
        <v>-3,012.00 </v>
      </c>
      <c r="T124" s="121" t="str">
        <f t="shared" si="2"/>
        <v>4,520.25 </v>
      </c>
      <c r="U124" s="120" t="str">
        <f>'Лист1'!V124</f>
        <v>5,930.25 </v>
      </c>
      <c r="V124" s="119" t="str">
        <f t="shared" si="3"/>
        <v>-1,505.25 </v>
      </c>
    </row>
    <row r="125" ht="15.75" hidden="1" customHeight="1">
      <c r="A125" s="80" t="str">
        <f>'Лист1'!A125</f>
        <v>Цыбулина Е. А</v>
      </c>
      <c r="B125" s="20" t="s">
        <v>262</v>
      </c>
      <c r="C125" s="113" t="str">
        <f>'Лист1'!C125</f>
        <v/>
      </c>
      <c r="D125" s="114" t="str">
        <f>'Лист1'!D125</f>
        <v>35.00 </v>
      </c>
      <c r="E125" s="114" t="str">
        <f>'Лист1'!E125</f>
        <v/>
      </c>
      <c r="F125" s="115" t="str">
        <f>'Лист1'!F125</f>
        <v/>
      </c>
      <c r="G125" s="116" t="str">
        <f>'Лист1'!G125</f>
        <v>952.00 </v>
      </c>
      <c r="H125" s="115" t="str">
        <f>'Лист1'!H125</f>
        <v>5,000.00 </v>
      </c>
      <c r="I125" s="117" t="str">
        <f>'Лист1'!I125</f>
        <v>5,987.00 </v>
      </c>
      <c r="J125" s="118" t="str">
        <f>'Лист1'!J125</f>
        <v>5,987.00 </v>
      </c>
      <c r="K125" s="118" t="str">
        <f>'Лист1'!K125</f>
        <v/>
      </c>
      <c r="L125" s="118" t="str">
        <f>'Лист1'!L125</f>
        <v/>
      </c>
      <c r="M125" s="118" t="str">
        <f>'Лист1'!M125</f>
        <v/>
      </c>
      <c r="N125" s="118" t="str">
        <f>'Лист1'!N125</f>
        <v/>
      </c>
      <c r="O125" s="118" t="str">
        <f>'Лист1'!O125</f>
        <v/>
      </c>
      <c r="P125" s="118" t="str">
        <f>'Лист1'!P125</f>
        <v/>
      </c>
      <c r="Q125" s="118" t="str">
        <f>'Лист1'!Q125</f>
        <v/>
      </c>
      <c r="R125" s="119" t="str">
        <f>'Лист1'!S125</f>
        <v>5,987.00 </v>
      </c>
      <c r="S125" s="120" t="str">
        <f t="shared" si="1"/>
        <v>0.00 </v>
      </c>
      <c r="T125" s="121" t="str">
        <f t="shared" si="2"/>
        <v>4,464.00 </v>
      </c>
      <c r="U125" s="120" t="str">
        <f>'Лист1'!V125</f>
        <v>4,499.00 </v>
      </c>
      <c r="V125" s="119" t="str">
        <f t="shared" si="3"/>
        <v>1,488.00 </v>
      </c>
    </row>
    <row r="126" ht="15.75" customHeight="1">
      <c r="A126" s="80" t="str">
        <f>'Лист1'!A126</f>
        <v>Кокоулин Д.А</v>
      </c>
      <c r="B126" s="20" t="s">
        <v>264</v>
      </c>
      <c r="C126" s="113" t="str">
        <f>'Лист1'!C126</f>
        <v/>
      </c>
      <c r="D126" s="114" t="str">
        <f>'Лист1'!D126</f>
        <v/>
      </c>
      <c r="E126" s="114" t="str">
        <f>'Лист1'!E126</f>
        <v/>
      </c>
      <c r="F126" s="115" t="str">
        <f>'Лист1'!F126</f>
        <v/>
      </c>
      <c r="G126" s="116" t="str">
        <f>'Лист1'!G126</f>
        <v>1,106.00 </v>
      </c>
      <c r="H126" s="115" t="str">
        <f>'Лист1'!H126</f>
        <v>5,000.00 </v>
      </c>
      <c r="I126" s="117" t="str">
        <f>'Лист1'!I126</f>
        <v>6,106.00 </v>
      </c>
      <c r="J126" s="118" t="str">
        <f>'Лист1'!J126</f>
        <v/>
      </c>
      <c r="K126" s="118" t="str">
        <f>'Лист1'!K126</f>
        <v/>
      </c>
      <c r="L126" s="118" t="str">
        <f>'Лист1'!L126</f>
        <v/>
      </c>
      <c r="M126" s="118" t="str">
        <f>'Лист1'!M126</f>
        <v/>
      </c>
      <c r="N126" s="118" t="str">
        <f>'Лист1'!N126</f>
        <v/>
      </c>
      <c r="O126" s="118" t="str">
        <f>'Лист1'!O126</f>
        <v/>
      </c>
      <c r="P126" s="118" t="str">
        <f>'Лист1'!P126</f>
        <v/>
      </c>
      <c r="Q126" s="118" t="str">
        <f>'Лист1'!Q126</f>
        <v/>
      </c>
      <c r="R126" s="119" t="str">
        <f>'Лист1'!S126</f>
        <v>0.00 </v>
      </c>
      <c r="S126" s="120" t="str">
        <f t="shared" si="1"/>
        <v>-6,106.00 </v>
      </c>
      <c r="T126" s="121" t="str">
        <f t="shared" si="2"/>
        <v>4,579.50 </v>
      </c>
      <c r="U126" s="120" t="str">
        <f>'Лист1'!V126</f>
        <v>4,579.50 </v>
      </c>
      <c r="V126" s="119" t="str">
        <f t="shared" si="3"/>
        <v>-4,579.50 </v>
      </c>
    </row>
    <row r="127" ht="15.75" customHeight="1">
      <c r="A127" s="80" t="str">
        <f>'Лист1'!A127</f>
        <v>Брушковский А.А.</v>
      </c>
      <c r="B127" s="20" t="s">
        <v>266</v>
      </c>
      <c r="C127" s="113" t="str">
        <f>'Лист1'!C127</f>
        <v/>
      </c>
      <c r="D127" s="114" t="str">
        <f>'Лист1'!D127</f>
        <v/>
      </c>
      <c r="E127" s="114" t="str">
        <f>'Лист1'!E127</f>
        <v/>
      </c>
      <c r="F127" s="115" t="str">
        <f>'Лист1'!F127</f>
        <v/>
      </c>
      <c r="G127" s="116" t="str">
        <f>'Лист1'!G127</f>
        <v>830.00 </v>
      </c>
      <c r="H127" s="115" t="str">
        <f>'Лист1'!H127</f>
        <v>5,000.00 </v>
      </c>
      <c r="I127" s="117" t="str">
        <f>'Лист1'!I127</f>
        <v>5,830.00 </v>
      </c>
      <c r="J127" s="118" t="str">
        <f>'Лист1'!J127</f>
        <v/>
      </c>
      <c r="K127" s="118" t="str">
        <f>'Лист1'!K127</f>
        <v/>
      </c>
      <c r="L127" s="118" t="str">
        <f>'Лист1'!L127</f>
        <v>1,000.00 </v>
      </c>
      <c r="M127" s="118" t="str">
        <f>'Лист1'!M127</f>
        <v/>
      </c>
      <c r="N127" s="118" t="str">
        <f>'Лист1'!N127</f>
        <v/>
      </c>
      <c r="O127" s="118" t="str">
        <f>'Лист1'!O127</f>
        <v/>
      </c>
      <c r="P127" s="118" t="str">
        <f>'Лист1'!P127</f>
        <v/>
      </c>
      <c r="Q127" s="118" t="str">
        <f>'Лист1'!Q127</f>
        <v/>
      </c>
      <c r="R127" s="119" t="str">
        <f>'Лист1'!S127</f>
        <v>1,000.00 </v>
      </c>
      <c r="S127" s="120" t="str">
        <f t="shared" si="1"/>
        <v>-4,830.00 </v>
      </c>
      <c r="T127" s="121" t="str">
        <f t="shared" si="2"/>
        <v>4,372.50 </v>
      </c>
      <c r="U127" s="120" t="str">
        <f>'Лист1'!V127</f>
        <v>4,372.50 </v>
      </c>
      <c r="V127" s="119" t="str">
        <f t="shared" si="3"/>
        <v>-3,372.50 </v>
      </c>
    </row>
    <row r="128" ht="15.75" customHeight="1">
      <c r="A128" s="80" t="str">
        <f>'Лист1'!A128</f>
        <v>Смирнов И.В</v>
      </c>
      <c r="B128" s="20" t="s">
        <v>268</v>
      </c>
      <c r="C128" s="113" t="str">
        <f>'Лист1'!C128</f>
        <v>396.00 </v>
      </c>
      <c r="D128" s="114" t="str">
        <f>'Лист1'!D128</f>
        <v/>
      </c>
      <c r="E128" s="114" t="str">
        <f>'Лист1'!E128</f>
        <v/>
      </c>
      <c r="F128" s="115" t="str">
        <f>'Лист1'!F128</f>
        <v/>
      </c>
      <c r="G128" s="116" t="str">
        <f>'Лист1'!G128</f>
        <v>972.00 </v>
      </c>
      <c r="H128" s="115" t="str">
        <f>'Лист1'!H128</f>
        <v>5,000.00 </v>
      </c>
      <c r="I128" s="117" t="str">
        <f>'Лист1'!I128</f>
        <v>5,972.00 </v>
      </c>
      <c r="J128" s="118" t="str">
        <f>'Лист1'!J128</f>
        <v/>
      </c>
      <c r="K128" s="118" t="str">
        <f>'Лист1'!K128</f>
        <v/>
      </c>
      <c r="L128" s="118" t="str">
        <f>'Лист1'!L128</f>
        <v/>
      </c>
      <c r="M128" s="118" t="str">
        <f>'Лист1'!M128</f>
        <v/>
      </c>
      <c r="N128" s="118" t="str">
        <f>'Лист1'!N128</f>
        <v/>
      </c>
      <c r="O128" s="118" t="str">
        <f>'Лист1'!O128</f>
        <v/>
      </c>
      <c r="P128" s="118" t="str">
        <f>'Лист1'!P128</f>
        <v/>
      </c>
      <c r="Q128" s="118" t="str">
        <f>'Лист1'!Q128</f>
        <v/>
      </c>
      <c r="R128" s="119" t="str">
        <f>'Лист1'!S128</f>
        <v>0.00 </v>
      </c>
      <c r="S128" s="120" t="str">
        <f t="shared" si="1"/>
        <v>-6,368.00 </v>
      </c>
      <c r="T128" s="121" t="str">
        <f t="shared" si="2"/>
        <v>4,479.00 </v>
      </c>
      <c r="U128" s="120" t="str">
        <f>'Лист1'!V128</f>
        <v>4,875.00 </v>
      </c>
      <c r="V128" s="119" t="str">
        <f t="shared" si="3"/>
        <v>-4,875.00 </v>
      </c>
    </row>
    <row r="129" ht="15.75" hidden="1" customHeight="1">
      <c r="A129" s="80" t="str">
        <f>'Лист1'!A129</f>
        <v>Петкова Е.А</v>
      </c>
      <c r="B129" s="20" t="s">
        <v>270</v>
      </c>
      <c r="C129" s="113" t="str">
        <f>'Лист1'!C129</f>
        <v>75.00 </v>
      </c>
      <c r="D129" s="114" t="str">
        <f>'Лист1'!D129</f>
        <v/>
      </c>
      <c r="E129" s="114" t="str">
        <f>'Лист1'!E129</f>
        <v/>
      </c>
      <c r="F129" s="115" t="str">
        <f>'Лист1'!F129</f>
        <v/>
      </c>
      <c r="G129" s="116" t="str">
        <f>'Лист1'!G129</f>
        <v>747.00 </v>
      </c>
      <c r="H129" s="115" t="str">
        <f>'Лист1'!H129</f>
        <v>5,000.00 </v>
      </c>
      <c r="I129" s="117" t="str">
        <f>'Лист1'!I129</f>
        <v>5,747.00 </v>
      </c>
      <c r="J129" s="118" t="str">
        <f>'Лист1'!J129</f>
        <v>5,747.00 </v>
      </c>
      <c r="K129" s="118" t="str">
        <f>'Лист1'!K129</f>
        <v/>
      </c>
      <c r="L129" s="118" t="str">
        <f>'Лист1'!L129</f>
        <v/>
      </c>
      <c r="M129" s="118" t="str">
        <f>'Лист1'!M129</f>
        <v/>
      </c>
      <c r="N129" s="118" t="str">
        <f>'Лист1'!N129</f>
        <v/>
      </c>
      <c r="O129" s="118" t="str">
        <f>'Лист1'!O129</f>
        <v/>
      </c>
      <c r="P129" s="118" t="str">
        <f>'Лист1'!P129</f>
        <v/>
      </c>
      <c r="Q129" s="118" t="str">
        <f>'Лист1'!Q129</f>
        <v/>
      </c>
      <c r="R129" s="119" t="str">
        <f>'Лист1'!S129</f>
        <v>5,747.00 </v>
      </c>
      <c r="S129" s="120" t="str">
        <f t="shared" si="1"/>
        <v>-75.00 </v>
      </c>
      <c r="T129" s="121" t="str">
        <f t="shared" si="2"/>
        <v>4,310.25 </v>
      </c>
      <c r="U129" s="120" t="str">
        <f>'Лист1'!V129</f>
        <v>4,385.25 </v>
      </c>
      <c r="V129" s="119" t="str">
        <f t="shared" si="3"/>
        <v>1,361.75 </v>
      </c>
    </row>
    <row r="130" ht="15.75" hidden="1" customHeight="1">
      <c r="A130" s="80" t="str">
        <f>'Лист1'!A130</f>
        <v>Николаев А.Л.</v>
      </c>
      <c r="B130" s="20" t="s">
        <v>272</v>
      </c>
      <c r="C130" s="113" t="str">
        <f>'Лист1'!C130</f>
        <v/>
      </c>
      <c r="D130" s="114" t="str">
        <f>'Лист1'!D130</f>
        <v>43.00 </v>
      </c>
      <c r="E130" s="114" t="str">
        <f>'Лист1'!E130</f>
        <v/>
      </c>
      <c r="F130" s="115" t="str">
        <f>'Лист1'!F130</f>
        <v/>
      </c>
      <c r="G130" s="116" t="str">
        <f>'Лист1'!G130</f>
        <v>869.00 </v>
      </c>
      <c r="H130" s="115" t="str">
        <f>'Лист1'!H130</f>
        <v>5,000.00 </v>
      </c>
      <c r="I130" s="117" t="str">
        <f>'Лист1'!I130</f>
        <v>5,912.00 </v>
      </c>
      <c r="J130" s="118" t="str">
        <f>'Лист1'!J130</f>
        <v/>
      </c>
      <c r="K130" s="118" t="str">
        <f>'Лист1'!K130</f>
        <v/>
      </c>
      <c r="L130" s="118" t="str">
        <f>'Лист1'!L130</f>
        <v/>
      </c>
      <c r="M130" s="118" t="str">
        <f>'Лист1'!M130</f>
        <v/>
      </c>
      <c r="N130" s="118" t="str">
        <f>'Лист1'!N130</f>
        <v/>
      </c>
      <c r="O130" s="118" t="str">
        <f>'Лист1'!O130</f>
        <v/>
      </c>
      <c r="P130" s="118" t="str">
        <f>'Лист1'!P130</f>
        <v/>
      </c>
      <c r="Q130" s="118" t="str">
        <f>'Лист1'!Q130</f>
        <v/>
      </c>
      <c r="R130" s="119" t="str">
        <f>'Лист1'!S130</f>
        <v>5,912.00 </v>
      </c>
      <c r="S130" s="120" t="str">
        <f t="shared" si="1"/>
        <v>0.00 </v>
      </c>
      <c r="T130" s="121" t="str">
        <f t="shared" si="2"/>
        <v>4,401.75 </v>
      </c>
      <c r="U130" s="120" t="str">
        <f>'Лист1'!V130</f>
        <v>4,444.75 </v>
      </c>
      <c r="V130" s="119" t="str">
        <f t="shared" si="3"/>
        <v>1,467.25 </v>
      </c>
    </row>
    <row r="131" ht="15.75" customHeight="1">
      <c r="A131" s="80" t="str">
        <f>'Лист1'!A131</f>
        <v>Агаев Шарик Джамал Оглы</v>
      </c>
      <c r="B131" s="20" t="s">
        <v>273</v>
      </c>
      <c r="C131" s="113" t="str">
        <f>'Лист1'!C131</f>
        <v>8,176.00 </v>
      </c>
      <c r="D131" s="114" t="str">
        <f>'Лист1'!D131</f>
        <v/>
      </c>
      <c r="E131" s="114" t="str">
        <f>'Лист1'!E131</f>
        <v/>
      </c>
      <c r="F131" s="115" t="str">
        <f>'Лист1'!F131</f>
        <v/>
      </c>
      <c r="G131" s="116" t="str">
        <f>'Лист1'!G131</f>
        <v>790.00 </v>
      </c>
      <c r="H131" s="115" t="str">
        <f>'Лист1'!H131</f>
        <v>5,000.00 </v>
      </c>
      <c r="I131" s="117" t="str">
        <f>'Лист1'!I131</f>
        <v>5,790.00 </v>
      </c>
      <c r="J131" s="118" t="str">
        <f>'Лист1'!J131</f>
        <v/>
      </c>
      <c r="K131" s="118" t="str">
        <f>'Лист1'!K131</f>
        <v/>
      </c>
      <c r="L131" s="118" t="str">
        <f>'Лист1'!L131</f>
        <v/>
      </c>
      <c r="M131" s="118" t="str">
        <f>'Лист1'!M131</f>
        <v/>
      </c>
      <c r="N131" s="118" t="str">
        <f>'Лист1'!N131</f>
        <v/>
      </c>
      <c r="O131" s="118" t="str">
        <f>'Лист1'!O131</f>
        <v/>
      </c>
      <c r="P131" s="118" t="str">
        <f>'Лист1'!P131</f>
        <v/>
      </c>
      <c r="Q131" s="118" t="str">
        <f>'Лист1'!Q131</f>
        <v/>
      </c>
      <c r="R131" s="119" t="str">
        <f>'Лист1'!S131</f>
        <v>0.00 </v>
      </c>
      <c r="S131" s="120" t="str">
        <f t="shared" si="1"/>
        <v>-13,966.00 </v>
      </c>
      <c r="T131" s="121" t="str">
        <f t="shared" si="2"/>
        <v>4,342.50 </v>
      </c>
      <c r="U131" s="120" t="str">
        <f>'Лист1'!V131</f>
        <v>12,518.50 </v>
      </c>
      <c r="V131" s="122" t="str">
        <f t="shared" si="3"/>
        <v>-12,518.50 </v>
      </c>
    </row>
    <row r="132" ht="15.75" customHeight="1">
      <c r="A132" s="80" t="str">
        <f>'Лист1'!A132</f>
        <v>Кальченко Г.Д</v>
      </c>
      <c r="B132" s="20" t="s">
        <v>275</v>
      </c>
      <c r="C132" s="113" t="str">
        <f>'Лист1'!C132</f>
        <v/>
      </c>
      <c r="D132" s="114" t="str">
        <f>'Лист1'!D132</f>
        <v/>
      </c>
      <c r="E132" s="114" t="str">
        <f>'Лист1'!E132</f>
        <v/>
      </c>
      <c r="F132" s="115" t="str">
        <f>'Лист1'!F132</f>
        <v/>
      </c>
      <c r="G132" s="116" t="str">
        <f>'Лист1'!G132</f>
        <v>1,027.00 </v>
      </c>
      <c r="H132" s="115" t="str">
        <f>'Лист1'!H132</f>
        <v>5,000.00 </v>
      </c>
      <c r="I132" s="117" t="str">
        <f>'Лист1'!I132</f>
        <v>6,027.00 </v>
      </c>
      <c r="J132" s="118" t="str">
        <f>'Лист1'!J132</f>
        <v/>
      </c>
      <c r="K132" s="118" t="str">
        <f>'Лист1'!K132</f>
        <v>3,527.00 </v>
      </c>
      <c r="L132" s="118" t="str">
        <f>'Лист1'!L132</f>
        <v/>
      </c>
      <c r="M132" s="118" t="str">
        <f>'Лист1'!M132</f>
        <v/>
      </c>
      <c r="N132" s="118" t="str">
        <f>'Лист1'!N132</f>
        <v/>
      </c>
      <c r="O132" s="118" t="str">
        <f>'Лист1'!O132</f>
        <v/>
      </c>
      <c r="P132" s="118" t="str">
        <f>'Лист1'!P132</f>
        <v/>
      </c>
      <c r="Q132" s="118" t="str">
        <f>'Лист1'!Q132</f>
        <v/>
      </c>
      <c r="R132" s="119" t="str">
        <f>'Лист1'!S132</f>
        <v>3,527.00 </v>
      </c>
      <c r="S132" s="120" t="str">
        <f t="shared" si="1"/>
        <v>-2,500.00 </v>
      </c>
      <c r="T132" s="121" t="str">
        <f t="shared" si="2"/>
        <v>4,520.25 </v>
      </c>
      <c r="U132" s="120" t="str">
        <f>'Лист1'!V132</f>
        <v>4,520.25 </v>
      </c>
      <c r="V132" s="119" t="str">
        <f t="shared" si="3"/>
        <v>-993.25 </v>
      </c>
    </row>
    <row r="133" ht="15.75" customHeight="1">
      <c r="A133" s="80" t="str">
        <f>'Лист1'!A133</f>
        <v>Сотников А.А</v>
      </c>
      <c r="B133" s="20" t="s">
        <v>277</v>
      </c>
      <c r="C133" s="113" t="str">
        <f>'Лист1'!C133</f>
        <v/>
      </c>
      <c r="D133" s="114" t="str">
        <f>'Лист1'!D133</f>
        <v/>
      </c>
      <c r="E133" s="114" t="str">
        <f>'Лист1'!E133</f>
        <v/>
      </c>
      <c r="F133" s="115" t="str">
        <f>'Лист1'!F133</f>
        <v/>
      </c>
      <c r="G133" s="116" t="str">
        <f>'Лист1'!G133</f>
        <v>909.00 </v>
      </c>
      <c r="H133" s="115" t="str">
        <f>'Лист1'!H133</f>
        <v>5,000.00 </v>
      </c>
      <c r="I133" s="117" t="str">
        <f>'Лист1'!I133</f>
        <v>5,909.00 </v>
      </c>
      <c r="J133" s="118" t="str">
        <f>'Лист1'!J133</f>
        <v/>
      </c>
      <c r="K133" s="118" t="str">
        <f>'Лист1'!K133</f>
        <v/>
      </c>
      <c r="L133" s="118" t="str">
        <f>'Лист1'!L133</f>
        <v/>
      </c>
      <c r="M133" s="118" t="str">
        <f>'Лист1'!M133</f>
        <v/>
      </c>
      <c r="N133" s="118" t="str">
        <f>'Лист1'!N133</f>
        <v/>
      </c>
      <c r="O133" s="118" t="str">
        <f>'Лист1'!O133</f>
        <v/>
      </c>
      <c r="P133" s="118" t="str">
        <f>'Лист1'!P133</f>
        <v/>
      </c>
      <c r="Q133" s="118" t="str">
        <f>'Лист1'!Q133</f>
        <v>4,200.00 </v>
      </c>
      <c r="R133" s="119" t="str">
        <f>'Лист1'!S133</f>
        <v>4,200.00 </v>
      </c>
      <c r="S133" s="120" t="str">
        <f t="shared" si="1"/>
        <v>-1,709.00 </v>
      </c>
      <c r="T133" s="121" t="str">
        <f t="shared" si="2"/>
        <v>4,431.75 </v>
      </c>
      <c r="U133" s="120" t="str">
        <f>'Лист1'!V133</f>
        <v>4,431.75 </v>
      </c>
      <c r="V133" s="119" t="str">
        <f t="shared" si="3"/>
        <v>-231.75 </v>
      </c>
    </row>
    <row r="134" ht="15.75" customHeight="1">
      <c r="A134" s="80" t="str">
        <f>'Лист1'!A134</f>
        <v>Грезин С.В</v>
      </c>
      <c r="B134" s="20" t="s">
        <v>279</v>
      </c>
      <c r="C134" s="113" t="str">
        <f>'Лист1'!C134</f>
        <v/>
      </c>
      <c r="D134" s="114" t="str">
        <f>'Лист1'!D134</f>
        <v/>
      </c>
      <c r="E134" s="114" t="str">
        <f>'Лист1'!E134</f>
        <v/>
      </c>
      <c r="F134" s="115" t="str">
        <f>'Лист1'!F134</f>
        <v/>
      </c>
      <c r="G134" s="116" t="str">
        <f>'Лист1'!G134</f>
        <v>1,173.00 </v>
      </c>
      <c r="H134" s="115" t="str">
        <f>'Лист1'!H134</f>
        <v>5,000.00 </v>
      </c>
      <c r="I134" s="117" t="str">
        <f>'Лист1'!I134</f>
        <v>6,173.00 </v>
      </c>
      <c r="J134" s="118" t="str">
        <f>'Лист1'!J134</f>
        <v/>
      </c>
      <c r="K134" s="118" t="str">
        <f>'Лист1'!K134</f>
        <v/>
      </c>
      <c r="L134" s="118" t="str">
        <f>'Лист1'!L134</f>
        <v>3,000.00 </v>
      </c>
      <c r="M134" s="118" t="str">
        <f>'Лист1'!M134</f>
        <v/>
      </c>
      <c r="N134" s="118" t="str">
        <f>'Лист1'!N134</f>
        <v/>
      </c>
      <c r="O134" s="118" t="str">
        <f>'Лист1'!O134</f>
        <v/>
      </c>
      <c r="P134" s="118" t="str">
        <f>'Лист1'!P134</f>
        <v/>
      </c>
      <c r="Q134" s="118" t="str">
        <f>'Лист1'!Q134</f>
        <v/>
      </c>
      <c r="R134" s="119" t="str">
        <f>'Лист1'!S134</f>
        <v>3,000.00 </v>
      </c>
      <c r="S134" s="120" t="str">
        <f t="shared" si="1"/>
        <v>-3,173.00 </v>
      </c>
      <c r="T134" s="121" t="str">
        <f t="shared" si="2"/>
        <v>4,629.75 </v>
      </c>
      <c r="U134" s="120" t="str">
        <f>'Лист1'!V134</f>
        <v>4,629.75 </v>
      </c>
      <c r="V134" s="119" t="str">
        <f t="shared" si="3"/>
        <v>-1,629.75 </v>
      </c>
    </row>
    <row r="135" ht="15.75" hidden="1" customHeight="1">
      <c r="A135" s="80" t="str">
        <f>'Лист1'!A135</f>
        <v>Афонина Н.М</v>
      </c>
      <c r="B135" s="20" t="s">
        <v>281</v>
      </c>
      <c r="C135" s="113" t="str">
        <f>'Лист1'!C135</f>
        <v/>
      </c>
      <c r="D135" s="114" t="str">
        <f>'Лист1'!D135</f>
        <v/>
      </c>
      <c r="E135" s="114" t="str">
        <f>'Лист1'!E135</f>
        <v/>
      </c>
      <c r="F135" s="115" t="str">
        <f>'Лист1'!F135</f>
        <v/>
      </c>
      <c r="G135" s="116" t="str">
        <f>'Лист1'!G135</f>
        <v>1,106.00 </v>
      </c>
      <c r="H135" s="115" t="str">
        <f>'Лист1'!H135</f>
        <v>5,000.00 </v>
      </c>
      <c r="I135" s="117" t="str">
        <f>'Лист1'!I135</f>
        <v>6,106.00 </v>
      </c>
      <c r="J135" s="118" t="str">
        <f>'Лист1'!J135</f>
        <v/>
      </c>
      <c r="K135" s="118" t="str">
        <f>'Лист1'!K135</f>
        <v/>
      </c>
      <c r="L135" s="118" t="str">
        <f>'Лист1'!L135</f>
        <v/>
      </c>
      <c r="M135" s="118" t="str">
        <f>'Лист1'!M135</f>
        <v/>
      </c>
      <c r="N135" s="118" t="str">
        <f>'Лист1'!N135</f>
        <v>6,106.00 </v>
      </c>
      <c r="O135" s="118" t="str">
        <f>'Лист1'!O135</f>
        <v/>
      </c>
      <c r="P135" s="118" t="str">
        <f>'Лист1'!P135</f>
        <v/>
      </c>
      <c r="Q135" s="118" t="str">
        <f>'Лист1'!Q135</f>
        <v/>
      </c>
      <c r="R135" s="119" t="str">
        <f>'Лист1'!S135</f>
        <v>6,106.00 </v>
      </c>
      <c r="S135" s="120" t="str">
        <f t="shared" si="1"/>
        <v>0.00 </v>
      </c>
      <c r="T135" s="121" t="str">
        <f t="shared" si="2"/>
        <v>4,579.50 </v>
      </c>
      <c r="U135" s="120" t="str">
        <f>'Лист1'!V135</f>
        <v>4,579.50 </v>
      </c>
      <c r="V135" s="119" t="str">
        <f t="shared" si="3"/>
        <v>1,526.50 </v>
      </c>
    </row>
    <row r="136" ht="15.75" customHeight="1">
      <c r="A136" s="80" t="str">
        <f>'Лист1'!A136</f>
        <v>Зинов В.В</v>
      </c>
      <c r="B136" s="20" t="s">
        <v>283</v>
      </c>
      <c r="C136" s="113" t="str">
        <f>'Лист1'!C136</f>
        <v/>
      </c>
      <c r="D136" s="114" t="str">
        <f>'Лист1'!D136</f>
        <v/>
      </c>
      <c r="E136" s="114" t="str">
        <f>'Лист1'!E136</f>
        <v/>
      </c>
      <c r="F136" s="115" t="str">
        <f>'Лист1'!F136</f>
        <v/>
      </c>
      <c r="G136" s="116" t="str">
        <f>'Лист1'!G136</f>
        <v>869.00 </v>
      </c>
      <c r="H136" s="115" t="str">
        <f>'Лист1'!H136</f>
        <v>5,000.00 </v>
      </c>
      <c r="I136" s="117" t="str">
        <f>'Лист1'!I136</f>
        <v>5,869.00 </v>
      </c>
      <c r="J136" s="118" t="str">
        <f>'Лист1'!J136</f>
        <v/>
      </c>
      <c r="K136" s="118" t="str">
        <f>'Лист1'!K136</f>
        <v/>
      </c>
      <c r="L136" s="118" t="str">
        <f>'Лист1'!L136</f>
        <v/>
      </c>
      <c r="M136" s="118" t="str">
        <f>'Лист1'!M136</f>
        <v/>
      </c>
      <c r="N136" s="118" t="str">
        <f>'Лист1'!N136</f>
        <v/>
      </c>
      <c r="O136" s="118" t="str">
        <f>'Лист1'!O136</f>
        <v>2,500.00 </v>
      </c>
      <c r="P136" s="118" t="str">
        <f>'Лист1'!P136</f>
        <v/>
      </c>
      <c r="Q136" s="118" t="str">
        <f>'Лист1'!Q136</f>
        <v/>
      </c>
      <c r="R136" s="119" t="str">
        <f>'Лист1'!S136</f>
        <v>2,500.00 </v>
      </c>
      <c r="S136" s="120" t="str">
        <f t="shared" si="1"/>
        <v>-3,369.00 </v>
      </c>
      <c r="T136" s="121" t="str">
        <f t="shared" si="2"/>
        <v>4,401.75 </v>
      </c>
      <c r="U136" s="120" t="str">
        <f>'Лист1'!V136</f>
        <v>4,401.75 </v>
      </c>
      <c r="V136" s="119" t="str">
        <f t="shared" si="3"/>
        <v>-1,901.75 </v>
      </c>
    </row>
    <row r="137" ht="15.75" hidden="1" customHeight="1">
      <c r="A137" s="80" t="str">
        <f>'Лист1'!A137</f>
        <v>Беликова И.Е.</v>
      </c>
      <c r="B137" s="49" t="s">
        <v>285</v>
      </c>
      <c r="C137" s="113" t="str">
        <f>'Лист1'!C137</f>
        <v/>
      </c>
      <c r="D137" s="114" t="str">
        <f>'Лист1'!D137</f>
        <v/>
      </c>
      <c r="E137" s="114" t="str">
        <f>'Лист1'!E137</f>
        <v/>
      </c>
      <c r="F137" s="115" t="str">
        <f>'Лист1'!F137</f>
        <v/>
      </c>
      <c r="G137" s="116" t="str">
        <f>'Лист1'!G137</f>
        <v>1,106.00 </v>
      </c>
      <c r="H137" s="115" t="str">
        <f>'Лист1'!H137</f>
        <v>5,000.00 </v>
      </c>
      <c r="I137" s="117" t="str">
        <f>'Лист1'!I137</f>
        <v>6,106.00 </v>
      </c>
      <c r="J137" s="118" t="str">
        <f>'Лист1'!J137</f>
        <v/>
      </c>
      <c r="K137" s="118" t="str">
        <f>'Лист1'!K137</f>
        <v/>
      </c>
      <c r="L137" s="118" t="str">
        <f>'Лист1'!L137</f>
        <v/>
      </c>
      <c r="M137" s="118" t="str">
        <f>'Лист1'!M137</f>
        <v/>
      </c>
      <c r="N137" s="118" t="str">
        <f>'Лист1'!N137</f>
        <v>0.00 </v>
      </c>
      <c r="O137" s="118" t="str">
        <f>'Лист1'!O137</f>
        <v>6,359.00 </v>
      </c>
      <c r="P137" s="118" t="str">
        <f>'Лист1'!P137</f>
        <v/>
      </c>
      <c r="Q137" s="118" t="str">
        <f>'Лист1'!Q137</f>
        <v/>
      </c>
      <c r="R137" s="119" t="str">
        <f>'Лист1'!S137</f>
        <v>6,359.00 </v>
      </c>
      <c r="S137" s="120" t="str">
        <f t="shared" si="1"/>
        <v>253.00 </v>
      </c>
      <c r="T137" s="121" t="str">
        <f t="shared" si="2"/>
        <v>4,579.50 </v>
      </c>
      <c r="U137" s="120" t="str">
        <f>'Лист1'!V137</f>
        <v>4,579.50 </v>
      </c>
      <c r="V137" s="119" t="str">
        <f t="shared" si="3"/>
        <v>1,779.50 </v>
      </c>
      <c r="W137" s="52"/>
    </row>
    <row r="138" ht="15.75" hidden="1" customHeight="1">
      <c r="A138" s="80" t="str">
        <f>'Лист1'!A138</f>
        <v>Кравцова Е.В</v>
      </c>
      <c r="B138" s="20" t="s">
        <v>287</v>
      </c>
      <c r="C138" s="113" t="str">
        <f>'Лист1'!C138</f>
        <v/>
      </c>
      <c r="D138" s="114" t="str">
        <f>'Лист1'!D138</f>
        <v/>
      </c>
      <c r="E138" s="114" t="str">
        <f>'Лист1'!E138</f>
        <v/>
      </c>
      <c r="F138" s="115" t="str">
        <f>'Лист1'!F138</f>
        <v/>
      </c>
      <c r="G138" s="116" t="str">
        <f>'Лист1'!G138</f>
        <v>869.00 </v>
      </c>
      <c r="H138" s="115" t="str">
        <f>'Лист1'!H138</f>
        <v>5,000.00 </v>
      </c>
      <c r="I138" s="117" t="str">
        <f>'Лист1'!I138</f>
        <v>5,869.00 </v>
      </c>
      <c r="J138" s="118" t="str">
        <f>'Лист1'!J138</f>
        <v/>
      </c>
      <c r="K138" s="118" t="str">
        <f>'Лист1'!K138</f>
        <v/>
      </c>
      <c r="L138" s="118" t="str">
        <f>'Лист1'!L138</f>
        <v/>
      </c>
      <c r="M138" s="118" t="str">
        <f>'Лист1'!M138</f>
        <v/>
      </c>
      <c r="N138" s="118" t="str">
        <f>'Лист1'!N138</f>
        <v/>
      </c>
      <c r="O138" s="118" t="str">
        <f>'Лист1'!O138</f>
        <v/>
      </c>
      <c r="P138" s="118" t="str">
        <f>'Лист1'!P138</f>
        <v>5,869.00 </v>
      </c>
      <c r="Q138" s="118" t="str">
        <f>'Лист1'!Q138</f>
        <v/>
      </c>
      <c r="R138" s="119" t="str">
        <f>'Лист1'!S138</f>
        <v>5,869.00 </v>
      </c>
      <c r="S138" s="120" t="str">
        <f t="shared" si="1"/>
        <v>0.00 </v>
      </c>
      <c r="T138" s="121" t="str">
        <f t="shared" si="2"/>
        <v>4,401.75 </v>
      </c>
      <c r="U138" s="120" t="str">
        <f>'Лист1'!V138</f>
        <v>4,401.75 </v>
      </c>
      <c r="V138" s="119" t="str">
        <f t="shared" si="3"/>
        <v>1,467.25 </v>
      </c>
    </row>
    <row r="139" ht="15.75" customHeight="1">
      <c r="A139" s="80" t="str">
        <f>'Лист1'!A139</f>
        <v>Васильев А.В</v>
      </c>
      <c r="B139" s="20" t="s">
        <v>289</v>
      </c>
      <c r="C139" s="113" t="str">
        <f>'Лист1'!C139</f>
        <v>1,567.00 </v>
      </c>
      <c r="D139" s="114" t="str">
        <f>'Лист1'!D139</f>
        <v/>
      </c>
      <c r="E139" s="114" t="str">
        <f>'Лист1'!E139</f>
        <v/>
      </c>
      <c r="F139" s="115" t="str">
        <f>'Лист1'!F139</f>
        <v/>
      </c>
      <c r="G139" s="116" t="str">
        <f>'Лист1'!G139</f>
        <v>948.00 </v>
      </c>
      <c r="H139" s="115" t="str">
        <f>'Лист1'!H139</f>
        <v>5,000.00 </v>
      </c>
      <c r="I139" s="117" t="str">
        <f>'Лист1'!I139</f>
        <v>5,948.00 </v>
      </c>
      <c r="J139" s="118" t="str">
        <f>'Лист1'!J139</f>
        <v/>
      </c>
      <c r="K139" s="118" t="str">
        <f>'Лист1'!K139</f>
        <v>2,000.00 </v>
      </c>
      <c r="L139" s="118" t="str">
        <f>'Лист1'!L139</f>
        <v/>
      </c>
      <c r="M139" s="118" t="str">
        <f>'Лист1'!M139</f>
        <v/>
      </c>
      <c r="N139" s="118" t="str">
        <f>'Лист1'!N139</f>
        <v/>
      </c>
      <c r="O139" s="118" t="str">
        <f>'Лист1'!O139</f>
        <v/>
      </c>
      <c r="P139" s="118" t="str">
        <f>'Лист1'!P139</f>
        <v>2,800.00 </v>
      </c>
      <c r="Q139" s="118" t="str">
        <f>'Лист1'!Q139</f>
        <v/>
      </c>
      <c r="R139" s="119" t="str">
        <f>'Лист1'!S139</f>
        <v>4,800.00 </v>
      </c>
      <c r="S139" s="120" t="str">
        <f t="shared" si="1"/>
        <v>-2,715.00 </v>
      </c>
      <c r="T139" s="121" t="str">
        <f t="shared" si="2"/>
        <v>4,461.00 </v>
      </c>
      <c r="U139" s="120" t="str">
        <f>'Лист1'!V139</f>
        <v>6,028.00 </v>
      </c>
      <c r="V139" s="119" t="str">
        <f t="shared" si="3"/>
        <v>-1,228.00 </v>
      </c>
    </row>
    <row r="140" ht="15.75" hidden="1" customHeight="1">
      <c r="A140" s="80" t="str">
        <f>'Лист1'!A140</f>
        <v>Бебех С.В</v>
      </c>
      <c r="B140" s="20" t="s">
        <v>291</v>
      </c>
      <c r="C140" s="113" t="str">
        <f>'Лист1'!C140</f>
        <v/>
      </c>
      <c r="D140" s="114" t="str">
        <f>'Лист1'!D140</f>
        <v/>
      </c>
      <c r="E140" s="114" t="str">
        <f>'Лист1'!E140</f>
        <v/>
      </c>
      <c r="F140" s="115" t="str">
        <f>'Лист1'!F140</f>
        <v/>
      </c>
      <c r="G140" s="116" t="str">
        <f>'Лист1'!G140</f>
        <v>751.00 </v>
      </c>
      <c r="H140" s="115" t="str">
        <f>'Лист1'!H140</f>
        <v>5,000.00 </v>
      </c>
      <c r="I140" s="117" t="str">
        <f>'Лист1'!I140</f>
        <v>5,751.00 </v>
      </c>
      <c r="J140" s="118" t="str">
        <f>'Лист1'!J140</f>
        <v/>
      </c>
      <c r="K140" s="118" t="str">
        <f>'Лист1'!K140</f>
        <v/>
      </c>
      <c r="L140" s="118" t="str">
        <f>'Лист1'!L140</f>
        <v/>
      </c>
      <c r="M140" s="118" t="str">
        <f>'Лист1'!M140</f>
        <v/>
      </c>
      <c r="N140" s="118" t="str">
        <f>'Лист1'!N140</f>
        <v/>
      </c>
      <c r="O140" s="118" t="str">
        <f>'Лист1'!O140</f>
        <v>5,751.00 </v>
      </c>
      <c r="P140" s="118" t="str">
        <f>'Лист1'!P140</f>
        <v/>
      </c>
      <c r="Q140" s="118" t="str">
        <f>'Лист1'!Q140</f>
        <v/>
      </c>
      <c r="R140" s="119" t="str">
        <f>'Лист1'!S140</f>
        <v>5,751.00 </v>
      </c>
      <c r="S140" s="120" t="str">
        <f t="shared" si="1"/>
        <v>0.00 </v>
      </c>
      <c r="T140" s="121" t="str">
        <f t="shared" si="2"/>
        <v>4,313.25 </v>
      </c>
      <c r="U140" s="120" t="str">
        <f>'Лист1'!V140</f>
        <v>4,313.25 </v>
      </c>
      <c r="V140" s="119" t="str">
        <f t="shared" si="3"/>
        <v>1,437.75 </v>
      </c>
    </row>
    <row r="141" ht="15.75" hidden="1" customHeight="1">
      <c r="A141" s="80" t="str">
        <f>'Лист1'!A141</f>
        <v>Деркунский В.Е</v>
      </c>
      <c r="B141" s="20" t="s">
        <v>293</v>
      </c>
      <c r="C141" s="113" t="str">
        <f>'Лист1'!C141</f>
        <v/>
      </c>
      <c r="D141" s="114" t="str">
        <f>'Лист1'!D141</f>
        <v/>
      </c>
      <c r="E141" s="114" t="str">
        <f>'Лист1'!E141</f>
        <v/>
      </c>
      <c r="F141" s="115" t="str">
        <f>'Лист1'!F141</f>
        <v/>
      </c>
      <c r="G141" s="116" t="str">
        <f>'Лист1'!G141</f>
        <v>948.00 </v>
      </c>
      <c r="H141" s="115" t="str">
        <f>'Лист1'!H141</f>
        <v>5,000.00 </v>
      </c>
      <c r="I141" s="117" t="str">
        <f>'Лист1'!I141</f>
        <v>5,948.00 </v>
      </c>
      <c r="J141" s="118" t="str">
        <f>'Лист1'!J141</f>
        <v/>
      </c>
      <c r="K141" s="118" t="str">
        <f>'Лист1'!K141</f>
        <v/>
      </c>
      <c r="L141" s="118" t="str">
        <f>'Лист1'!L141</f>
        <v>2,948.00 </v>
      </c>
      <c r="M141" s="118" t="str">
        <f>'Лист1'!M141</f>
        <v/>
      </c>
      <c r="N141" s="118" t="str">
        <f>'Лист1'!N141</f>
        <v/>
      </c>
      <c r="O141" s="118" t="str">
        <f>'Лист1'!O141</f>
        <v/>
      </c>
      <c r="P141" s="118" t="str">
        <f>'Лист1'!P141</f>
        <v>3,000.00 </v>
      </c>
      <c r="Q141" s="118" t="str">
        <f>'Лист1'!Q141</f>
        <v/>
      </c>
      <c r="R141" s="119" t="str">
        <f>'Лист1'!S141</f>
        <v>5,948.00 </v>
      </c>
      <c r="S141" s="120" t="str">
        <f t="shared" si="1"/>
        <v>0.00 </v>
      </c>
      <c r="T141" s="121" t="str">
        <f t="shared" si="2"/>
        <v>4,461.00 </v>
      </c>
      <c r="U141" s="120" t="str">
        <f>'Лист1'!V141</f>
        <v>4,461.00 </v>
      </c>
      <c r="V141" s="119" t="str">
        <f t="shared" si="3"/>
        <v>1,487.00 </v>
      </c>
    </row>
    <row r="142" ht="15.75" customHeight="1">
      <c r="A142" s="80" t="str">
        <f>'Лист1'!A142</f>
        <v>Прудников А.С</v>
      </c>
      <c r="B142" s="20" t="s">
        <v>294</v>
      </c>
      <c r="C142" s="113" t="str">
        <f>'Лист1'!C142</f>
        <v/>
      </c>
      <c r="D142" s="114" t="str">
        <f>'Лист1'!D142</f>
        <v/>
      </c>
      <c r="E142" s="114" t="str">
        <f>'Лист1'!E142</f>
        <v/>
      </c>
      <c r="F142" s="115" t="str">
        <f>'Лист1'!F142</f>
        <v/>
      </c>
      <c r="G142" s="116" t="str">
        <f>'Лист1'!G142</f>
        <v>988.00 </v>
      </c>
      <c r="H142" s="115" t="str">
        <f>'Лист1'!H142</f>
        <v>5,000.00 </v>
      </c>
      <c r="I142" s="117" t="str">
        <f>'Лист1'!I142</f>
        <v>5,988.00 </v>
      </c>
      <c r="J142" s="118" t="str">
        <f>'Лист1'!J142</f>
        <v/>
      </c>
      <c r="K142" s="118" t="str">
        <f>'Лист1'!K142</f>
        <v/>
      </c>
      <c r="L142" s="118" t="str">
        <f>'Лист1'!L142</f>
        <v/>
      </c>
      <c r="M142" s="118" t="str">
        <f>'Лист1'!M142</f>
        <v/>
      </c>
      <c r="N142" s="118" t="str">
        <f>'Лист1'!N142</f>
        <v/>
      </c>
      <c r="O142" s="118" t="str">
        <f>'Лист1'!O142</f>
        <v/>
      </c>
      <c r="P142" s="118" t="str">
        <f>'Лист1'!P142</f>
        <v/>
      </c>
      <c r="Q142" s="118" t="str">
        <f>'Лист1'!Q142</f>
        <v/>
      </c>
      <c r="R142" s="119" t="str">
        <f>'Лист1'!S142</f>
        <v>0.00 </v>
      </c>
      <c r="S142" s="120" t="str">
        <f t="shared" si="1"/>
        <v>-5,988.00 </v>
      </c>
      <c r="T142" s="121" t="str">
        <f t="shared" si="2"/>
        <v>4,491.00 </v>
      </c>
      <c r="U142" s="120" t="str">
        <f>'Лист1'!V142</f>
        <v>4,491.00 </v>
      </c>
      <c r="V142" s="119" t="str">
        <f t="shared" si="3"/>
        <v>-4,491.00 </v>
      </c>
    </row>
    <row r="143" ht="15.75" customHeight="1">
      <c r="A143" s="80" t="str">
        <f>'Лист1'!A143</f>
        <v>Гаджиев Г. М.</v>
      </c>
      <c r="B143" s="20" t="s">
        <v>296</v>
      </c>
      <c r="C143" s="113" t="str">
        <f>'Лист1'!C143</f>
        <v>18,219.00 </v>
      </c>
      <c r="D143" s="114" t="str">
        <f>'Лист1'!D143</f>
        <v/>
      </c>
      <c r="E143" s="114" t="str">
        <f>'Лист1'!E143</f>
        <v/>
      </c>
      <c r="F143" s="115" t="str">
        <f>'Лист1'!F143</f>
        <v/>
      </c>
      <c r="G143" s="116" t="str">
        <f>'Лист1'!G143</f>
        <v>2,647.00 </v>
      </c>
      <c r="H143" s="115" t="str">
        <f>'Лист1'!H143</f>
        <v>5,000.00 </v>
      </c>
      <c r="I143" s="117" t="str">
        <f>'Лист1'!I143</f>
        <v>7,647.00 </v>
      </c>
      <c r="J143" s="118" t="str">
        <f>'Лист1'!J143</f>
        <v/>
      </c>
      <c r="K143" s="118" t="str">
        <f>'Лист1'!K143</f>
        <v>7,000.00 </v>
      </c>
      <c r="L143" s="118" t="str">
        <f>'Лист1'!L143</f>
        <v>5,000.00 </v>
      </c>
      <c r="M143" s="118" t="str">
        <f>'Лист1'!M143</f>
        <v>1,350.00 </v>
      </c>
      <c r="N143" s="118" t="str">
        <f>'Лист1'!N143</f>
        <v/>
      </c>
      <c r="O143" s="118" t="str">
        <f>'Лист1'!O143</f>
        <v/>
      </c>
      <c r="P143" s="118" t="str">
        <f>'Лист1'!P143</f>
        <v/>
      </c>
      <c r="Q143" s="118" t="str">
        <f>'Лист1'!Q143</f>
        <v/>
      </c>
      <c r="R143" s="119" t="str">
        <f>'Лист1'!S143</f>
        <v>13,350.00 </v>
      </c>
      <c r="S143" s="120" t="str">
        <f t="shared" si="1"/>
        <v>-12,516.00 </v>
      </c>
      <c r="T143" s="121" t="str">
        <f t="shared" si="2"/>
        <v>5,735.25 </v>
      </c>
      <c r="U143" s="120" t="str">
        <f>'Лист1'!V143</f>
        <v>23,954.25 </v>
      </c>
      <c r="V143" s="122" t="str">
        <f t="shared" si="3"/>
        <v>-10,604.25 </v>
      </c>
    </row>
    <row r="144" ht="15.75" customHeight="1">
      <c r="A144" s="80" t="str">
        <f>'Лист1'!A144</f>
        <v>Батунин И А</v>
      </c>
      <c r="B144" s="20" t="s">
        <v>298</v>
      </c>
      <c r="C144" s="113" t="str">
        <f>'Лист1'!C144</f>
        <v/>
      </c>
      <c r="D144" s="114" t="str">
        <f>'Лист1'!D144</f>
        <v/>
      </c>
      <c r="E144" s="114" t="str">
        <f>'Лист1'!E144</f>
        <v/>
      </c>
      <c r="F144" s="115" t="str">
        <f>'Лист1'!F144</f>
        <v/>
      </c>
      <c r="G144" s="116" t="str">
        <f>'Лист1'!G144</f>
        <v>948.00 </v>
      </c>
      <c r="H144" s="115" t="str">
        <f>'Лист1'!H144</f>
        <v>5,000.00 </v>
      </c>
      <c r="I144" s="117" t="str">
        <f>'Лист1'!I144</f>
        <v>5,948.00 </v>
      </c>
      <c r="J144" s="118" t="str">
        <f>'Лист1'!J144</f>
        <v/>
      </c>
      <c r="K144" s="118" t="str">
        <f>'Лист1'!K144</f>
        <v/>
      </c>
      <c r="L144" s="118" t="str">
        <f>'Лист1'!L144</f>
        <v/>
      </c>
      <c r="M144" s="118" t="str">
        <f>'Лист1'!M144</f>
        <v/>
      </c>
      <c r="N144" s="118" t="str">
        <f>'Лист1'!N144</f>
        <v/>
      </c>
      <c r="O144" s="118" t="str">
        <f>'Лист1'!O144</f>
        <v/>
      </c>
      <c r="P144" s="118" t="str">
        <f>'Лист1'!P144</f>
        <v/>
      </c>
      <c r="Q144" s="118" t="str">
        <f>'Лист1'!Q144</f>
        <v>2,974.00 </v>
      </c>
      <c r="R144" s="119" t="str">
        <f>'Лист1'!S144</f>
        <v>2,974.00 </v>
      </c>
      <c r="S144" s="120" t="str">
        <f t="shared" si="1"/>
        <v>-2,974.00 </v>
      </c>
      <c r="T144" s="121" t="str">
        <f t="shared" si="2"/>
        <v>4,461.00 </v>
      </c>
      <c r="U144" s="120" t="str">
        <f>'Лист1'!V144</f>
        <v>4,461.00 </v>
      </c>
      <c r="V144" s="119" t="str">
        <f t="shared" si="3"/>
        <v>-1,487.00 </v>
      </c>
    </row>
    <row r="145" ht="15.75" customHeight="1">
      <c r="A145" s="80" t="str">
        <f>'Лист1'!A145</f>
        <v>Тарасенко Е.Н</v>
      </c>
      <c r="B145" s="20" t="s">
        <v>300</v>
      </c>
      <c r="C145" s="113" t="str">
        <f>'Лист1'!C145</f>
        <v>4,308.00 </v>
      </c>
      <c r="D145" s="114" t="str">
        <f>'Лист1'!D145</f>
        <v/>
      </c>
      <c r="E145" s="114" t="str">
        <f>'Лист1'!E145</f>
        <v/>
      </c>
      <c r="F145" s="115" t="str">
        <f>'Лист1'!F145</f>
        <v/>
      </c>
      <c r="G145" s="116" t="str">
        <f>'Лист1'!G145</f>
        <v>956.00 </v>
      </c>
      <c r="H145" s="115" t="str">
        <f>'Лист1'!H145</f>
        <v>5,000.00 </v>
      </c>
      <c r="I145" s="117" t="str">
        <f>'Лист1'!I145</f>
        <v>5,956.00 </v>
      </c>
      <c r="J145" s="118" t="str">
        <f>'Лист1'!J145</f>
        <v/>
      </c>
      <c r="K145" s="118" t="str">
        <f>'Лист1'!K145</f>
        <v/>
      </c>
      <c r="L145" s="118" t="str">
        <f>'Лист1'!L145</f>
        <v/>
      </c>
      <c r="M145" s="118" t="str">
        <f>'Лист1'!M145</f>
        <v/>
      </c>
      <c r="N145" s="118" t="str">
        <f>'Лист1'!N145</f>
        <v/>
      </c>
      <c r="O145" s="118" t="str">
        <f>'Лист1'!O145</f>
        <v/>
      </c>
      <c r="P145" s="118" t="str">
        <f>'Лист1'!P145</f>
        <v/>
      </c>
      <c r="Q145" s="118" t="str">
        <f>'Лист1'!Q145</f>
        <v/>
      </c>
      <c r="R145" s="119" t="str">
        <f>'Лист1'!S145</f>
        <v>0.00 </v>
      </c>
      <c r="S145" s="120" t="str">
        <f t="shared" si="1"/>
        <v>-10,264.00 </v>
      </c>
      <c r="T145" s="121" t="str">
        <f t="shared" si="2"/>
        <v>4,467.00 </v>
      </c>
      <c r="U145" s="120" t="str">
        <f>'Лист1'!V145</f>
        <v>8,775.00 </v>
      </c>
      <c r="V145" s="122" t="str">
        <f t="shared" si="3"/>
        <v>-8,775.00 </v>
      </c>
    </row>
    <row r="146" ht="15.75" hidden="1" customHeight="1">
      <c r="A146" s="80" t="str">
        <f>'Лист1'!A146</f>
        <v>Сухорукова Е.А</v>
      </c>
      <c r="B146" s="20" t="s">
        <v>302</v>
      </c>
      <c r="C146" s="113" t="str">
        <f>'Лист1'!C146</f>
        <v/>
      </c>
      <c r="D146" s="114" t="str">
        <f>'Лист1'!D146</f>
        <v/>
      </c>
      <c r="E146" s="114" t="str">
        <f>'Лист1'!E146</f>
        <v/>
      </c>
      <c r="F146" s="115" t="str">
        <f>'Лист1'!F146</f>
        <v/>
      </c>
      <c r="G146" s="116" t="str">
        <f>'Лист1'!G146</f>
        <v>869.00 </v>
      </c>
      <c r="H146" s="115" t="str">
        <f>'Лист1'!H146</f>
        <v>5,000.00 </v>
      </c>
      <c r="I146" s="117" t="str">
        <f>'Лист1'!I146</f>
        <v>5,869.00 </v>
      </c>
      <c r="J146" s="118" t="str">
        <f>'Лист1'!J146</f>
        <v/>
      </c>
      <c r="K146" s="118" t="str">
        <f>'Лист1'!K146</f>
        <v/>
      </c>
      <c r="L146" s="118" t="str">
        <f>'Лист1'!L146</f>
        <v>5,869.00 </v>
      </c>
      <c r="M146" s="118" t="str">
        <f>'Лист1'!M146</f>
        <v/>
      </c>
      <c r="N146" s="118" t="str">
        <f>'Лист1'!N146</f>
        <v/>
      </c>
      <c r="O146" s="118" t="str">
        <f>'Лист1'!O146</f>
        <v/>
      </c>
      <c r="P146" s="118" t="str">
        <f>'Лист1'!P146</f>
        <v/>
      </c>
      <c r="Q146" s="118" t="str">
        <f>'Лист1'!Q146</f>
        <v/>
      </c>
      <c r="R146" s="119" t="str">
        <f>'Лист1'!S146</f>
        <v>5,869.00 </v>
      </c>
      <c r="S146" s="120" t="str">
        <f t="shared" si="1"/>
        <v>0.00 </v>
      </c>
      <c r="T146" s="121" t="str">
        <f t="shared" si="2"/>
        <v>4,401.75 </v>
      </c>
      <c r="U146" s="120" t="str">
        <f>'Лист1'!V146</f>
        <v>4,401.75 </v>
      </c>
      <c r="V146" s="119" t="str">
        <f t="shared" si="3"/>
        <v>1,467.25 </v>
      </c>
    </row>
    <row r="147" ht="15.75" customHeight="1">
      <c r="A147" s="80" t="str">
        <f>'Лист1'!A147</f>
        <v>Кныншов А.Н.</v>
      </c>
      <c r="B147" s="20" t="s">
        <v>304</v>
      </c>
      <c r="C147" s="113" t="str">
        <f>'Лист1'!C147</f>
        <v>4,297.00 </v>
      </c>
      <c r="D147" s="114" t="str">
        <f>'Лист1'!D147</f>
        <v/>
      </c>
      <c r="E147" s="114" t="str">
        <f>'Лист1'!E147</f>
        <v/>
      </c>
      <c r="F147" s="115" t="str">
        <f>'Лист1'!F147</f>
        <v/>
      </c>
      <c r="G147" s="116" t="str">
        <f>'Лист1'!G147</f>
        <v>948.00 </v>
      </c>
      <c r="H147" s="115" t="str">
        <f>'Лист1'!H147</f>
        <v>5,000.00 </v>
      </c>
      <c r="I147" s="117" t="str">
        <f>'Лист1'!I147</f>
        <v>5,948.00 </v>
      </c>
      <c r="J147" s="118" t="str">
        <f>'Лист1'!J147</f>
        <v/>
      </c>
      <c r="K147" s="118" t="str">
        <f>'Лист1'!K147</f>
        <v>6,148.00 </v>
      </c>
      <c r="L147" s="118" t="str">
        <f>'Лист1'!L147</f>
        <v/>
      </c>
      <c r="M147" s="118" t="str">
        <f>'Лист1'!M147</f>
        <v/>
      </c>
      <c r="N147" s="118" t="str">
        <f>'Лист1'!N147</f>
        <v/>
      </c>
      <c r="O147" s="118" t="str">
        <f>'Лист1'!O147</f>
        <v/>
      </c>
      <c r="P147" s="118" t="str">
        <f>'Лист1'!P147</f>
        <v/>
      </c>
      <c r="Q147" s="118" t="str">
        <f>'Лист1'!Q147</f>
        <v>500.00 </v>
      </c>
      <c r="R147" s="119" t="str">
        <f>'Лист1'!S147</f>
        <v>6,648.00 </v>
      </c>
      <c r="S147" s="120" t="str">
        <f t="shared" si="1"/>
        <v>-3,597.00 </v>
      </c>
      <c r="T147" s="121" t="str">
        <f t="shared" si="2"/>
        <v>4,461.00 </v>
      </c>
      <c r="U147" s="120" t="str">
        <f>'Лист1'!V147</f>
        <v>8,758.00 </v>
      </c>
      <c r="V147" s="119" t="str">
        <f t="shared" si="3"/>
        <v>-2,110.00 </v>
      </c>
    </row>
    <row r="148" ht="15.75" customHeight="1">
      <c r="A148" s="80" t="str">
        <f>'Лист1'!A148</f>
        <v>Кардашян А. А.</v>
      </c>
      <c r="B148" s="20" t="s">
        <v>306</v>
      </c>
      <c r="C148" s="113" t="str">
        <f>'Лист1'!C148</f>
        <v>22,879.00 </v>
      </c>
      <c r="D148" s="114" t="str">
        <f>'Лист1'!D148</f>
        <v/>
      </c>
      <c r="E148" s="114" t="str">
        <f>'Лист1'!E148</f>
        <v/>
      </c>
      <c r="F148" s="115" t="str">
        <f>'Лист1'!F148</f>
        <v/>
      </c>
      <c r="G148" s="116" t="str">
        <f>'Лист1'!G148</f>
        <v>1,264.00 </v>
      </c>
      <c r="H148" s="115" t="str">
        <f>'Лист1'!H148</f>
        <v>5,000.00 </v>
      </c>
      <c r="I148" s="117" t="str">
        <f>'Лист1'!I148</f>
        <v>6,264.00 </v>
      </c>
      <c r="J148" s="118" t="str">
        <f>'Лист1'!J148</f>
        <v/>
      </c>
      <c r="K148" s="118" t="str">
        <f>'Лист1'!K148</f>
        <v/>
      </c>
      <c r="L148" s="118" t="str">
        <f>'Лист1'!L148</f>
        <v/>
      </c>
      <c r="M148" s="118" t="str">
        <f>'Лист1'!M148</f>
        <v/>
      </c>
      <c r="N148" s="118" t="str">
        <f>'Лист1'!N148</f>
        <v/>
      </c>
      <c r="O148" s="118" t="str">
        <f>'Лист1'!O148</f>
        <v/>
      </c>
      <c r="P148" s="118" t="str">
        <f>'Лист1'!P148</f>
        <v/>
      </c>
      <c r="Q148" s="118" t="str">
        <f>'Лист1'!Q148</f>
        <v/>
      </c>
      <c r="R148" s="119" t="str">
        <f>'Лист1'!S148</f>
        <v>0.00 </v>
      </c>
      <c r="S148" s="120" t="str">
        <f t="shared" si="1"/>
        <v>-29,143.00 </v>
      </c>
      <c r="T148" s="121" t="str">
        <f t="shared" si="2"/>
        <v>4,698.00 </v>
      </c>
      <c r="U148" s="120" t="str">
        <f>'Лист1'!V148</f>
        <v>27,577.00 </v>
      </c>
      <c r="V148" s="122" t="str">
        <f t="shared" si="3"/>
        <v>-27,577.00 </v>
      </c>
    </row>
    <row r="149" ht="15.75" customHeight="1">
      <c r="A149" s="80" t="str">
        <f>'Лист1'!A149</f>
        <v>Плаутина Т.А.</v>
      </c>
      <c r="B149" s="20" t="s">
        <v>308</v>
      </c>
      <c r="C149" s="113" t="str">
        <f>'Лист1'!C149</f>
        <v/>
      </c>
      <c r="D149" s="114" t="str">
        <f>'Лист1'!D149</f>
        <v/>
      </c>
      <c r="E149" s="114" t="str">
        <f>'Лист1'!E149</f>
        <v/>
      </c>
      <c r="F149" s="115" t="str">
        <f>'Лист1'!F149</f>
        <v/>
      </c>
      <c r="G149" s="116" t="str">
        <f>'Лист1'!G149</f>
        <v>988.00 </v>
      </c>
      <c r="H149" s="115" t="str">
        <f>'Лист1'!H149</f>
        <v>5,000.00 </v>
      </c>
      <c r="I149" s="117" t="str">
        <f>'Лист1'!I149</f>
        <v>5,988.00 </v>
      </c>
      <c r="J149" s="118" t="str">
        <f>'Лист1'!J149</f>
        <v/>
      </c>
      <c r="K149" s="118" t="str">
        <f>'Лист1'!K149</f>
        <v/>
      </c>
      <c r="L149" s="118" t="str">
        <f>'Лист1'!L149</f>
        <v>3,000.00 </v>
      </c>
      <c r="M149" s="118" t="str">
        <f>'Лист1'!M149</f>
        <v/>
      </c>
      <c r="N149" s="118" t="str">
        <f>'Лист1'!N149</f>
        <v/>
      </c>
      <c r="O149" s="118" t="str">
        <f>'Лист1'!O149</f>
        <v/>
      </c>
      <c r="P149" s="118" t="str">
        <f>'Лист1'!P149</f>
        <v/>
      </c>
      <c r="Q149" s="118" t="str">
        <f>'Лист1'!Q149</f>
        <v/>
      </c>
      <c r="R149" s="119" t="str">
        <f>'Лист1'!S149</f>
        <v>3,000.00 </v>
      </c>
      <c r="S149" s="120" t="str">
        <f t="shared" si="1"/>
        <v>-2,988.00 </v>
      </c>
      <c r="T149" s="121" t="str">
        <f t="shared" si="2"/>
        <v>4,491.00 </v>
      </c>
      <c r="U149" s="120" t="str">
        <f>'Лист1'!V149</f>
        <v>4,491.00 </v>
      </c>
      <c r="V149" s="119" t="str">
        <f t="shared" si="3"/>
        <v>-1,491.00 </v>
      </c>
    </row>
    <row r="150" ht="15.75" customHeight="1">
      <c r="A150" s="80" t="str">
        <f>'Лист1'!A150</f>
        <v>Онищенко И. А.</v>
      </c>
      <c r="B150" s="20" t="s">
        <v>310</v>
      </c>
      <c r="C150" s="113" t="str">
        <f>'Лист1'!C150</f>
        <v>1,608.00 </v>
      </c>
      <c r="D150" s="114" t="str">
        <f>'Лист1'!D150</f>
        <v/>
      </c>
      <c r="E150" s="114" t="str">
        <f>'Лист1'!E150</f>
        <v/>
      </c>
      <c r="F150" s="115" t="str">
        <f>'Лист1'!F150</f>
        <v/>
      </c>
      <c r="G150" s="116" t="str">
        <f>'Лист1'!G150</f>
        <v>889.00 </v>
      </c>
      <c r="H150" s="115" t="str">
        <f>'Лист1'!H150</f>
        <v>5,000.00 </v>
      </c>
      <c r="I150" s="117" t="str">
        <f>'Лист1'!I150</f>
        <v>5,889.00 </v>
      </c>
      <c r="J150" s="118" t="str">
        <f>'Лист1'!J150</f>
        <v/>
      </c>
      <c r="K150" s="118" t="str">
        <f>'Лист1'!K150</f>
        <v/>
      </c>
      <c r="L150" s="118" t="str">
        <f>'Лист1'!L150</f>
        <v>5,889.00 </v>
      </c>
      <c r="M150" s="118" t="str">
        <f>'Лист1'!M150</f>
        <v/>
      </c>
      <c r="N150" s="118" t="str">
        <f>'Лист1'!N150</f>
        <v/>
      </c>
      <c r="O150" s="118" t="str">
        <f>'Лист1'!O150</f>
        <v/>
      </c>
      <c r="P150" s="118" t="str">
        <f>'Лист1'!P150</f>
        <v/>
      </c>
      <c r="Q150" s="118" t="str">
        <f>'Лист1'!Q150</f>
        <v/>
      </c>
      <c r="R150" s="119" t="str">
        <f>'Лист1'!S150</f>
        <v>5,889.00 </v>
      </c>
      <c r="S150" s="120" t="str">
        <f t="shared" si="1"/>
        <v>-1,608.00 </v>
      </c>
      <c r="T150" s="121" t="str">
        <f t="shared" si="2"/>
        <v>4,416.75 </v>
      </c>
      <c r="U150" s="120" t="str">
        <f>'Лист1'!V150</f>
        <v>6,024.75 </v>
      </c>
      <c r="V150" s="119" t="str">
        <f t="shared" si="3"/>
        <v>-135.75 </v>
      </c>
    </row>
    <row r="151" ht="15.75" customHeight="1">
      <c r="A151" s="80" t="str">
        <f>'Лист1'!A151</f>
        <v>Чухлебов Г.И</v>
      </c>
      <c r="B151" s="20" t="s">
        <v>312</v>
      </c>
      <c r="C151" s="113" t="str">
        <f>'Лист1'!C151</f>
        <v/>
      </c>
      <c r="D151" s="114" t="str">
        <f>'Лист1'!D151</f>
        <v>415.00 </v>
      </c>
      <c r="E151" s="114" t="str">
        <f>'Лист1'!E151</f>
        <v/>
      </c>
      <c r="F151" s="115" t="str">
        <f>'Лист1'!F151</f>
        <v/>
      </c>
      <c r="G151" s="116" t="str">
        <f>'Лист1'!G151</f>
        <v>988.00 </v>
      </c>
      <c r="H151" s="115" t="str">
        <f>'Лист1'!H151</f>
        <v>5,000.00 </v>
      </c>
      <c r="I151" s="117" t="str">
        <f>'Лист1'!I151</f>
        <v>6,403.00 </v>
      </c>
      <c r="J151" s="118" t="str">
        <f>'Лист1'!J151</f>
        <v/>
      </c>
      <c r="K151" s="118" t="str">
        <f>'Лист1'!K151</f>
        <v/>
      </c>
      <c r="L151" s="118" t="str">
        <f>'Лист1'!L151</f>
        <v/>
      </c>
      <c r="M151" s="118" t="str">
        <f>'Лист1'!M151</f>
        <v/>
      </c>
      <c r="N151" s="118" t="str">
        <f>'Лист1'!N151</f>
        <v/>
      </c>
      <c r="O151" s="118" t="str">
        <f>'Лист1'!O151</f>
        <v>415.00 </v>
      </c>
      <c r="P151" s="118" t="str">
        <f>'Лист1'!P151</f>
        <v/>
      </c>
      <c r="Q151" s="118" t="str">
        <f>'Лист1'!Q151</f>
        <v/>
      </c>
      <c r="R151" s="119" t="str">
        <f>'Лист1'!S151</f>
        <v>415.00 </v>
      </c>
      <c r="S151" s="120" t="str">
        <f t="shared" si="1"/>
        <v>-5,988.00 </v>
      </c>
      <c r="T151" s="121" t="str">
        <f t="shared" si="2"/>
        <v>4,491.00 </v>
      </c>
      <c r="U151" s="120" t="str">
        <f>'Лист1'!V151</f>
        <v>4,906.00 </v>
      </c>
      <c r="V151" s="119" t="str">
        <f t="shared" si="3"/>
        <v>-4,491.00 </v>
      </c>
    </row>
    <row r="152" ht="15.75" customHeight="1">
      <c r="A152" s="80" t="str">
        <f>'Лист1'!A152</f>
        <v>Ступаков Н.И</v>
      </c>
      <c r="B152" s="20" t="s">
        <v>314</v>
      </c>
      <c r="C152" s="113" t="str">
        <f>'Лист1'!C152</f>
        <v>12,689.00 </v>
      </c>
      <c r="D152" s="114" t="str">
        <f>'Лист1'!D152</f>
        <v/>
      </c>
      <c r="E152" s="114" t="str">
        <f>'Лист1'!E152</f>
        <v/>
      </c>
      <c r="F152" s="115" t="str">
        <f>'Лист1'!F152</f>
        <v/>
      </c>
      <c r="G152" s="116" t="str">
        <f>'Лист1'!G152</f>
        <v>948.00 </v>
      </c>
      <c r="H152" s="115" t="str">
        <f>'Лист1'!H152</f>
        <v>5,000.00 </v>
      </c>
      <c r="I152" s="117" t="str">
        <f>'Лист1'!I152</f>
        <v>5,948.00 </v>
      </c>
      <c r="J152" s="118" t="str">
        <f>'Лист1'!J152</f>
        <v/>
      </c>
      <c r="K152" s="118" t="str">
        <f>'Лист1'!K152</f>
        <v/>
      </c>
      <c r="L152" s="118" t="str">
        <f>'Лист1'!L152</f>
        <v/>
      </c>
      <c r="M152" s="118" t="str">
        <f>'Лист1'!M152</f>
        <v/>
      </c>
      <c r="N152" s="118" t="str">
        <f>'Лист1'!N152</f>
        <v/>
      </c>
      <c r="O152" s="118" t="str">
        <f>'Лист1'!O152</f>
        <v/>
      </c>
      <c r="P152" s="118" t="str">
        <f>'Лист1'!P152</f>
        <v/>
      </c>
      <c r="Q152" s="118" t="str">
        <f>'Лист1'!Q152</f>
        <v/>
      </c>
      <c r="R152" s="119" t="str">
        <f>'Лист1'!S152</f>
        <v>0.00 </v>
      </c>
      <c r="S152" s="120" t="str">
        <f t="shared" si="1"/>
        <v>-18,637.00 </v>
      </c>
      <c r="T152" s="121" t="str">
        <f t="shared" si="2"/>
        <v>4,461.00 </v>
      </c>
      <c r="U152" s="120" t="str">
        <f>'Лист1'!V152</f>
        <v>17,150.00 </v>
      </c>
      <c r="V152" s="122" t="str">
        <f t="shared" si="3"/>
        <v>-17,150.00 </v>
      </c>
    </row>
    <row r="153" ht="15.75" hidden="1" customHeight="1">
      <c r="A153" s="80" t="s">
        <v>315</v>
      </c>
      <c r="B153" s="20" t="s">
        <v>316</v>
      </c>
      <c r="C153" s="113"/>
      <c r="D153" s="114"/>
      <c r="E153" s="114"/>
      <c r="F153" s="115"/>
      <c r="G153" s="116"/>
      <c r="H153" s="115"/>
      <c r="I153" s="123"/>
      <c r="J153" s="118"/>
      <c r="K153" s="124"/>
      <c r="L153" s="125"/>
      <c r="M153" s="124"/>
      <c r="N153" s="124"/>
      <c r="O153" s="126"/>
      <c r="P153" s="32"/>
      <c r="Q153" s="68"/>
      <c r="R153" s="127"/>
      <c r="S153" s="128"/>
      <c r="T153" s="129"/>
      <c r="U153" s="120"/>
      <c r="V153" s="119"/>
    </row>
    <row r="154" ht="15.75" hidden="1" customHeight="1">
      <c r="A154" s="80" t="s">
        <v>317</v>
      </c>
      <c r="B154" s="20" t="s">
        <v>318</v>
      </c>
      <c r="C154" s="113"/>
      <c r="D154" s="114"/>
      <c r="E154" s="114"/>
      <c r="F154" s="115"/>
      <c r="G154" s="116"/>
      <c r="H154" s="115"/>
      <c r="I154" s="123"/>
      <c r="J154" s="118"/>
      <c r="K154" s="124"/>
      <c r="L154" s="125"/>
      <c r="M154" s="124"/>
      <c r="N154" s="124"/>
      <c r="O154" s="126"/>
      <c r="P154" s="32"/>
      <c r="Q154" s="68"/>
      <c r="R154" s="127"/>
      <c r="S154" s="128"/>
      <c r="T154" s="129"/>
      <c r="U154" s="120"/>
      <c r="V154" s="119"/>
    </row>
    <row r="155" ht="15.75" hidden="1" customHeight="1">
      <c r="A155" s="130" t="s">
        <v>319</v>
      </c>
      <c r="B155" s="20" t="s">
        <v>320</v>
      </c>
      <c r="C155" s="113"/>
      <c r="D155" s="114"/>
      <c r="E155" s="114"/>
      <c r="F155" s="115"/>
      <c r="G155" s="116"/>
      <c r="H155" s="115"/>
      <c r="I155" s="123"/>
      <c r="J155" s="118"/>
      <c r="K155" s="124"/>
      <c r="L155" s="125"/>
      <c r="M155" s="124"/>
      <c r="N155" s="124"/>
      <c r="O155" s="126"/>
      <c r="P155" s="32"/>
      <c r="Q155" s="68"/>
      <c r="R155" s="127"/>
      <c r="S155" s="128"/>
      <c r="T155" s="129"/>
      <c r="U155" s="120"/>
      <c r="V155" s="119"/>
    </row>
    <row r="156" ht="15.75" hidden="1" customHeight="1">
      <c r="A156" s="80" t="s">
        <v>321</v>
      </c>
      <c r="B156" s="20" t="s">
        <v>322</v>
      </c>
      <c r="C156" s="113"/>
      <c r="D156" s="114"/>
      <c r="E156" s="114"/>
      <c r="F156" s="115"/>
      <c r="G156" s="116"/>
      <c r="H156" s="115"/>
      <c r="I156" s="123"/>
      <c r="J156" s="118"/>
      <c r="K156" s="124"/>
      <c r="L156" s="125"/>
      <c r="M156" s="124"/>
      <c r="N156" s="124"/>
      <c r="O156" s="126"/>
      <c r="P156" s="32"/>
      <c r="Q156" s="68"/>
      <c r="R156" s="127"/>
      <c r="S156" s="128"/>
      <c r="T156" s="129"/>
      <c r="U156" s="120"/>
      <c r="V156" s="119"/>
    </row>
    <row r="157" ht="15.75" hidden="1" customHeight="1">
      <c r="A157" s="80" t="s">
        <v>323</v>
      </c>
      <c r="B157" s="20" t="s">
        <v>324</v>
      </c>
      <c r="C157" s="113"/>
      <c r="D157" s="114"/>
      <c r="E157" s="114"/>
      <c r="F157" s="115"/>
      <c r="G157" s="116"/>
      <c r="H157" s="115"/>
      <c r="I157" s="123"/>
      <c r="J157" s="118"/>
      <c r="K157" s="124"/>
      <c r="L157" s="125"/>
      <c r="M157" s="124"/>
      <c r="N157" s="124"/>
      <c r="O157" s="126"/>
      <c r="P157" s="32"/>
      <c r="Q157" s="68"/>
      <c r="R157" s="127"/>
      <c r="S157" s="128"/>
      <c r="T157" s="129"/>
      <c r="U157" s="120"/>
      <c r="V157" s="119"/>
    </row>
    <row r="158" ht="15.75" hidden="1" customHeight="1">
      <c r="A158" s="80" t="s">
        <v>325</v>
      </c>
      <c r="B158" s="20" t="s">
        <v>326</v>
      </c>
      <c r="C158" s="113"/>
      <c r="D158" s="114"/>
      <c r="E158" s="114"/>
      <c r="F158" s="115"/>
      <c r="G158" s="116"/>
      <c r="H158" s="115"/>
      <c r="I158" s="123"/>
      <c r="J158" s="118"/>
      <c r="K158" s="131"/>
      <c r="L158" s="132"/>
      <c r="M158" s="131"/>
      <c r="N158" s="131"/>
      <c r="O158" s="126"/>
      <c r="P158" s="32"/>
      <c r="Q158" s="68"/>
      <c r="R158" s="127"/>
      <c r="S158" s="128"/>
      <c r="T158" s="129"/>
      <c r="U158" s="120"/>
      <c r="V158" s="119"/>
    </row>
    <row r="159" ht="15.75" hidden="1" customHeight="1">
      <c r="A159" s="80" t="s">
        <v>629</v>
      </c>
      <c r="B159" s="20" t="s">
        <v>328</v>
      </c>
      <c r="C159" s="113"/>
      <c r="D159" s="114"/>
      <c r="E159" s="114"/>
      <c r="F159" s="115"/>
      <c r="G159" s="116"/>
      <c r="H159" s="115"/>
      <c r="I159" s="123"/>
      <c r="J159" s="118"/>
      <c r="K159" s="114"/>
      <c r="L159" s="133"/>
      <c r="M159" s="114"/>
      <c r="N159" s="114"/>
      <c r="O159" s="126"/>
      <c r="P159" s="32"/>
      <c r="Q159" s="68"/>
      <c r="R159" s="127"/>
      <c r="S159" s="128"/>
      <c r="T159" s="129"/>
      <c r="U159" s="120"/>
      <c r="V159" s="119"/>
    </row>
    <row r="160" ht="15.75" hidden="1" customHeight="1">
      <c r="A160" s="80" t="s">
        <v>630</v>
      </c>
      <c r="B160" s="20" t="s">
        <v>330</v>
      </c>
      <c r="C160" s="113"/>
      <c r="D160" s="114"/>
      <c r="E160" s="114"/>
      <c r="F160" s="115"/>
      <c r="G160" s="116"/>
      <c r="H160" s="115"/>
      <c r="I160" s="123"/>
      <c r="J160" s="118"/>
      <c r="K160" s="114"/>
      <c r="L160" s="133"/>
      <c r="M160" s="114"/>
      <c r="N160" s="114"/>
      <c r="O160" s="126"/>
      <c r="P160" s="22"/>
      <c r="Q160" s="67"/>
      <c r="R160" s="127"/>
      <c r="S160" s="128"/>
      <c r="T160" s="129"/>
      <c r="U160" s="120"/>
      <c r="V160" s="119"/>
    </row>
    <row r="161" ht="15.75" hidden="1" customHeight="1">
      <c r="A161" s="130" t="s">
        <v>331</v>
      </c>
      <c r="B161" s="20" t="s">
        <v>332</v>
      </c>
      <c r="C161" s="113"/>
      <c r="D161" s="114"/>
      <c r="E161" s="134"/>
      <c r="F161" s="115"/>
      <c r="G161" s="116"/>
      <c r="H161" s="115"/>
      <c r="I161" s="123"/>
      <c r="J161" s="118"/>
      <c r="K161" s="114"/>
      <c r="L161" s="133"/>
      <c r="M161" s="114"/>
      <c r="N161" s="114"/>
      <c r="O161" s="126"/>
      <c r="P161" s="32"/>
      <c r="Q161" s="68"/>
      <c r="R161" s="127"/>
      <c r="S161" s="128"/>
      <c r="T161" s="129"/>
      <c r="U161" s="120"/>
      <c r="V161" s="119"/>
    </row>
    <row r="162" ht="15.75" hidden="1" customHeight="1">
      <c r="A162" s="130" t="s">
        <v>333</v>
      </c>
      <c r="B162" s="20" t="s">
        <v>334</v>
      </c>
      <c r="C162" s="113"/>
      <c r="D162" s="114"/>
      <c r="E162" s="114"/>
      <c r="F162" s="115"/>
      <c r="G162" s="116"/>
      <c r="H162" s="115"/>
      <c r="I162" s="123"/>
      <c r="J162" s="118"/>
      <c r="K162" s="114"/>
      <c r="L162" s="133"/>
      <c r="M162" s="114"/>
      <c r="N162" s="114"/>
      <c r="O162" s="126"/>
      <c r="P162" s="32"/>
      <c r="Q162" s="68"/>
      <c r="R162" s="127"/>
      <c r="S162" s="128"/>
      <c r="T162" s="129"/>
      <c r="U162" s="120"/>
      <c r="V162" s="119"/>
    </row>
    <row r="163" ht="15.75" hidden="1" customHeight="1">
      <c r="A163" s="130" t="s">
        <v>335</v>
      </c>
      <c r="B163" s="20" t="s">
        <v>336</v>
      </c>
      <c r="C163" s="113"/>
      <c r="D163" s="114"/>
      <c r="E163" s="114"/>
      <c r="F163" s="115"/>
      <c r="G163" s="116"/>
      <c r="H163" s="115"/>
      <c r="I163" s="123"/>
      <c r="J163" s="118"/>
      <c r="K163" s="114"/>
      <c r="L163" s="133"/>
      <c r="M163" s="114"/>
      <c r="N163" s="114"/>
      <c r="O163" s="126"/>
      <c r="P163" s="32"/>
      <c r="Q163" s="68"/>
      <c r="R163" s="127"/>
      <c r="S163" s="128"/>
      <c r="T163" s="129"/>
      <c r="U163" s="120"/>
      <c r="V163" s="119"/>
    </row>
    <row r="164" ht="15.75" hidden="1" customHeight="1">
      <c r="A164" s="80" t="s">
        <v>337</v>
      </c>
      <c r="B164" s="59" t="s">
        <v>338</v>
      </c>
      <c r="C164" s="113"/>
      <c r="D164" s="114"/>
      <c r="E164" s="114"/>
      <c r="F164" s="115"/>
      <c r="G164" s="116"/>
      <c r="H164" s="115"/>
      <c r="I164" s="123"/>
      <c r="J164" s="118"/>
      <c r="K164" s="114"/>
      <c r="L164" s="133"/>
      <c r="M164" s="114"/>
      <c r="N164" s="114"/>
      <c r="O164" s="126"/>
      <c r="P164" s="32"/>
      <c r="Q164" s="68"/>
      <c r="R164" s="127"/>
      <c r="S164" s="128"/>
      <c r="T164" s="129"/>
      <c r="U164" s="120"/>
      <c r="V164" s="119"/>
    </row>
    <row r="165" ht="15.75" hidden="1" customHeight="1">
      <c r="A165" s="80" t="s">
        <v>631</v>
      </c>
      <c r="B165" s="20" t="s">
        <v>340</v>
      </c>
      <c r="C165" s="113"/>
      <c r="D165" s="114"/>
      <c r="E165" s="114"/>
      <c r="F165" s="115"/>
      <c r="G165" s="116"/>
      <c r="H165" s="115"/>
      <c r="I165" s="123"/>
      <c r="J165" s="118"/>
      <c r="K165" s="114"/>
      <c r="L165" s="133"/>
      <c r="M165" s="114"/>
      <c r="N165" s="114"/>
      <c r="O165" s="126"/>
      <c r="P165" s="32"/>
      <c r="Q165" s="68"/>
      <c r="R165" s="127"/>
      <c r="S165" s="128"/>
      <c r="T165" s="129"/>
      <c r="U165" s="120"/>
      <c r="V165" s="119"/>
    </row>
    <row r="166" ht="15.75" hidden="1" customHeight="1">
      <c r="A166" s="80" t="s">
        <v>341</v>
      </c>
      <c r="B166" s="20" t="s">
        <v>342</v>
      </c>
      <c r="C166" s="113"/>
      <c r="D166" s="114"/>
      <c r="E166" s="114"/>
      <c r="F166" s="115"/>
      <c r="G166" s="116"/>
      <c r="H166" s="115"/>
      <c r="I166" s="123"/>
      <c r="J166" s="118"/>
      <c r="K166" s="114"/>
      <c r="L166" s="133"/>
      <c r="M166" s="114"/>
      <c r="N166" s="114"/>
      <c r="O166" s="126"/>
      <c r="P166" s="32"/>
      <c r="Q166" s="68"/>
      <c r="R166" s="127"/>
      <c r="S166" s="128"/>
      <c r="T166" s="129"/>
      <c r="U166" s="120"/>
      <c r="V166" s="119"/>
    </row>
    <row r="167" ht="15.75" hidden="1" customHeight="1">
      <c r="A167" s="80" t="s">
        <v>343</v>
      </c>
      <c r="B167" s="20" t="s">
        <v>344</v>
      </c>
      <c r="C167" s="113"/>
      <c r="D167" s="114"/>
      <c r="E167" s="114"/>
      <c r="F167" s="115"/>
      <c r="G167" s="116"/>
      <c r="H167" s="115"/>
      <c r="I167" s="123"/>
      <c r="J167" s="118"/>
      <c r="K167" s="114"/>
      <c r="L167" s="133"/>
      <c r="M167" s="114"/>
      <c r="N167" s="114"/>
      <c r="O167" s="126"/>
      <c r="P167" s="35"/>
      <c r="Q167" s="135"/>
      <c r="R167" s="127"/>
      <c r="S167" s="128"/>
      <c r="T167" s="129"/>
      <c r="U167" s="120"/>
      <c r="V167" s="119"/>
    </row>
    <row r="168" ht="15.75" hidden="1" customHeight="1">
      <c r="A168" s="80" t="s">
        <v>632</v>
      </c>
      <c r="B168" s="20" t="s">
        <v>346</v>
      </c>
      <c r="C168" s="113"/>
      <c r="D168" s="114"/>
      <c r="E168" s="114"/>
      <c r="F168" s="115"/>
      <c r="G168" s="116"/>
      <c r="H168" s="115"/>
      <c r="I168" s="123"/>
      <c r="J168" s="118"/>
      <c r="K168" s="114"/>
      <c r="L168" s="133"/>
      <c r="M168" s="114"/>
      <c r="N168" s="114"/>
      <c r="O168" s="126"/>
      <c r="P168" s="32"/>
      <c r="Q168" s="68"/>
      <c r="R168" s="127"/>
      <c r="S168" s="128"/>
      <c r="T168" s="129"/>
      <c r="U168" s="120"/>
      <c r="V168" s="119"/>
    </row>
    <row r="169" ht="15.75" hidden="1" customHeight="1">
      <c r="A169" s="80" t="s">
        <v>632</v>
      </c>
      <c r="B169" s="20" t="s">
        <v>348</v>
      </c>
      <c r="C169" s="113"/>
      <c r="D169" s="114"/>
      <c r="E169" s="114"/>
      <c r="F169" s="115"/>
      <c r="G169" s="116"/>
      <c r="H169" s="115"/>
      <c r="I169" s="123"/>
      <c r="J169" s="118"/>
      <c r="K169" s="114"/>
      <c r="L169" s="133"/>
      <c r="M169" s="114"/>
      <c r="N169" s="114"/>
      <c r="O169" s="126"/>
      <c r="P169" s="32"/>
      <c r="Q169" s="68"/>
      <c r="R169" s="127"/>
      <c r="S169" s="128"/>
      <c r="T169" s="129"/>
      <c r="U169" s="120"/>
      <c r="V169" s="119"/>
    </row>
    <row r="170" ht="15.75" hidden="1" customHeight="1">
      <c r="A170" s="80" t="s">
        <v>632</v>
      </c>
      <c r="B170" s="20" t="s">
        <v>350</v>
      </c>
      <c r="C170" s="113"/>
      <c r="D170" s="114"/>
      <c r="E170" s="114"/>
      <c r="F170" s="115"/>
      <c r="G170" s="116"/>
      <c r="H170" s="115"/>
      <c r="I170" s="123"/>
      <c r="J170" s="118"/>
      <c r="K170" s="114"/>
      <c r="L170" s="133"/>
      <c r="M170" s="114"/>
      <c r="N170" s="114"/>
      <c r="O170" s="126"/>
      <c r="P170" s="32"/>
      <c r="Q170" s="68"/>
      <c r="R170" s="127"/>
      <c r="S170" s="128"/>
      <c r="T170" s="129"/>
      <c r="U170" s="120"/>
      <c r="V170" s="119"/>
    </row>
    <row r="171" ht="15.75" hidden="1" customHeight="1">
      <c r="A171" s="80" t="s">
        <v>351</v>
      </c>
      <c r="B171" s="20" t="s">
        <v>352</v>
      </c>
      <c r="C171" s="113"/>
      <c r="D171" s="114"/>
      <c r="E171" s="114"/>
      <c r="F171" s="115"/>
      <c r="G171" s="116"/>
      <c r="H171" s="115"/>
      <c r="I171" s="123"/>
      <c r="J171" s="118"/>
      <c r="K171" s="114"/>
      <c r="L171" s="133"/>
      <c r="M171" s="114"/>
      <c r="N171" s="114"/>
      <c r="O171" s="126"/>
      <c r="P171" s="32"/>
      <c r="Q171" s="68"/>
      <c r="R171" s="127"/>
      <c r="S171" s="128"/>
      <c r="T171" s="129"/>
      <c r="U171" s="120"/>
      <c r="V171" s="119"/>
    </row>
    <row r="172" ht="15.75" hidden="1" customHeight="1">
      <c r="A172" s="80" t="s">
        <v>353</v>
      </c>
      <c r="B172" s="20" t="s">
        <v>354</v>
      </c>
      <c r="C172" s="113"/>
      <c r="D172" s="114"/>
      <c r="E172" s="114"/>
      <c r="F172" s="115"/>
      <c r="G172" s="116"/>
      <c r="H172" s="115"/>
      <c r="I172" s="123"/>
      <c r="J172" s="118"/>
      <c r="K172" s="114"/>
      <c r="L172" s="133"/>
      <c r="M172" s="114"/>
      <c r="N172" s="114"/>
      <c r="O172" s="126"/>
      <c r="P172" s="32"/>
      <c r="Q172" s="68"/>
      <c r="R172" s="127"/>
      <c r="S172" s="128"/>
      <c r="T172" s="129"/>
      <c r="U172" s="120"/>
      <c r="V172" s="119"/>
    </row>
    <row r="173" ht="15.75" hidden="1" customHeight="1">
      <c r="A173" s="80" t="s">
        <v>355</v>
      </c>
      <c r="B173" s="59" t="s">
        <v>356</v>
      </c>
      <c r="C173" s="113"/>
      <c r="D173" s="114"/>
      <c r="E173" s="114"/>
      <c r="F173" s="126"/>
      <c r="G173" s="116"/>
      <c r="H173" s="115"/>
      <c r="I173" s="123"/>
      <c r="J173" s="118"/>
      <c r="K173" s="114"/>
      <c r="L173" s="133"/>
      <c r="M173" s="114"/>
      <c r="N173" s="114"/>
      <c r="O173" s="126"/>
      <c r="P173" s="32"/>
      <c r="Q173" s="68"/>
      <c r="R173" s="127"/>
      <c r="S173" s="128"/>
      <c r="T173" s="129"/>
      <c r="U173" s="120"/>
      <c r="V173" s="119"/>
    </row>
    <row r="174" ht="15.75" hidden="1" customHeight="1">
      <c r="A174" s="80" t="s">
        <v>355</v>
      </c>
      <c r="B174" s="20" t="s">
        <v>357</v>
      </c>
      <c r="C174" s="113"/>
      <c r="D174" s="114"/>
      <c r="E174" s="114"/>
      <c r="F174" s="126"/>
      <c r="G174" s="116"/>
      <c r="H174" s="115"/>
      <c r="I174" s="123"/>
      <c r="J174" s="118"/>
      <c r="K174" s="114"/>
      <c r="L174" s="133"/>
      <c r="M174" s="114"/>
      <c r="N174" s="114"/>
      <c r="O174" s="126"/>
      <c r="P174" s="32"/>
      <c r="Q174" s="68"/>
      <c r="R174" s="127"/>
      <c r="S174" s="128"/>
      <c r="T174" s="129"/>
      <c r="U174" s="120"/>
      <c r="V174" s="119"/>
    </row>
    <row r="175" ht="15.75" hidden="1" customHeight="1">
      <c r="A175" s="80" t="s">
        <v>355</v>
      </c>
      <c r="B175" s="20" t="s">
        <v>358</v>
      </c>
      <c r="C175" s="113"/>
      <c r="D175" s="114"/>
      <c r="E175" s="114"/>
      <c r="F175" s="126"/>
      <c r="G175" s="116"/>
      <c r="H175" s="115"/>
      <c r="I175" s="123"/>
      <c r="J175" s="118"/>
      <c r="K175" s="114"/>
      <c r="L175" s="133"/>
      <c r="M175" s="114"/>
      <c r="N175" s="114"/>
      <c r="O175" s="126"/>
      <c r="P175" s="32"/>
      <c r="Q175" s="68"/>
      <c r="R175" s="127"/>
      <c r="S175" s="128"/>
      <c r="T175" s="129"/>
      <c r="U175" s="120"/>
      <c r="V175" s="119"/>
    </row>
    <row r="176" ht="15.75" hidden="1" customHeight="1">
      <c r="A176" s="80" t="s">
        <v>359</v>
      </c>
      <c r="B176" s="59" t="s">
        <v>360</v>
      </c>
      <c r="C176" s="113"/>
      <c r="D176" s="114"/>
      <c r="E176" s="114"/>
      <c r="F176" s="115"/>
      <c r="G176" s="116"/>
      <c r="H176" s="115"/>
      <c r="I176" s="123"/>
      <c r="J176" s="118"/>
      <c r="K176" s="114"/>
      <c r="L176" s="133"/>
      <c r="M176" s="114"/>
      <c r="N176" s="114"/>
      <c r="O176" s="126"/>
      <c r="P176" s="32"/>
      <c r="Q176" s="68"/>
      <c r="R176" s="127"/>
      <c r="S176" s="128"/>
      <c r="T176" s="129"/>
      <c r="U176" s="120"/>
      <c r="V176" s="119"/>
    </row>
    <row r="177" ht="15.75" hidden="1" customHeight="1">
      <c r="A177" s="80" t="s">
        <v>195</v>
      </c>
      <c r="B177" s="59" t="s">
        <v>361</v>
      </c>
      <c r="C177" s="113"/>
      <c r="D177" s="114"/>
      <c r="E177" s="114"/>
      <c r="F177" s="115"/>
      <c r="G177" s="116"/>
      <c r="H177" s="115"/>
      <c r="I177" s="123"/>
      <c r="J177" s="118"/>
      <c r="K177" s="114"/>
      <c r="L177" s="133"/>
      <c r="M177" s="114"/>
      <c r="N177" s="114"/>
      <c r="O177" s="126"/>
      <c r="P177" s="32"/>
      <c r="Q177" s="68"/>
      <c r="R177" s="127"/>
      <c r="S177" s="128"/>
      <c r="T177" s="129"/>
      <c r="U177" s="120"/>
      <c r="V177" s="119"/>
    </row>
    <row r="178" ht="15.75" hidden="1" customHeight="1">
      <c r="A178" s="80" t="s">
        <v>195</v>
      </c>
      <c r="B178" s="59" t="s">
        <v>362</v>
      </c>
      <c r="C178" s="113"/>
      <c r="D178" s="114"/>
      <c r="E178" s="114"/>
      <c r="F178" s="115"/>
      <c r="G178" s="116"/>
      <c r="H178" s="115"/>
      <c r="I178" s="123"/>
      <c r="J178" s="118"/>
      <c r="K178" s="114"/>
      <c r="L178" s="133"/>
      <c r="M178" s="114"/>
      <c r="N178" s="114"/>
      <c r="O178" s="126"/>
      <c r="P178" s="32"/>
      <c r="Q178" s="68"/>
      <c r="R178" s="127"/>
      <c r="S178" s="128"/>
      <c r="T178" s="129"/>
      <c r="U178" s="120"/>
      <c r="V178" s="119"/>
    </row>
    <row r="179" ht="15.75" hidden="1" customHeight="1">
      <c r="A179" s="80" t="s">
        <v>363</v>
      </c>
      <c r="B179" s="59" t="s">
        <v>364</v>
      </c>
      <c r="C179" s="113"/>
      <c r="D179" s="114"/>
      <c r="E179" s="114"/>
      <c r="F179" s="115"/>
      <c r="G179" s="116"/>
      <c r="H179" s="115"/>
      <c r="I179" s="123"/>
      <c r="J179" s="118"/>
      <c r="K179" s="114"/>
      <c r="L179" s="133"/>
      <c r="M179" s="114"/>
      <c r="N179" s="114"/>
      <c r="O179" s="126"/>
      <c r="P179" s="32"/>
      <c r="Q179" s="68"/>
      <c r="R179" s="127"/>
      <c r="S179" s="128"/>
      <c r="T179" s="129"/>
      <c r="U179" s="120"/>
      <c r="V179" s="119"/>
    </row>
    <row r="180" ht="15.75" hidden="1" customHeight="1">
      <c r="A180" s="80" t="s">
        <v>365</v>
      </c>
      <c r="B180" s="59" t="s">
        <v>366</v>
      </c>
      <c r="C180" s="113"/>
      <c r="D180" s="114"/>
      <c r="E180" s="114"/>
      <c r="F180" s="115"/>
      <c r="G180" s="116"/>
      <c r="H180" s="115"/>
      <c r="I180" s="123"/>
      <c r="J180" s="118"/>
      <c r="K180" s="114"/>
      <c r="L180" s="133"/>
      <c r="M180" s="114"/>
      <c r="N180" s="114"/>
      <c r="O180" s="126"/>
      <c r="P180" s="32"/>
      <c r="Q180" s="68"/>
      <c r="R180" s="127"/>
      <c r="S180" s="128"/>
      <c r="T180" s="129"/>
      <c r="U180" s="120"/>
      <c r="V180" s="119"/>
    </row>
    <row r="181" ht="15.75" hidden="1" customHeight="1">
      <c r="A181" s="80" t="s">
        <v>367</v>
      </c>
      <c r="B181" s="59" t="s">
        <v>368</v>
      </c>
      <c r="C181" s="113"/>
      <c r="D181" s="114"/>
      <c r="E181" s="114"/>
      <c r="F181" s="115"/>
      <c r="G181" s="116"/>
      <c r="H181" s="115"/>
      <c r="I181" s="123"/>
      <c r="J181" s="118"/>
      <c r="K181" s="114"/>
      <c r="L181" s="133"/>
      <c r="M181" s="114"/>
      <c r="N181" s="114"/>
      <c r="O181" s="126"/>
      <c r="P181" s="32"/>
      <c r="Q181" s="68"/>
      <c r="R181" s="127"/>
      <c r="S181" s="128"/>
      <c r="T181" s="129"/>
      <c r="U181" s="120"/>
      <c r="V181" s="119"/>
    </row>
    <row r="182" ht="15.75" hidden="1" customHeight="1">
      <c r="A182" s="80" t="s">
        <v>369</v>
      </c>
      <c r="B182" s="59" t="s">
        <v>370</v>
      </c>
      <c r="C182" s="113"/>
      <c r="D182" s="114"/>
      <c r="E182" s="114"/>
      <c r="F182" s="115"/>
      <c r="G182" s="116"/>
      <c r="H182" s="115"/>
      <c r="I182" s="123"/>
      <c r="J182" s="118"/>
      <c r="K182" s="114"/>
      <c r="L182" s="133"/>
      <c r="M182" s="114"/>
      <c r="N182" s="114"/>
      <c r="O182" s="126"/>
      <c r="P182" s="32"/>
      <c r="Q182" s="68"/>
      <c r="R182" s="127"/>
      <c r="S182" s="128"/>
      <c r="T182" s="129"/>
      <c r="U182" s="120"/>
      <c r="V182" s="119"/>
    </row>
    <row r="183" ht="15.75" hidden="1" customHeight="1">
      <c r="A183" s="136" t="s">
        <v>371</v>
      </c>
      <c r="B183" s="63" t="s">
        <v>372</v>
      </c>
      <c r="C183" s="113"/>
      <c r="D183" s="114"/>
      <c r="E183" s="114"/>
      <c r="F183" s="115"/>
      <c r="G183" s="116"/>
      <c r="H183" s="115"/>
      <c r="I183" s="123"/>
      <c r="J183" s="118"/>
      <c r="K183" s="114"/>
      <c r="L183" s="133"/>
      <c r="M183" s="114"/>
      <c r="N183" s="114"/>
      <c r="O183" s="126"/>
      <c r="P183" s="137"/>
      <c r="Q183" s="137"/>
      <c r="R183" s="127"/>
      <c r="S183" s="128"/>
      <c r="T183" s="129"/>
      <c r="U183" s="120"/>
      <c r="V183" s="119"/>
    </row>
    <row r="184" ht="20.25" hidden="1" customHeight="1">
      <c r="A184" s="130" t="s">
        <v>373</v>
      </c>
      <c r="B184" s="59" t="s">
        <v>374</v>
      </c>
      <c r="C184" s="113"/>
      <c r="D184" s="114"/>
      <c r="E184" s="114"/>
      <c r="F184" s="115"/>
      <c r="G184" s="116"/>
      <c r="H184" s="115"/>
      <c r="I184" s="123"/>
      <c r="J184" s="118"/>
      <c r="K184" s="114"/>
      <c r="L184" s="133"/>
      <c r="M184" s="114"/>
      <c r="N184" s="114"/>
      <c r="O184" s="126"/>
      <c r="P184" s="137"/>
      <c r="Q184" s="137"/>
      <c r="R184" s="127"/>
      <c r="S184" s="128"/>
      <c r="T184" s="129"/>
      <c r="U184" s="120"/>
      <c r="V184" s="119"/>
    </row>
    <row r="185" ht="16.5" hidden="1" customHeight="1">
      <c r="A185" s="80" t="s">
        <v>375</v>
      </c>
      <c r="B185" s="59" t="s">
        <v>376</v>
      </c>
      <c r="C185" s="113"/>
      <c r="D185" s="114"/>
      <c r="E185" s="114"/>
      <c r="F185" s="126"/>
      <c r="G185" s="116"/>
      <c r="H185" s="115"/>
      <c r="I185" s="123"/>
      <c r="J185" s="118"/>
      <c r="K185" s="114"/>
      <c r="L185" s="133"/>
      <c r="M185" s="114"/>
      <c r="N185" s="114"/>
      <c r="O185" s="126"/>
      <c r="P185" s="137"/>
      <c r="Q185" s="137"/>
      <c r="R185" s="127"/>
      <c r="S185" s="128"/>
      <c r="T185" s="129"/>
      <c r="U185" s="120"/>
      <c r="V185" s="119"/>
    </row>
    <row r="186" ht="15.75" hidden="1" customHeight="1">
      <c r="A186" s="80" t="s">
        <v>377</v>
      </c>
      <c r="B186" s="64" t="s">
        <v>378</v>
      </c>
      <c r="C186" s="113"/>
      <c r="D186" s="114"/>
      <c r="E186" s="114"/>
      <c r="F186" s="115"/>
      <c r="G186" s="116"/>
      <c r="H186" s="115"/>
      <c r="I186" s="123"/>
      <c r="J186" s="118"/>
      <c r="K186" s="114"/>
      <c r="L186" s="133"/>
      <c r="M186" s="114"/>
      <c r="N186" s="114"/>
      <c r="O186" s="126"/>
      <c r="P186" s="137"/>
      <c r="Q186" s="137"/>
      <c r="R186" s="127"/>
      <c r="S186" s="128"/>
      <c r="T186" s="129"/>
      <c r="U186" s="120"/>
      <c r="V186" s="119"/>
    </row>
    <row r="187" ht="15.75" hidden="1" customHeight="1">
      <c r="A187" s="80" t="s">
        <v>379</v>
      </c>
      <c r="B187" s="65" t="s">
        <v>380</v>
      </c>
      <c r="C187" s="113"/>
      <c r="D187" s="114"/>
      <c r="E187" s="114"/>
      <c r="F187" s="115"/>
      <c r="G187" s="116"/>
      <c r="H187" s="115"/>
      <c r="I187" s="123"/>
      <c r="J187" s="118"/>
      <c r="K187" s="114"/>
      <c r="L187" s="133"/>
      <c r="M187" s="114"/>
      <c r="N187" s="114"/>
      <c r="O187" s="126"/>
      <c r="P187" s="137"/>
      <c r="Q187" s="137"/>
      <c r="R187" s="127"/>
      <c r="S187" s="128"/>
      <c r="T187" s="129"/>
      <c r="U187" s="120"/>
      <c r="V187" s="119"/>
    </row>
    <row r="188" ht="15.75" hidden="1" customHeight="1">
      <c r="A188" s="80" t="s">
        <v>381</v>
      </c>
      <c r="B188" s="63" t="s">
        <v>382</v>
      </c>
      <c r="C188" s="138"/>
      <c r="D188" s="137"/>
      <c r="E188" s="137"/>
      <c r="F188" s="115"/>
      <c r="G188" s="139"/>
      <c r="H188" s="115"/>
      <c r="I188" s="140"/>
      <c r="J188" s="141"/>
      <c r="K188" s="137"/>
      <c r="L188" s="142"/>
      <c r="M188" s="137"/>
      <c r="N188" s="137"/>
      <c r="O188" s="126"/>
      <c r="P188" s="137"/>
      <c r="Q188" s="137"/>
      <c r="R188" s="127"/>
      <c r="S188" s="128"/>
      <c r="T188" s="129"/>
      <c r="U188" s="120"/>
      <c r="V188" s="119"/>
    </row>
    <row r="189" ht="15.75" hidden="1" customHeight="1">
      <c r="A189" s="80" t="s">
        <v>383</v>
      </c>
      <c r="B189" s="59" t="s">
        <v>384</v>
      </c>
      <c r="C189" s="113"/>
      <c r="D189" s="114"/>
      <c r="E189" s="114"/>
      <c r="F189" s="115"/>
      <c r="G189" s="116"/>
      <c r="H189" s="115"/>
      <c r="I189" s="123"/>
      <c r="J189" s="118"/>
      <c r="K189" s="114"/>
      <c r="L189" s="133"/>
      <c r="M189" s="114"/>
      <c r="N189" s="114"/>
      <c r="O189" s="126"/>
      <c r="P189" s="137"/>
      <c r="Q189" s="137"/>
      <c r="R189" s="127"/>
      <c r="S189" s="128"/>
      <c r="T189" s="129"/>
      <c r="U189" s="120"/>
      <c r="V189" s="119"/>
    </row>
    <row r="190" ht="15.75" hidden="1" customHeight="1">
      <c r="A190" s="80" t="s">
        <v>385</v>
      </c>
      <c r="B190" s="70" t="s">
        <v>386</v>
      </c>
      <c r="C190" s="138"/>
      <c r="D190" s="137"/>
      <c r="E190" s="137"/>
      <c r="F190" s="126"/>
      <c r="G190" s="139"/>
      <c r="H190" s="115"/>
      <c r="I190" s="140"/>
      <c r="J190" s="143"/>
      <c r="K190" s="137"/>
      <c r="L190" s="142"/>
      <c r="M190" s="137"/>
      <c r="N190" s="137"/>
      <c r="O190" s="126"/>
      <c r="P190" s="137"/>
      <c r="Q190" s="137"/>
      <c r="R190" s="127"/>
      <c r="S190" s="128"/>
      <c r="T190" s="129"/>
      <c r="U190" s="120"/>
      <c r="V190" s="119"/>
    </row>
    <row r="191" ht="15.75" hidden="1" customHeight="1">
      <c r="A191" s="80" t="s">
        <v>387</v>
      </c>
      <c r="B191" s="59" t="s">
        <v>388</v>
      </c>
      <c r="C191" s="113"/>
      <c r="D191" s="114"/>
      <c r="E191" s="114"/>
      <c r="F191" s="115"/>
      <c r="G191" s="116"/>
      <c r="H191" s="115"/>
      <c r="I191" s="123"/>
      <c r="J191" s="118"/>
      <c r="K191" s="114"/>
      <c r="L191" s="133"/>
      <c r="M191" s="114"/>
      <c r="N191" s="114"/>
      <c r="O191" s="126"/>
      <c r="P191" s="137"/>
      <c r="Q191" s="137"/>
      <c r="R191" s="127"/>
      <c r="S191" s="128"/>
      <c r="T191" s="129"/>
      <c r="U191" s="120"/>
      <c r="V191" s="119"/>
    </row>
    <row r="192" ht="15.75" hidden="1" customHeight="1">
      <c r="A192" s="80" t="s">
        <v>389</v>
      </c>
      <c r="B192" s="59" t="s">
        <v>390</v>
      </c>
      <c r="C192" s="113"/>
      <c r="D192" s="114"/>
      <c r="E192" s="114"/>
      <c r="F192" s="115"/>
      <c r="G192" s="116"/>
      <c r="H192" s="115"/>
      <c r="I192" s="123"/>
      <c r="J192" s="118"/>
      <c r="K192" s="114"/>
      <c r="L192" s="133"/>
      <c r="M192" s="114"/>
      <c r="N192" s="114"/>
      <c r="O192" s="126"/>
      <c r="P192" s="137"/>
      <c r="Q192" s="137"/>
      <c r="R192" s="127"/>
      <c r="S192" s="128"/>
      <c r="T192" s="129"/>
      <c r="U192" s="120"/>
      <c r="V192" s="119"/>
    </row>
    <row r="193" ht="15.75" hidden="1" customHeight="1">
      <c r="A193" s="80" t="s">
        <v>633</v>
      </c>
      <c r="B193" s="71" t="s">
        <v>392</v>
      </c>
      <c r="C193" s="113"/>
      <c r="D193" s="114"/>
      <c r="E193" s="114"/>
      <c r="F193" s="115"/>
      <c r="G193" s="116"/>
      <c r="H193" s="115"/>
      <c r="I193" s="123"/>
      <c r="J193" s="118"/>
      <c r="K193" s="114"/>
      <c r="L193" s="133"/>
      <c r="M193" s="114"/>
      <c r="N193" s="114"/>
      <c r="O193" s="126"/>
      <c r="P193" s="137"/>
      <c r="Q193" s="137"/>
      <c r="R193" s="127"/>
      <c r="S193" s="128"/>
      <c r="T193" s="129"/>
      <c r="U193" s="120"/>
      <c r="V193" s="119"/>
    </row>
    <row r="194" ht="15.75" hidden="1" customHeight="1">
      <c r="A194" s="80" t="s">
        <v>393</v>
      </c>
      <c r="B194" s="59" t="s">
        <v>394</v>
      </c>
      <c r="C194" s="113"/>
      <c r="D194" s="114"/>
      <c r="E194" s="114"/>
      <c r="F194" s="115"/>
      <c r="G194" s="116"/>
      <c r="H194" s="115"/>
      <c r="I194" s="123"/>
      <c r="J194" s="118"/>
      <c r="K194" s="114"/>
      <c r="L194" s="133"/>
      <c r="M194" s="114"/>
      <c r="N194" s="114"/>
      <c r="O194" s="126"/>
      <c r="P194" s="137"/>
      <c r="Q194" s="137"/>
      <c r="R194" s="127"/>
      <c r="S194" s="128"/>
      <c r="T194" s="129"/>
      <c r="U194" s="120"/>
      <c r="V194" s="119"/>
    </row>
    <row r="195" ht="15.75" hidden="1" customHeight="1">
      <c r="A195" s="80" t="s">
        <v>395</v>
      </c>
      <c r="B195" s="59" t="s">
        <v>396</v>
      </c>
      <c r="C195" s="113"/>
      <c r="D195" s="114"/>
      <c r="E195" s="114"/>
      <c r="F195" s="115"/>
      <c r="G195" s="116"/>
      <c r="H195" s="115"/>
      <c r="I195" s="123"/>
      <c r="J195" s="118"/>
      <c r="K195" s="114"/>
      <c r="L195" s="133"/>
      <c r="M195" s="114"/>
      <c r="N195" s="114"/>
      <c r="O195" s="126"/>
      <c r="P195" s="137"/>
      <c r="Q195" s="137"/>
      <c r="R195" s="127"/>
      <c r="S195" s="128"/>
      <c r="T195" s="129"/>
      <c r="U195" s="120"/>
      <c r="V195" s="119"/>
    </row>
    <row r="196" ht="15.75" hidden="1" customHeight="1">
      <c r="A196" s="80" t="s">
        <v>397</v>
      </c>
      <c r="B196" s="59" t="s">
        <v>398</v>
      </c>
      <c r="C196" s="113"/>
      <c r="D196" s="114"/>
      <c r="E196" s="114"/>
      <c r="F196" s="115"/>
      <c r="G196" s="116"/>
      <c r="H196" s="115"/>
      <c r="I196" s="123"/>
      <c r="J196" s="118"/>
      <c r="K196" s="114"/>
      <c r="L196" s="133"/>
      <c r="M196" s="114"/>
      <c r="N196" s="114"/>
      <c r="O196" s="126"/>
      <c r="P196" s="137"/>
      <c r="Q196" s="137"/>
      <c r="R196" s="127"/>
      <c r="S196" s="128"/>
      <c r="T196" s="129"/>
      <c r="U196" s="120"/>
      <c r="V196" s="119"/>
    </row>
    <row r="197" ht="15.75" hidden="1" customHeight="1">
      <c r="A197" s="80" t="s">
        <v>399</v>
      </c>
      <c r="B197" s="59" t="s">
        <v>400</v>
      </c>
      <c r="C197" s="113"/>
      <c r="D197" s="114"/>
      <c r="E197" s="114"/>
      <c r="F197" s="115"/>
      <c r="G197" s="116"/>
      <c r="H197" s="115"/>
      <c r="I197" s="123"/>
      <c r="J197" s="118"/>
      <c r="K197" s="114"/>
      <c r="L197" s="133"/>
      <c r="M197" s="114"/>
      <c r="N197" s="114"/>
      <c r="O197" s="126"/>
      <c r="P197" s="137"/>
      <c r="Q197" s="137"/>
      <c r="R197" s="127"/>
      <c r="S197" s="128"/>
      <c r="T197" s="129"/>
      <c r="U197" s="120"/>
      <c r="V197" s="119"/>
    </row>
    <row r="198" ht="15.75" hidden="1" customHeight="1">
      <c r="A198" s="80" t="s">
        <v>609</v>
      </c>
      <c r="B198" s="59" t="s">
        <v>402</v>
      </c>
      <c r="C198" s="113"/>
      <c r="D198" s="114"/>
      <c r="E198" s="114"/>
      <c r="F198" s="115"/>
      <c r="G198" s="116"/>
      <c r="H198" s="115"/>
      <c r="I198" s="123"/>
      <c r="J198" s="118"/>
      <c r="K198" s="114"/>
      <c r="L198" s="133"/>
      <c r="M198" s="114"/>
      <c r="N198" s="114"/>
      <c r="O198" s="126"/>
      <c r="P198" s="137"/>
      <c r="Q198" s="137"/>
      <c r="R198" s="127"/>
      <c r="S198" s="128"/>
      <c r="T198" s="129"/>
      <c r="U198" s="120"/>
      <c r="V198" s="119"/>
    </row>
    <row r="199" ht="15.75" hidden="1" customHeight="1">
      <c r="A199" s="80" t="s">
        <v>403</v>
      </c>
      <c r="B199" s="59" t="s">
        <v>404</v>
      </c>
      <c r="C199" s="113"/>
      <c r="D199" s="114"/>
      <c r="E199" s="114"/>
      <c r="F199" s="115"/>
      <c r="G199" s="116"/>
      <c r="H199" s="115"/>
      <c r="I199" s="123"/>
      <c r="J199" s="118"/>
      <c r="K199" s="114"/>
      <c r="L199" s="133"/>
      <c r="M199" s="114"/>
      <c r="N199" s="114"/>
      <c r="O199" s="126"/>
      <c r="P199" s="137"/>
      <c r="Q199" s="137"/>
      <c r="R199" s="127"/>
      <c r="S199" s="128"/>
      <c r="T199" s="129"/>
      <c r="U199" s="120"/>
      <c r="V199" s="119"/>
    </row>
    <row r="200" ht="15.75" hidden="1" customHeight="1">
      <c r="A200" s="80" t="s">
        <v>405</v>
      </c>
      <c r="B200" s="59" t="s">
        <v>406</v>
      </c>
      <c r="C200" s="113"/>
      <c r="D200" s="114"/>
      <c r="E200" s="114"/>
      <c r="F200" s="115"/>
      <c r="G200" s="116"/>
      <c r="H200" s="115"/>
      <c r="I200" s="123"/>
      <c r="J200" s="118"/>
      <c r="K200" s="114"/>
      <c r="L200" s="133"/>
      <c r="M200" s="114"/>
      <c r="N200" s="114"/>
      <c r="O200" s="126"/>
      <c r="P200" s="137"/>
      <c r="Q200" s="137"/>
      <c r="R200" s="127"/>
      <c r="S200" s="128"/>
      <c r="T200" s="129"/>
      <c r="U200" s="120"/>
      <c r="V200" s="119"/>
    </row>
    <row r="201" ht="15.75" hidden="1" customHeight="1">
      <c r="A201" s="80" t="s">
        <v>405</v>
      </c>
      <c r="B201" s="59" t="s">
        <v>407</v>
      </c>
      <c r="C201" s="113"/>
      <c r="D201" s="114"/>
      <c r="E201" s="114"/>
      <c r="F201" s="115"/>
      <c r="G201" s="144"/>
      <c r="H201" s="115"/>
      <c r="I201" s="123"/>
      <c r="J201" s="118"/>
      <c r="K201" s="114"/>
      <c r="L201" s="133"/>
      <c r="M201" s="114"/>
      <c r="N201" s="114"/>
      <c r="O201" s="126"/>
      <c r="P201" s="137"/>
      <c r="Q201" s="137"/>
      <c r="R201" s="127"/>
      <c r="S201" s="128"/>
      <c r="T201" s="129"/>
      <c r="U201" s="120"/>
      <c r="V201" s="119"/>
    </row>
    <row r="202" ht="15.75" hidden="1" customHeight="1">
      <c r="A202" s="80" t="s">
        <v>408</v>
      </c>
      <c r="B202" s="59" t="s">
        <v>409</v>
      </c>
      <c r="C202" s="113"/>
      <c r="D202" s="114"/>
      <c r="E202" s="114"/>
      <c r="F202" s="115"/>
      <c r="G202" s="116"/>
      <c r="H202" s="115"/>
      <c r="I202" s="123"/>
      <c r="J202" s="118"/>
      <c r="K202" s="114"/>
      <c r="L202" s="133"/>
      <c r="M202" s="114"/>
      <c r="N202" s="114"/>
      <c r="O202" s="126"/>
      <c r="P202" s="137"/>
      <c r="Q202" s="137"/>
      <c r="R202" s="127"/>
      <c r="S202" s="128"/>
      <c r="T202" s="129"/>
      <c r="U202" s="120"/>
      <c r="V202" s="119"/>
    </row>
    <row r="203" ht="15.75" hidden="1" customHeight="1">
      <c r="A203" s="80" t="s">
        <v>410</v>
      </c>
      <c r="B203" s="59" t="s">
        <v>411</v>
      </c>
      <c r="C203" s="113"/>
      <c r="D203" s="114"/>
      <c r="E203" s="114"/>
      <c r="F203" s="126"/>
      <c r="G203" s="116"/>
      <c r="H203" s="115"/>
      <c r="I203" s="123"/>
      <c r="J203" s="118"/>
      <c r="K203" s="114"/>
      <c r="L203" s="133"/>
      <c r="M203" s="114"/>
      <c r="N203" s="114"/>
      <c r="O203" s="126"/>
      <c r="P203" s="137"/>
      <c r="Q203" s="137"/>
      <c r="R203" s="127"/>
      <c r="S203" s="128"/>
      <c r="T203" s="129"/>
      <c r="U203" s="120"/>
      <c r="V203" s="119"/>
    </row>
    <row r="204" ht="17.25" hidden="1" customHeight="1">
      <c r="A204" s="80" t="s">
        <v>412</v>
      </c>
      <c r="B204" s="20" t="s">
        <v>413</v>
      </c>
      <c r="C204" s="113"/>
      <c r="D204" s="114"/>
      <c r="E204" s="114"/>
      <c r="F204" s="115"/>
      <c r="G204" s="116"/>
      <c r="H204" s="115"/>
      <c r="I204" s="123"/>
      <c r="J204" s="118"/>
      <c r="K204" s="114"/>
      <c r="L204" s="133"/>
      <c r="M204" s="114"/>
      <c r="N204" s="114"/>
      <c r="O204" s="126"/>
      <c r="P204" s="137"/>
      <c r="Q204" s="137"/>
      <c r="R204" s="127"/>
      <c r="S204" s="128"/>
      <c r="T204" s="129"/>
      <c r="U204" s="120"/>
      <c r="V204" s="119"/>
    </row>
    <row r="205" ht="15.75" hidden="1" customHeight="1">
      <c r="A205" s="80" t="s">
        <v>414</v>
      </c>
      <c r="B205" s="20" t="s">
        <v>415</v>
      </c>
      <c r="C205" s="113"/>
      <c r="D205" s="114"/>
      <c r="E205" s="114"/>
      <c r="F205" s="115"/>
      <c r="G205" s="116"/>
      <c r="H205" s="115"/>
      <c r="I205" s="123"/>
      <c r="J205" s="118"/>
      <c r="K205" s="114"/>
      <c r="L205" s="133"/>
      <c r="M205" s="114"/>
      <c r="N205" s="114"/>
      <c r="O205" s="126"/>
      <c r="P205" s="137"/>
      <c r="Q205" s="137"/>
      <c r="R205" s="127"/>
      <c r="S205" s="128"/>
      <c r="T205" s="129"/>
      <c r="U205" s="120"/>
      <c r="V205" s="119"/>
    </row>
    <row r="206" ht="15.75" hidden="1" customHeight="1">
      <c r="A206" s="80" t="s">
        <v>416</v>
      </c>
      <c r="B206" s="20" t="s">
        <v>417</v>
      </c>
      <c r="C206" s="113"/>
      <c r="D206" s="114"/>
      <c r="E206" s="114"/>
      <c r="F206" s="126"/>
      <c r="G206" s="116"/>
      <c r="H206" s="115"/>
      <c r="I206" s="123"/>
      <c r="J206" s="118"/>
      <c r="K206" s="114"/>
      <c r="L206" s="133"/>
      <c r="M206" s="114"/>
      <c r="N206" s="114"/>
      <c r="O206" s="126"/>
      <c r="P206" s="137"/>
      <c r="Q206" s="137"/>
      <c r="R206" s="127"/>
      <c r="S206" s="128"/>
      <c r="T206" s="129"/>
      <c r="U206" s="120"/>
      <c r="V206" s="119"/>
    </row>
    <row r="207" ht="15.75" hidden="1" customHeight="1">
      <c r="A207" s="80" t="s">
        <v>418</v>
      </c>
      <c r="B207" s="20" t="s">
        <v>419</v>
      </c>
      <c r="C207" s="113"/>
      <c r="D207" s="114"/>
      <c r="E207" s="114"/>
      <c r="F207" s="115"/>
      <c r="G207" s="116"/>
      <c r="H207" s="115"/>
      <c r="I207" s="123"/>
      <c r="J207" s="118"/>
      <c r="K207" s="114"/>
      <c r="L207" s="133"/>
      <c r="M207" s="114"/>
      <c r="N207" s="114"/>
      <c r="O207" s="126"/>
      <c r="P207" s="137"/>
      <c r="Q207" s="137"/>
      <c r="R207" s="127"/>
      <c r="S207" s="128"/>
      <c r="T207" s="129"/>
      <c r="U207" s="120"/>
      <c r="V207" s="119"/>
    </row>
    <row r="208" ht="15.75" hidden="1" customHeight="1">
      <c r="A208" s="80" t="s">
        <v>420</v>
      </c>
      <c r="B208" s="20" t="s">
        <v>421</v>
      </c>
      <c r="C208" s="113"/>
      <c r="D208" s="114"/>
      <c r="E208" s="114"/>
      <c r="F208" s="115"/>
      <c r="G208" s="116"/>
      <c r="H208" s="115"/>
      <c r="I208" s="123"/>
      <c r="J208" s="118"/>
      <c r="K208" s="114"/>
      <c r="L208" s="133"/>
      <c r="M208" s="114"/>
      <c r="N208" s="114"/>
      <c r="O208" s="126"/>
      <c r="P208" s="137"/>
      <c r="Q208" s="137"/>
      <c r="R208" s="127"/>
      <c r="S208" s="128"/>
      <c r="T208" s="129"/>
      <c r="U208" s="120"/>
      <c r="V208" s="119"/>
    </row>
    <row r="209" ht="15.75" hidden="1" customHeight="1">
      <c r="A209" s="80" t="s">
        <v>255</v>
      </c>
      <c r="B209" s="20" t="s">
        <v>422</v>
      </c>
      <c r="C209" s="113"/>
      <c r="D209" s="114"/>
      <c r="E209" s="114"/>
      <c r="F209" s="115"/>
      <c r="G209" s="116"/>
      <c r="H209" s="115"/>
      <c r="I209" s="123"/>
      <c r="J209" s="118"/>
      <c r="K209" s="114"/>
      <c r="L209" s="133"/>
      <c r="M209" s="114"/>
      <c r="N209" s="114"/>
      <c r="O209" s="126"/>
      <c r="P209" s="137"/>
      <c r="Q209" s="137"/>
      <c r="R209" s="127"/>
      <c r="S209" s="128"/>
      <c r="T209" s="129"/>
      <c r="U209" s="120"/>
      <c r="V209" s="119"/>
    </row>
    <row r="210" ht="15.75" hidden="1" customHeight="1">
      <c r="A210" s="130" t="s">
        <v>423</v>
      </c>
      <c r="B210" s="20" t="s">
        <v>424</v>
      </c>
      <c r="C210" s="113"/>
      <c r="D210" s="114"/>
      <c r="E210" s="114"/>
      <c r="F210" s="115"/>
      <c r="G210" s="116"/>
      <c r="H210" s="115"/>
      <c r="I210" s="123"/>
      <c r="J210" s="118"/>
      <c r="K210" s="114"/>
      <c r="L210" s="133"/>
      <c r="M210" s="114"/>
      <c r="N210" s="114"/>
      <c r="O210" s="126"/>
      <c r="P210" s="137"/>
      <c r="Q210" s="137"/>
      <c r="R210" s="127"/>
      <c r="S210" s="128"/>
      <c r="T210" s="129"/>
      <c r="U210" s="120"/>
      <c r="V210" s="119"/>
    </row>
    <row r="211" ht="15.75" hidden="1" customHeight="1">
      <c r="A211" s="80" t="s">
        <v>425</v>
      </c>
      <c r="B211" s="20" t="s">
        <v>426</v>
      </c>
      <c r="C211" s="113"/>
      <c r="D211" s="114"/>
      <c r="E211" s="114"/>
      <c r="F211" s="126"/>
      <c r="G211" s="116"/>
      <c r="H211" s="115"/>
      <c r="I211" s="123"/>
      <c r="J211" s="118"/>
      <c r="K211" s="114"/>
      <c r="L211" s="133"/>
      <c r="M211" s="114"/>
      <c r="N211" s="114"/>
      <c r="O211" s="126"/>
      <c r="P211" s="137"/>
      <c r="Q211" s="137"/>
      <c r="R211" s="127"/>
      <c r="S211" s="128"/>
      <c r="T211" s="129"/>
      <c r="U211" s="120"/>
      <c r="V211" s="119"/>
    </row>
    <row r="212" ht="15.75" hidden="1" customHeight="1">
      <c r="A212" s="80" t="s">
        <v>427</v>
      </c>
      <c r="B212" s="59" t="s">
        <v>428</v>
      </c>
      <c r="C212" s="113"/>
      <c r="D212" s="114"/>
      <c r="E212" s="114"/>
      <c r="F212" s="115"/>
      <c r="G212" s="116"/>
      <c r="H212" s="115"/>
      <c r="I212" s="123"/>
      <c r="J212" s="118"/>
      <c r="K212" s="114"/>
      <c r="L212" s="133"/>
      <c r="M212" s="114"/>
      <c r="N212" s="114"/>
      <c r="O212" s="126"/>
      <c r="P212" s="137"/>
      <c r="Q212" s="137"/>
      <c r="R212" s="127"/>
      <c r="S212" s="128"/>
      <c r="T212" s="129"/>
      <c r="U212" s="120"/>
      <c r="V212" s="119"/>
    </row>
    <row r="213" ht="15.75" hidden="1" customHeight="1">
      <c r="A213" s="130" t="s">
        <v>429</v>
      </c>
      <c r="B213" s="20" t="s">
        <v>430</v>
      </c>
      <c r="C213" s="113"/>
      <c r="D213" s="114"/>
      <c r="E213" s="114"/>
      <c r="F213" s="115"/>
      <c r="G213" s="116"/>
      <c r="H213" s="115"/>
      <c r="I213" s="123"/>
      <c r="J213" s="118"/>
      <c r="K213" s="114"/>
      <c r="L213" s="133"/>
      <c r="M213" s="114"/>
      <c r="N213" s="114"/>
      <c r="O213" s="126"/>
      <c r="P213" s="137"/>
      <c r="Q213" s="137"/>
      <c r="R213" s="127"/>
      <c r="S213" s="128"/>
      <c r="T213" s="129"/>
      <c r="U213" s="120"/>
      <c r="V213" s="119"/>
    </row>
    <row r="214" ht="15.75" hidden="1" customHeight="1">
      <c r="A214" s="80" t="s">
        <v>171</v>
      </c>
      <c r="B214" s="20" t="s">
        <v>431</v>
      </c>
      <c r="C214" s="113"/>
      <c r="D214" s="114"/>
      <c r="E214" s="114"/>
      <c r="F214" s="115"/>
      <c r="G214" s="116"/>
      <c r="H214" s="115"/>
      <c r="I214" s="123"/>
      <c r="J214" s="118"/>
      <c r="K214" s="114"/>
      <c r="L214" s="133"/>
      <c r="M214" s="114"/>
      <c r="N214" s="114"/>
      <c r="O214" s="126"/>
      <c r="P214" s="137"/>
      <c r="Q214" s="137"/>
      <c r="R214" s="127"/>
      <c r="S214" s="128"/>
      <c r="T214" s="129"/>
      <c r="U214" s="120"/>
      <c r="V214" s="119"/>
    </row>
    <row r="215" ht="15.75" hidden="1" customHeight="1">
      <c r="A215" s="80" t="s">
        <v>432</v>
      </c>
      <c r="B215" s="59" t="s">
        <v>433</v>
      </c>
      <c r="C215" s="113"/>
      <c r="D215" s="114"/>
      <c r="E215" s="114"/>
      <c r="F215" s="115"/>
      <c r="G215" s="116"/>
      <c r="H215" s="115"/>
      <c r="I215" s="123"/>
      <c r="J215" s="118"/>
      <c r="K215" s="114"/>
      <c r="L215" s="133"/>
      <c r="M215" s="114"/>
      <c r="N215" s="114"/>
      <c r="O215" s="126"/>
      <c r="P215" s="137"/>
      <c r="Q215" s="137"/>
      <c r="R215" s="127"/>
      <c r="S215" s="128"/>
      <c r="T215" s="129"/>
      <c r="U215" s="120"/>
      <c r="V215" s="119"/>
    </row>
    <row r="216" ht="15.75" hidden="1" customHeight="1">
      <c r="A216" s="80" t="s">
        <v>434</v>
      </c>
      <c r="B216" s="20" t="s">
        <v>435</v>
      </c>
      <c r="C216" s="113"/>
      <c r="D216" s="114"/>
      <c r="E216" s="114"/>
      <c r="F216" s="115"/>
      <c r="G216" s="116"/>
      <c r="H216" s="115"/>
      <c r="I216" s="123"/>
      <c r="J216" s="118"/>
      <c r="K216" s="114"/>
      <c r="L216" s="133"/>
      <c r="M216" s="114"/>
      <c r="N216" s="114"/>
      <c r="O216" s="126"/>
      <c r="P216" s="137"/>
      <c r="Q216" s="137"/>
      <c r="R216" s="127"/>
      <c r="S216" s="128"/>
      <c r="T216" s="129"/>
      <c r="U216" s="120"/>
      <c r="V216" s="119"/>
    </row>
    <row r="217" ht="15.75" hidden="1" customHeight="1">
      <c r="A217" s="80" t="s">
        <v>436</v>
      </c>
      <c r="B217" s="20" t="s">
        <v>437</v>
      </c>
      <c r="C217" s="113"/>
      <c r="D217" s="114"/>
      <c r="E217" s="114"/>
      <c r="F217" s="115"/>
      <c r="G217" s="116"/>
      <c r="H217" s="115"/>
      <c r="I217" s="123"/>
      <c r="J217" s="118"/>
      <c r="K217" s="114"/>
      <c r="L217" s="133"/>
      <c r="M217" s="114"/>
      <c r="N217" s="114"/>
      <c r="O217" s="126"/>
      <c r="P217" s="137"/>
      <c r="Q217" s="137"/>
      <c r="R217" s="127"/>
      <c r="S217" s="128"/>
      <c r="T217" s="129"/>
      <c r="U217" s="120"/>
      <c r="V217" s="119"/>
    </row>
    <row r="218" ht="15.75" hidden="1" customHeight="1">
      <c r="A218" s="80" t="s">
        <v>425</v>
      </c>
      <c r="B218" s="59" t="s">
        <v>438</v>
      </c>
      <c r="C218" s="113"/>
      <c r="D218" s="114"/>
      <c r="E218" s="114"/>
      <c r="F218" s="126"/>
      <c r="G218" s="116"/>
      <c r="H218" s="115"/>
      <c r="I218" s="123"/>
      <c r="J218" s="118"/>
      <c r="K218" s="114"/>
      <c r="L218" s="133"/>
      <c r="M218" s="114"/>
      <c r="N218" s="114"/>
      <c r="O218" s="126"/>
      <c r="P218" s="137"/>
      <c r="Q218" s="137"/>
      <c r="R218" s="127"/>
      <c r="S218" s="128"/>
      <c r="T218" s="129"/>
      <c r="U218" s="120"/>
      <c r="V218" s="119"/>
    </row>
    <row r="219" ht="15.75" hidden="1" customHeight="1">
      <c r="A219" s="80" t="s">
        <v>439</v>
      </c>
      <c r="B219" s="20" t="s">
        <v>440</v>
      </c>
      <c r="C219" s="113"/>
      <c r="D219" s="114"/>
      <c r="E219" s="114"/>
      <c r="F219" s="115"/>
      <c r="G219" s="116"/>
      <c r="H219" s="115"/>
      <c r="I219" s="123"/>
      <c r="J219" s="118"/>
      <c r="K219" s="114"/>
      <c r="L219" s="133"/>
      <c r="M219" s="114"/>
      <c r="N219" s="114"/>
      <c r="O219" s="126"/>
      <c r="P219" s="137"/>
      <c r="Q219" s="137"/>
      <c r="R219" s="127"/>
      <c r="S219" s="128"/>
      <c r="T219" s="129"/>
      <c r="U219" s="120"/>
      <c r="V219" s="119"/>
    </row>
    <row r="220" ht="15.75" hidden="1" customHeight="1">
      <c r="A220" s="130" t="s">
        <v>634</v>
      </c>
      <c r="B220" s="20" t="s">
        <v>442</v>
      </c>
      <c r="C220" s="113"/>
      <c r="D220" s="114"/>
      <c r="E220" s="114"/>
      <c r="F220" s="115"/>
      <c r="G220" s="116"/>
      <c r="H220" s="115"/>
      <c r="I220" s="123"/>
      <c r="J220" s="118"/>
      <c r="K220" s="114"/>
      <c r="L220" s="133"/>
      <c r="M220" s="114"/>
      <c r="N220" s="114"/>
      <c r="O220" s="126"/>
      <c r="P220" s="137"/>
      <c r="Q220" s="137"/>
      <c r="R220" s="127"/>
      <c r="S220" s="128"/>
      <c r="T220" s="129"/>
      <c r="U220" s="120"/>
      <c r="V220" s="119"/>
    </row>
    <row r="221" ht="15.75" hidden="1" customHeight="1">
      <c r="A221" s="80" t="s">
        <v>443</v>
      </c>
      <c r="B221" s="20" t="s">
        <v>444</v>
      </c>
      <c r="C221" s="113"/>
      <c r="D221" s="114"/>
      <c r="E221" s="114"/>
      <c r="F221" s="126"/>
      <c r="G221" s="116"/>
      <c r="H221" s="115"/>
      <c r="I221" s="123"/>
      <c r="J221" s="118"/>
      <c r="K221" s="114"/>
      <c r="L221" s="133"/>
      <c r="M221" s="114"/>
      <c r="N221" s="114"/>
      <c r="O221" s="126"/>
      <c r="P221" s="137"/>
      <c r="Q221" s="137"/>
      <c r="R221" s="127"/>
      <c r="S221" s="128"/>
      <c r="T221" s="129"/>
      <c r="U221" s="120"/>
      <c r="V221" s="119"/>
    </row>
    <row r="222" ht="15.75" hidden="1" customHeight="1">
      <c r="A222" s="80" t="s">
        <v>445</v>
      </c>
      <c r="B222" s="20" t="s">
        <v>446</v>
      </c>
      <c r="C222" s="113"/>
      <c r="D222" s="114"/>
      <c r="E222" s="114"/>
      <c r="F222" s="115"/>
      <c r="G222" s="116"/>
      <c r="H222" s="115"/>
      <c r="I222" s="123"/>
      <c r="J222" s="118"/>
      <c r="K222" s="114"/>
      <c r="L222" s="133"/>
      <c r="M222" s="114"/>
      <c r="N222" s="114"/>
      <c r="O222" s="126"/>
      <c r="P222" s="137"/>
      <c r="Q222" s="137"/>
      <c r="R222" s="127"/>
      <c r="S222" s="128"/>
      <c r="T222" s="129"/>
      <c r="U222" s="120"/>
      <c r="V222" s="119"/>
    </row>
    <row r="223" ht="15.75" hidden="1" customHeight="1">
      <c r="A223" s="80" t="s">
        <v>447</v>
      </c>
      <c r="B223" s="20" t="s">
        <v>448</v>
      </c>
      <c r="C223" s="113"/>
      <c r="D223" s="114"/>
      <c r="E223" s="114"/>
      <c r="F223" s="115"/>
      <c r="G223" s="116"/>
      <c r="H223" s="115"/>
      <c r="I223" s="123"/>
      <c r="J223" s="118"/>
      <c r="K223" s="114"/>
      <c r="L223" s="133"/>
      <c r="M223" s="114"/>
      <c r="N223" s="114"/>
      <c r="O223" s="126"/>
      <c r="P223" s="137"/>
      <c r="Q223" s="137"/>
      <c r="R223" s="127"/>
      <c r="S223" s="128"/>
      <c r="T223" s="129"/>
      <c r="U223" s="120"/>
      <c r="V223" s="119"/>
    </row>
    <row r="224" ht="15.75" hidden="1" customHeight="1">
      <c r="A224" s="80" t="s">
        <v>449</v>
      </c>
      <c r="B224" s="20" t="s">
        <v>450</v>
      </c>
      <c r="C224" s="113"/>
      <c r="D224" s="114"/>
      <c r="E224" s="114"/>
      <c r="F224" s="115"/>
      <c r="G224" s="116"/>
      <c r="H224" s="115"/>
      <c r="I224" s="123"/>
      <c r="J224" s="118"/>
      <c r="K224" s="114"/>
      <c r="L224" s="133"/>
      <c r="M224" s="114"/>
      <c r="N224" s="114"/>
      <c r="O224" s="126"/>
      <c r="P224" s="137"/>
      <c r="Q224" s="137"/>
      <c r="R224" s="127"/>
      <c r="S224" s="128"/>
      <c r="T224" s="129"/>
      <c r="U224" s="120"/>
      <c r="V224" s="119"/>
    </row>
    <row r="225" ht="15.75" hidden="1" customHeight="1">
      <c r="A225" s="130" t="s">
        <v>451</v>
      </c>
      <c r="B225" s="20" t="s">
        <v>452</v>
      </c>
      <c r="C225" s="113"/>
      <c r="D225" s="114"/>
      <c r="E225" s="114"/>
      <c r="F225" s="115"/>
      <c r="G225" s="116"/>
      <c r="H225" s="115"/>
      <c r="I225" s="123"/>
      <c r="J225" s="118"/>
      <c r="K225" s="114"/>
      <c r="L225" s="133"/>
      <c r="M225" s="114"/>
      <c r="N225" s="114"/>
      <c r="O225" s="126"/>
      <c r="P225" s="137"/>
      <c r="Q225" s="137"/>
      <c r="R225" s="127"/>
      <c r="S225" s="128"/>
      <c r="T225" s="129"/>
      <c r="U225" s="120"/>
      <c r="V225" s="119"/>
    </row>
    <row r="226" ht="15.75" hidden="1" customHeight="1">
      <c r="A226" s="80" t="s">
        <v>453</v>
      </c>
      <c r="B226" s="59" t="s">
        <v>454</v>
      </c>
      <c r="C226" s="113"/>
      <c r="D226" s="114"/>
      <c r="E226" s="114"/>
      <c r="F226" s="115"/>
      <c r="G226" s="116"/>
      <c r="H226" s="115"/>
      <c r="I226" s="123"/>
      <c r="J226" s="118"/>
      <c r="K226" s="114"/>
      <c r="L226" s="133"/>
      <c r="M226" s="114"/>
      <c r="N226" s="114"/>
      <c r="O226" s="126"/>
      <c r="P226" s="137"/>
      <c r="Q226" s="137"/>
      <c r="R226" s="127"/>
      <c r="S226" s="128"/>
      <c r="T226" s="129"/>
      <c r="U226" s="120"/>
      <c r="V226" s="119"/>
    </row>
    <row r="227" ht="15.75" hidden="1" customHeight="1">
      <c r="A227" s="130" t="s">
        <v>455</v>
      </c>
      <c r="B227" s="59" t="s">
        <v>456</v>
      </c>
      <c r="C227" s="113"/>
      <c r="D227" s="114"/>
      <c r="E227" s="114"/>
      <c r="F227" s="126"/>
      <c r="G227" s="116"/>
      <c r="H227" s="115"/>
      <c r="I227" s="123"/>
      <c r="J227" s="118"/>
      <c r="K227" s="114"/>
      <c r="L227" s="133"/>
      <c r="M227" s="114"/>
      <c r="N227" s="114"/>
      <c r="O227" s="126"/>
      <c r="P227" s="137"/>
      <c r="Q227" s="137"/>
      <c r="R227" s="127"/>
      <c r="S227" s="128"/>
      <c r="T227" s="129"/>
      <c r="U227" s="120"/>
      <c r="V227" s="119"/>
    </row>
    <row r="228" ht="15.75" hidden="1" customHeight="1">
      <c r="A228" s="80" t="s">
        <v>457</v>
      </c>
      <c r="B228" s="20" t="s">
        <v>458</v>
      </c>
      <c r="C228" s="113"/>
      <c r="D228" s="114"/>
      <c r="E228" s="114"/>
      <c r="F228" s="126"/>
      <c r="G228" s="116"/>
      <c r="H228" s="115"/>
      <c r="I228" s="123"/>
      <c r="J228" s="118"/>
      <c r="K228" s="114"/>
      <c r="L228" s="133"/>
      <c r="M228" s="114"/>
      <c r="N228" s="114"/>
      <c r="O228" s="126"/>
      <c r="P228" s="137"/>
      <c r="Q228" s="137"/>
      <c r="R228" s="127"/>
      <c r="S228" s="128"/>
      <c r="T228" s="129"/>
      <c r="U228" s="120"/>
      <c r="V228" s="119"/>
    </row>
    <row r="229" ht="15.75" hidden="1" customHeight="1">
      <c r="A229" s="80" t="s">
        <v>459</v>
      </c>
      <c r="B229" s="70" t="s">
        <v>460</v>
      </c>
      <c r="C229" s="113"/>
      <c r="D229" s="114"/>
      <c r="E229" s="114"/>
      <c r="F229" s="126"/>
      <c r="G229" s="116"/>
      <c r="H229" s="115"/>
      <c r="I229" s="123"/>
      <c r="J229" s="118"/>
      <c r="K229" s="114"/>
      <c r="L229" s="133"/>
      <c r="M229" s="114"/>
      <c r="N229" s="114"/>
      <c r="O229" s="126"/>
      <c r="P229" s="137"/>
      <c r="Q229" s="137"/>
      <c r="R229" s="127"/>
      <c r="S229" s="128"/>
      <c r="T229" s="129"/>
      <c r="U229" s="120"/>
      <c r="V229" s="119"/>
    </row>
    <row r="230" ht="15.75" hidden="1" customHeight="1">
      <c r="A230" s="80" t="s">
        <v>461</v>
      </c>
      <c r="B230" s="70" t="s">
        <v>462</v>
      </c>
      <c r="C230" s="113"/>
      <c r="D230" s="114"/>
      <c r="E230" s="114"/>
      <c r="F230" s="126"/>
      <c r="G230" s="116"/>
      <c r="H230" s="115"/>
      <c r="I230" s="123"/>
      <c r="J230" s="118"/>
      <c r="K230" s="114"/>
      <c r="L230" s="133"/>
      <c r="M230" s="114"/>
      <c r="N230" s="114"/>
      <c r="O230" s="126"/>
      <c r="P230" s="137"/>
      <c r="Q230" s="137"/>
      <c r="R230" s="127"/>
      <c r="S230" s="128"/>
      <c r="T230" s="129"/>
      <c r="U230" s="120"/>
      <c r="V230" s="119"/>
    </row>
    <row r="231" ht="15.75" hidden="1" customHeight="1">
      <c r="A231" s="80" t="s">
        <v>416</v>
      </c>
      <c r="B231" s="70" t="s">
        <v>463</v>
      </c>
      <c r="C231" s="113"/>
      <c r="D231" s="114"/>
      <c r="E231" s="114"/>
      <c r="F231" s="126"/>
      <c r="G231" s="116"/>
      <c r="H231" s="115"/>
      <c r="I231" s="123"/>
      <c r="J231" s="118"/>
      <c r="K231" s="114"/>
      <c r="L231" s="133"/>
      <c r="M231" s="114"/>
      <c r="N231" s="114"/>
      <c r="O231" s="126"/>
      <c r="P231" s="137"/>
      <c r="Q231" s="137"/>
      <c r="R231" s="127"/>
      <c r="S231" s="128"/>
      <c r="T231" s="129"/>
      <c r="U231" s="120"/>
      <c r="V231" s="119"/>
    </row>
    <row r="232" ht="15.75" hidden="1" customHeight="1">
      <c r="A232" s="74" t="s">
        <v>464</v>
      </c>
      <c r="B232" s="73" t="s">
        <v>465</v>
      </c>
      <c r="C232" s="113"/>
      <c r="D232" s="114"/>
      <c r="E232" s="114"/>
      <c r="F232" s="126"/>
      <c r="G232" s="116"/>
      <c r="H232" s="115"/>
      <c r="I232" s="123"/>
      <c r="J232" s="118"/>
      <c r="K232" s="114"/>
      <c r="L232" s="133"/>
      <c r="M232" s="114"/>
      <c r="N232" s="114"/>
      <c r="O232" s="126"/>
      <c r="P232" s="137"/>
      <c r="Q232" s="137"/>
      <c r="R232" s="127"/>
      <c r="S232" s="128"/>
      <c r="T232" s="129"/>
      <c r="U232" s="120"/>
      <c r="V232" s="119"/>
    </row>
    <row r="233" ht="15.75" hidden="1" customHeight="1">
      <c r="A233" s="74" t="s">
        <v>466</v>
      </c>
      <c r="B233" s="73" t="s">
        <v>467</v>
      </c>
      <c r="C233" s="113"/>
      <c r="D233" s="114"/>
      <c r="E233" s="114"/>
      <c r="F233" s="126"/>
      <c r="G233" s="116"/>
      <c r="H233" s="115"/>
      <c r="I233" s="123"/>
      <c r="J233" s="118"/>
      <c r="K233" s="114"/>
      <c r="L233" s="133"/>
      <c r="M233" s="114"/>
      <c r="N233" s="114"/>
      <c r="O233" s="126"/>
      <c r="P233" s="137"/>
      <c r="Q233" s="137"/>
      <c r="R233" s="127"/>
      <c r="S233" s="128"/>
      <c r="T233" s="129"/>
      <c r="U233" s="120"/>
      <c r="V233" s="119"/>
    </row>
    <row r="234" ht="15.75" hidden="1" customHeight="1">
      <c r="A234" s="74" t="s">
        <v>468</v>
      </c>
      <c r="B234" s="74" t="s">
        <v>469</v>
      </c>
      <c r="C234" s="113"/>
      <c r="D234" s="131"/>
      <c r="E234" s="131"/>
      <c r="F234" s="145"/>
      <c r="G234" s="144"/>
      <c r="H234" s="115"/>
      <c r="I234" s="123"/>
      <c r="J234" s="146"/>
      <c r="K234" s="131"/>
      <c r="L234" s="132"/>
      <c r="M234" s="131"/>
      <c r="N234" s="131"/>
      <c r="O234" s="126"/>
      <c r="P234" s="137"/>
      <c r="Q234" s="137"/>
      <c r="R234" s="127"/>
      <c r="S234" s="128"/>
      <c r="T234" s="129"/>
      <c r="U234" s="120"/>
      <c r="V234" s="119"/>
    </row>
    <row r="235" ht="15.75" hidden="1" customHeight="1">
      <c r="A235" s="74" t="s">
        <v>470</v>
      </c>
      <c r="B235" s="79" t="s">
        <v>471</v>
      </c>
      <c r="C235" s="113"/>
      <c r="D235" s="131"/>
      <c r="E235" s="131"/>
      <c r="F235" s="145"/>
      <c r="G235" s="116"/>
      <c r="H235" s="115"/>
      <c r="I235" s="123"/>
      <c r="J235" s="146"/>
      <c r="K235" s="131"/>
      <c r="L235" s="132"/>
      <c r="M235" s="131"/>
      <c r="N235" s="131"/>
      <c r="O235" s="126"/>
      <c r="P235" s="137"/>
      <c r="Q235" s="137"/>
      <c r="R235" s="127"/>
      <c r="S235" s="128"/>
      <c r="T235" s="129"/>
      <c r="U235" s="120"/>
      <c r="V235" s="119"/>
    </row>
    <row r="236" ht="15.75" hidden="1" customHeight="1">
      <c r="A236" s="80" t="s">
        <v>472</v>
      </c>
      <c r="B236" s="71" t="s">
        <v>473</v>
      </c>
      <c r="C236" s="113"/>
      <c r="D236" s="114"/>
      <c r="E236" s="114"/>
      <c r="F236" s="115"/>
      <c r="G236" s="116"/>
      <c r="H236" s="115"/>
      <c r="I236" s="123"/>
      <c r="J236" s="118"/>
      <c r="K236" s="114"/>
      <c r="L236" s="133"/>
      <c r="M236" s="114"/>
      <c r="N236" s="114"/>
      <c r="O236" s="126"/>
      <c r="P236" s="137"/>
      <c r="Q236" s="137"/>
      <c r="R236" s="127"/>
      <c r="S236" s="128"/>
      <c r="T236" s="129"/>
      <c r="U236" s="120"/>
      <c r="V236" s="119"/>
    </row>
    <row r="237" ht="15.75" hidden="1" customHeight="1">
      <c r="A237" s="80" t="s">
        <v>474</v>
      </c>
      <c r="B237" s="71" t="s">
        <v>475</v>
      </c>
      <c r="C237" s="113"/>
      <c r="D237" s="114"/>
      <c r="E237" s="114"/>
      <c r="F237" s="115"/>
      <c r="G237" s="116"/>
      <c r="H237" s="115"/>
      <c r="I237" s="123"/>
      <c r="J237" s="118"/>
      <c r="K237" s="114"/>
      <c r="L237" s="133"/>
      <c r="M237" s="114"/>
      <c r="N237" s="114"/>
      <c r="O237" s="126"/>
      <c r="P237" s="137"/>
      <c r="Q237" s="137"/>
      <c r="R237" s="127"/>
      <c r="S237" s="128"/>
      <c r="T237" s="129"/>
      <c r="U237" s="120"/>
      <c r="V237" s="119"/>
    </row>
    <row r="238" ht="15.75" hidden="1" customHeight="1">
      <c r="A238" s="130" t="s">
        <v>635</v>
      </c>
      <c r="B238" s="71" t="s">
        <v>477</v>
      </c>
      <c r="C238" s="113"/>
      <c r="D238" s="114"/>
      <c r="E238" s="114"/>
      <c r="F238" s="115"/>
      <c r="G238" s="116"/>
      <c r="H238" s="115"/>
      <c r="I238" s="123"/>
      <c r="J238" s="118"/>
      <c r="K238" s="114"/>
      <c r="L238" s="133"/>
      <c r="M238" s="114"/>
      <c r="N238" s="114"/>
      <c r="O238" s="126"/>
      <c r="P238" s="137"/>
      <c r="Q238" s="137"/>
      <c r="R238" s="127"/>
      <c r="S238" s="128"/>
      <c r="T238" s="129"/>
      <c r="U238" s="120"/>
      <c r="V238" s="119"/>
    </row>
    <row r="239" ht="15.75" hidden="1" customHeight="1">
      <c r="A239" s="80" t="s">
        <v>478</v>
      </c>
      <c r="B239" s="64" t="s">
        <v>479</v>
      </c>
      <c r="C239" s="113"/>
      <c r="D239" s="114"/>
      <c r="E239" s="114"/>
      <c r="F239" s="115"/>
      <c r="G239" s="116"/>
      <c r="H239" s="115"/>
      <c r="I239" s="123"/>
      <c r="J239" s="118"/>
      <c r="K239" s="114"/>
      <c r="L239" s="133"/>
      <c r="M239" s="114"/>
      <c r="N239" s="114"/>
      <c r="O239" s="126"/>
      <c r="P239" s="137"/>
      <c r="Q239" s="137"/>
      <c r="R239" s="127"/>
      <c r="S239" s="128"/>
      <c r="T239" s="129"/>
      <c r="U239" s="120"/>
      <c r="V239" s="119"/>
    </row>
    <row r="240" ht="15.75" hidden="1" customHeight="1">
      <c r="A240" s="80" t="s">
        <v>480</v>
      </c>
      <c r="B240" s="71" t="s">
        <v>481</v>
      </c>
      <c r="C240" s="113"/>
      <c r="D240" s="114"/>
      <c r="E240" s="114"/>
      <c r="F240" s="115"/>
      <c r="G240" s="116"/>
      <c r="H240" s="115"/>
      <c r="I240" s="123"/>
      <c r="J240" s="118"/>
      <c r="K240" s="114"/>
      <c r="L240" s="133"/>
      <c r="M240" s="114"/>
      <c r="N240" s="114"/>
      <c r="O240" s="126"/>
      <c r="P240" s="137"/>
      <c r="Q240" s="137"/>
      <c r="R240" s="127"/>
      <c r="S240" s="128"/>
      <c r="T240" s="129"/>
      <c r="U240" s="120"/>
      <c r="V240" s="119"/>
    </row>
    <row r="241" ht="15.75" hidden="1" customHeight="1">
      <c r="A241" s="80" t="s">
        <v>482</v>
      </c>
      <c r="B241" s="71" t="s">
        <v>483</v>
      </c>
      <c r="C241" s="113"/>
      <c r="D241" s="114"/>
      <c r="E241" s="114"/>
      <c r="F241" s="115"/>
      <c r="G241" s="116"/>
      <c r="H241" s="115"/>
      <c r="I241" s="123"/>
      <c r="J241" s="118"/>
      <c r="K241" s="114"/>
      <c r="L241" s="133"/>
      <c r="M241" s="114"/>
      <c r="N241" s="114"/>
      <c r="O241" s="126"/>
      <c r="P241" s="137"/>
      <c r="Q241" s="137"/>
      <c r="R241" s="127"/>
      <c r="S241" s="128"/>
      <c r="T241" s="129"/>
      <c r="U241" s="120"/>
      <c r="V241" s="119"/>
    </row>
    <row r="242" ht="15.75" hidden="1" customHeight="1">
      <c r="A242" s="80" t="s">
        <v>484</v>
      </c>
      <c r="B242" s="71" t="s">
        <v>485</v>
      </c>
      <c r="C242" s="113"/>
      <c r="D242" s="114"/>
      <c r="E242" s="114"/>
      <c r="F242" s="115"/>
      <c r="G242" s="116"/>
      <c r="H242" s="115"/>
      <c r="I242" s="123"/>
      <c r="J242" s="118"/>
      <c r="K242" s="114"/>
      <c r="L242" s="133"/>
      <c r="M242" s="114"/>
      <c r="N242" s="114"/>
      <c r="O242" s="126"/>
      <c r="P242" s="137"/>
      <c r="Q242" s="137"/>
      <c r="R242" s="127"/>
      <c r="S242" s="128"/>
      <c r="T242" s="129"/>
      <c r="U242" s="120"/>
      <c r="V242" s="119"/>
    </row>
    <row r="243" ht="15.75" hidden="1" customHeight="1">
      <c r="A243" s="80" t="s">
        <v>486</v>
      </c>
      <c r="B243" s="71" t="s">
        <v>487</v>
      </c>
      <c r="C243" s="113"/>
      <c r="D243" s="114"/>
      <c r="E243" s="114"/>
      <c r="F243" s="115"/>
      <c r="G243" s="116"/>
      <c r="H243" s="115"/>
      <c r="I243" s="123"/>
      <c r="J243" s="118"/>
      <c r="K243" s="114"/>
      <c r="L243" s="133"/>
      <c r="M243" s="114"/>
      <c r="N243" s="114"/>
      <c r="O243" s="126"/>
      <c r="P243" s="137"/>
      <c r="Q243" s="137"/>
      <c r="R243" s="127"/>
      <c r="S243" s="128"/>
      <c r="T243" s="129"/>
      <c r="U243" s="120"/>
      <c r="V243" s="119"/>
    </row>
    <row r="244" ht="15.75" hidden="1" customHeight="1">
      <c r="A244" s="80" t="s">
        <v>488</v>
      </c>
      <c r="B244" s="71" t="s">
        <v>489</v>
      </c>
      <c r="C244" s="113"/>
      <c r="D244" s="114"/>
      <c r="E244" s="114"/>
      <c r="F244" s="115"/>
      <c r="G244" s="116"/>
      <c r="H244" s="115"/>
      <c r="I244" s="123"/>
      <c r="J244" s="118"/>
      <c r="K244" s="114"/>
      <c r="L244" s="133"/>
      <c r="M244" s="114"/>
      <c r="N244" s="114"/>
      <c r="O244" s="126"/>
      <c r="P244" s="137"/>
      <c r="Q244" s="137"/>
      <c r="R244" s="127"/>
      <c r="S244" s="128"/>
      <c r="T244" s="129"/>
      <c r="U244" s="120"/>
      <c r="V244" s="119"/>
    </row>
    <row r="245" ht="15.75" hidden="1" customHeight="1">
      <c r="A245" s="80" t="s">
        <v>490</v>
      </c>
      <c r="B245" s="71" t="s">
        <v>491</v>
      </c>
      <c r="C245" s="113"/>
      <c r="D245" s="114"/>
      <c r="E245" s="114"/>
      <c r="F245" s="115"/>
      <c r="G245" s="116"/>
      <c r="H245" s="115"/>
      <c r="I245" s="123"/>
      <c r="J245" s="118"/>
      <c r="K245" s="114"/>
      <c r="L245" s="133"/>
      <c r="M245" s="114"/>
      <c r="N245" s="114"/>
      <c r="O245" s="126"/>
      <c r="P245" s="137"/>
      <c r="Q245" s="137"/>
      <c r="R245" s="127"/>
      <c r="S245" s="128"/>
      <c r="T245" s="129"/>
      <c r="U245" s="120"/>
      <c r="V245" s="119"/>
    </row>
    <row r="246" ht="15.75" hidden="1" customHeight="1">
      <c r="A246" s="80" t="s">
        <v>167</v>
      </c>
      <c r="B246" s="71" t="s">
        <v>492</v>
      </c>
      <c r="C246" s="113"/>
      <c r="D246" s="114"/>
      <c r="E246" s="114"/>
      <c r="F246" s="115"/>
      <c r="G246" s="116"/>
      <c r="H246" s="115"/>
      <c r="I246" s="123"/>
      <c r="J246" s="118"/>
      <c r="K246" s="114"/>
      <c r="L246" s="133"/>
      <c r="M246" s="114"/>
      <c r="N246" s="114"/>
      <c r="O246" s="126"/>
      <c r="P246" s="137"/>
      <c r="Q246" s="137"/>
      <c r="R246" s="127"/>
      <c r="S246" s="128"/>
      <c r="T246" s="129"/>
      <c r="U246" s="120"/>
      <c r="V246" s="119"/>
    </row>
    <row r="247" ht="15.75" hidden="1" customHeight="1">
      <c r="A247" s="80" t="s">
        <v>493</v>
      </c>
      <c r="B247" s="71" t="s">
        <v>494</v>
      </c>
      <c r="C247" s="113"/>
      <c r="D247" s="114"/>
      <c r="E247" s="114"/>
      <c r="F247" s="115"/>
      <c r="G247" s="116"/>
      <c r="H247" s="115"/>
      <c r="I247" s="123"/>
      <c r="J247" s="118"/>
      <c r="K247" s="114"/>
      <c r="L247" s="133"/>
      <c r="M247" s="114"/>
      <c r="N247" s="114"/>
      <c r="O247" s="126"/>
      <c r="P247" s="137"/>
      <c r="Q247" s="137"/>
      <c r="R247" s="127"/>
      <c r="S247" s="128"/>
      <c r="T247" s="129"/>
      <c r="U247" s="120"/>
      <c r="V247" s="119"/>
    </row>
    <row r="248" ht="15.75" hidden="1" customHeight="1">
      <c r="A248" s="130" t="s">
        <v>495</v>
      </c>
      <c r="B248" s="71" t="s">
        <v>496</v>
      </c>
      <c r="C248" s="113"/>
      <c r="D248" s="114"/>
      <c r="E248" s="134"/>
      <c r="F248" s="115"/>
      <c r="G248" s="116"/>
      <c r="H248" s="115"/>
      <c r="I248" s="123"/>
      <c r="J248" s="118"/>
      <c r="K248" s="114"/>
      <c r="L248" s="133"/>
      <c r="M248" s="114"/>
      <c r="N248" s="114"/>
      <c r="O248" s="126"/>
      <c r="P248" s="137"/>
      <c r="Q248" s="137"/>
      <c r="R248" s="127"/>
      <c r="S248" s="128"/>
      <c r="T248" s="129"/>
      <c r="U248" s="120"/>
      <c r="V248" s="119"/>
    </row>
    <row r="249" ht="15.75" hidden="1" customHeight="1">
      <c r="A249" s="80" t="s">
        <v>497</v>
      </c>
      <c r="B249" s="71" t="s">
        <v>498</v>
      </c>
      <c r="C249" s="113"/>
      <c r="D249" s="114"/>
      <c r="E249" s="114"/>
      <c r="F249" s="115"/>
      <c r="G249" s="116"/>
      <c r="H249" s="115"/>
      <c r="I249" s="123"/>
      <c r="J249" s="118"/>
      <c r="K249" s="114"/>
      <c r="L249" s="133"/>
      <c r="M249" s="114"/>
      <c r="N249" s="114"/>
      <c r="O249" s="126"/>
      <c r="P249" s="137"/>
      <c r="Q249" s="137"/>
      <c r="R249" s="127"/>
      <c r="S249" s="128"/>
      <c r="T249" s="129"/>
      <c r="U249" s="120"/>
      <c r="V249" s="119"/>
    </row>
    <row r="250" ht="15.75" hidden="1" customHeight="1">
      <c r="A250" s="80" t="s">
        <v>167</v>
      </c>
      <c r="B250" s="71" t="s">
        <v>499</v>
      </c>
      <c r="C250" s="113"/>
      <c r="D250" s="114"/>
      <c r="E250" s="114"/>
      <c r="F250" s="115"/>
      <c r="G250" s="116"/>
      <c r="H250" s="115"/>
      <c r="I250" s="123"/>
      <c r="J250" s="118"/>
      <c r="K250" s="114"/>
      <c r="L250" s="133"/>
      <c r="M250" s="114"/>
      <c r="N250" s="114"/>
      <c r="O250" s="126"/>
      <c r="P250" s="137"/>
      <c r="Q250" s="137"/>
      <c r="R250" s="127"/>
      <c r="S250" s="128"/>
      <c r="T250" s="129"/>
      <c r="U250" s="120"/>
      <c r="V250" s="119"/>
    </row>
    <row r="251" ht="15.75" hidden="1" customHeight="1">
      <c r="A251" s="80" t="s">
        <v>500</v>
      </c>
      <c r="B251" s="71" t="s">
        <v>501</v>
      </c>
      <c r="C251" s="113"/>
      <c r="D251" s="114"/>
      <c r="E251" s="114"/>
      <c r="F251" s="115"/>
      <c r="G251" s="116"/>
      <c r="H251" s="115"/>
      <c r="I251" s="123"/>
      <c r="J251" s="118"/>
      <c r="K251" s="114"/>
      <c r="L251" s="133"/>
      <c r="M251" s="114"/>
      <c r="N251" s="114"/>
      <c r="O251" s="126"/>
      <c r="P251" s="137"/>
      <c r="Q251" s="137"/>
      <c r="R251" s="127"/>
      <c r="S251" s="128"/>
      <c r="T251" s="129"/>
      <c r="U251" s="120"/>
      <c r="V251" s="119"/>
    </row>
    <row r="252" ht="15.75" hidden="1" customHeight="1">
      <c r="A252" s="80" t="s">
        <v>502</v>
      </c>
      <c r="B252" s="71" t="s">
        <v>503</v>
      </c>
      <c r="C252" s="113"/>
      <c r="D252" s="114"/>
      <c r="E252" s="114"/>
      <c r="F252" s="115"/>
      <c r="G252" s="116"/>
      <c r="H252" s="115"/>
      <c r="I252" s="123"/>
      <c r="J252" s="118"/>
      <c r="K252" s="114"/>
      <c r="L252" s="133"/>
      <c r="M252" s="114"/>
      <c r="N252" s="114"/>
      <c r="O252" s="126"/>
      <c r="P252" s="137"/>
      <c r="Q252" s="137"/>
      <c r="R252" s="127"/>
      <c r="S252" s="128"/>
      <c r="T252" s="129"/>
      <c r="U252" s="120"/>
      <c r="V252" s="119"/>
    </row>
    <row r="253" ht="15.75" hidden="1" customHeight="1">
      <c r="A253" s="80" t="s">
        <v>504</v>
      </c>
      <c r="B253" s="71" t="s">
        <v>505</v>
      </c>
      <c r="C253" s="113"/>
      <c r="D253" s="114"/>
      <c r="E253" s="114"/>
      <c r="F253" s="115"/>
      <c r="G253" s="116"/>
      <c r="H253" s="115"/>
      <c r="I253" s="123"/>
      <c r="J253" s="118"/>
      <c r="K253" s="114"/>
      <c r="L253" s="133"/>
      <c r="M253" s="114"/>
      <c r="N253" s="114"/>
      <c r="O253" s="126"/>
      <c r="P253" s="137"/>
      <c r="Q253" s="137"/>
      <c r="R253" s="127"/>
      <c r="S253" s="128"/>
      <c r="T253" s="129"/>
      <c r="U253" s="120"/>
      <c r="V253" s="119"/>
    </row>
    <row r="254" ht="15.75" hidden="1" customHeight="1">
      <c r="A254" s="80" t="s">
        <v>506</v>
      </c>
      <c r="B254" s="71" t="s">
        <v>507</v>
      </c>
      <c r="C254" s="113"/>
      <c r="D254" s="114"/>
      <c r="E254" s="114"/>
      <c r="F254" s="126"/>
      <c r="G254" s="116"/>
      <c r="H254" s="115"/>
      <c r="I254" s="123"/>
      <c r="J254" s="118"/>
      <c r="K254" s="114"/>
      <c r="L254" s="133"/>
      <c r="M254" s="114"/>
      <c r="N254" s="114"/>
      <c r="O254" s="126"/>
      <c r="P254" s="137"/>
      <c r="Q254" s="137"/>
      <c r="R254" s="127"/>
      <c r="S254" s="128"/>
      <c r="T254" s="129"/>
      <c r="U254" s="120"/>
      <c r="V254" s="119"/>
    </row>
    <row r="255" ht="15.75" hidden="1" customHeight="1">
      <c r="A255" s="80" t="s">
        <v>508</v>
      </c>
      <c r="B255" s="71" t="s">
        <v>509</v>
      </c>
      <c r="C255" s="113"/>
      <c r="D255" s="114"/>
      <c r="E255" s="114"/>
      <c r="F255" s="115"/>
      <c r="G255" s="116"/>
      <c r="H255" s="115"/>
      <c r="I255" s="123"/>
      <c r="J255" s="118"/>
      <c r="K255" s="114"/>
      <c r="L255" s="133"/>
      <c r="M255" s="114"/>
      <c r="N255" s="114"/>
      <c r="O255" s="126"/>
      <c r="P255" s="137"/>
      <c r="Q255" s="137"/>
      <c r="R255" s="127"/>
      <c r="S255" s="128"/>
      <c r="T255" s="129"/>
      <c r="U255" s="120"/>
      <c r="V255" s="119"/>
    </row>
    <row r="256" ht="15.75" hidden="1" customHeight="1">
      <c r="A256" s="80" t="s">
        <v>510</v>
      </c>
      <c r="B256" s="71" t="s">
        <v>511</v>
      </c>
      <c r="C256" s="113"/>
      <c r="D256" s="114"/>
      <c r="E256" s="114"/>
      <c r="F256" s="115"/>
      <c r="G256" s="116"/>
      <c r="H256" s="115"/>
      <c r="I256" s="123"/>
      <c r="J256" s="118"/>
      <c r="K256" s="114"/>
      <c r="L256" s="133"/>
      <c r="M256" s="114"/>
      <c r="N256" s="114"/>
      <c r="O256" s="126"/>
      <c r="P256" s="137"/>
      <c r="Q256" s="137"/>
      <c r="R256" s="127"/>
      <c r="S256" s="128"/>
      <c r="T256" s="129"/>
      <c r="U256" s="120"/>
      <c r="V256" s="119"/>
    </row>
    <row r="257" ht="15.75" hidden="1" customHeight="1">
      <c r="A257" s="80" t="s">
        <v>512</v>
      </c>
      <c r="B257" s="71" t="s">
        <v>513</v>
      </c>
      <c r="C257" s="113"/>
      <c r="D257" s="114"/>
      <c r="E257" s="114"/>
      <c r="F257" s="115"/>
      <c r="G257" s="116"/>
      <c r="H257" s="115"/>
      <c r="I257" s="123"/>
      <c r="J257" s="118"/>
      <c r="K257" s="114"/>
      <c r="L257" s="133"/>
      <c r="M257" s="114"/>
      <c r="N257" s="114"/>
      <c r="O257" s="126"/>
      <c r="P257" s="137"/>
      <c r="Q257" s="137"/>
      <c r="R257" s="127"/>
      <c r="S257" s="128"/>
      <c r="T257" s="129"/>
      <c r="U257" s="120"/>
      <c r="V257" s="119"/>
    </row>
    <row r="258" ht="15.75" hidden="1" customHeight="1">
      <c r="A258" s="130" t="s">
        <v>514</v>
      </c>
      <c r="B258" s="71" t="s">
        <v>515</v>
      </c>
      <c r="C258" s="113"/>
      <c r="D258" s="114"/>
      <c r="E258" s="134"/>
      <c r="F258" s="115"/>
      <c r="G258" s="116"/>
      <c r="H258" s="115"/>
      <c r="I258" s="123"/>
      <c r="J258" s="118"/>
      <c r="K258" s="114"/>
      <c r="L258" s="133"/>
      <c r="M258" s="114"/>
      <c r="N258" s="114"/>
      <c r="O258" s="126"/>
      <c r="P258" s="137"/>
      <c r="Q258" s="137"/>
      <c r="R258" s="127"/>
      <c r="S258" s="128"/>
      <c r="T258" s="129"/>
      <c r="U258" s="120"/>
      <c r="V258" s="119"/>
    </row>
    <row r="259" ht="15.75" hidden="1" customHeight="1">
      <c r="A259" s="80" t="s">
        <v>516</v>
      </c>
      <c r="B259" s="71" t="s">
        <v>517</v>
      </c>
      <c r="C259" s="113"/>
      <c r="D259" s="114"/>
      <c r="E259" s="114"/>
      <c r="F259" s="115"/>
      <c r="G259" s="116"/>
      <c r="H259" s="115"/>
      <c r="I259" s="123"/>
      <c r="J259" s="118"/>
      <c r="K259" s="114"/>
      <c r="L259" s="133"/>
      <c r="M259" s="114"/>
      <c r="N259" s="114"/>
      <c r="O259" s="126"/>
      <c r="P259" s="137"/>
      <c r="Q259" s="137"/>
      <c r="R259" s="127"/>
      <c r="S259" s="128"/>
      <c r="T259" s="129"/>
      <c r="U259" s="120"/>
      <c r="V259" s="119"/>
    </row>
    <row r="260" ht="15.75" hidden="1" customHeight="1">
      <c r="A260" s="80" t="s">
        <v>518</v>
      </c>
      <c r="B260" s="71" t="s">
        <v>519</v>
      </c>
      <c r="C260" s="113"/>
      <c r="D260" s="114"/>
      <c r="E260" s="114"/>
      <c r="F260" s="115"/>
      <c r="G260" s="116"/>
      <c r="H260" s="115"/>
      <c r="I260" s="123"/>
      <c r="J260" s="118"/>
      <c r="K260" s="114"/>
      <c r="L260" s="133"/>
      <c r="M260" s="114"/>
      <c r="N260" s="114"/>
      <c r="O260" s="126"/>
      <c r="P260" s="137"/>
      <c r="Q260" s="137"/>
      <c r="R260" s="127"/>
      <c r="S260" s="128"/>
      <c r="T260" s="129"/>
      <c r="U260" s="120"/>
      <c r="V260" s="119"/>
    </row>
    <row r="261" ht="15.75" hidden="1" customHeight="1">
      <c r="A261" s="80" t="s">
        <v>636</v>
      </c>
      <c r="B261" s="71" t="s">
        <v>521</v>
      </c>
      <c r="C261" s="113"/>
      <c r="D261" s="114"/>
      <c r="E261" s="114"/>
      <c r="F261" s="115"/>
      <c r="G261" s="116"/>
      <c r="H261" s="115"/>
      <c r="I261" s="123"/>
      <c r="J261" s="118"/>
      <c r="K261" s="114"/>
      <c r="L261" s="133"/>
      <c r="M261" s="114"/>
      <c r="N261" s="114"/>
      <c r="O261" s="126"/>
      <c r="P261" s="137"/>
      <c r="Q261" s="137"/>
      <c r="R261" s="127"/>
      <c r="S261" s="128"/>
      <c r="T261" s="129"/>
      <c r="U261" s="120"/>
      <c r="V261" s="119"/>
    </row>
    <row r="262" ht="15.75" hidden="1" customHeight="1">
      <c r="A262" s="80" t="s">
        <v>637</v>
      </c>
      <c r="B262" s="71" t="s">
        <v>523</v>
      </c>
      <c r="C262" s="113"/>
      <c r="D262" s="114"/>
      <c r="E262" s="114"/>
      <c r="F262" s="115"/>
      <c r="G262" s="116"/>
      <c r="H262" s="115"/>
      <c r="I262" s="123"/>
      <c r="J262" s="118"/>
      <c r="K262" s="114"/>
      <c r="L262" s="133"/>
      <c r="M262" s="114"/>
      <c r="N262" s="114"/>
      <c r="O262" s="126"/>
      <c r="P262" s="137"/>
      <c r="Q262" s="137"/>
      <c r="R262" s="127"/>
      <c r="S262" s="128"/>
      <c r="T262" s="129"/>
      <c r="U262" s="120"/>
      <c r="V262" s="119"/>
    </row>
    <row r="263" ht="15.75" hidden="1" customHeight="1">
      <c r="A263" s="80" t="s">
        <v>524</v>
      </c>
      <c r="B263" s="71" t="s">
        <v>525</v>
      </c>
      <c r="C263" s="113"/>
      <c r="D263" s="114"/>
      <c r="E263" s="114"/>
      <c r="F263" s="115"/>
      <c r="G263" s="116"/>
      <c r="H263" s="115"/>
      <c r="I263" s="123"/>
      <c r="J263" s="118"/>
      <c r="K263" s="114"/>
      <c r="L263" s="133"/>
      <c r="M263" s="114"/>
      <c r="N263" s="114"/>
      <c r="O263" s="126"/>
      <c r="P263" s="137"/>
      <c r="Q263" s="137"/>
      <c r="R263" s="127"/>
      <c r="S263" s="128"/>
      <c r="T263" s="129"/>
      <c r="U263" s="120"/>
      <c r="V263" s="119"/>
    </row>
    <row r="264" ht="15.75" hidden="1" customHeight="1">
      <c r="A264" s="80" t="s">
        <v>80</v>
      </c>
      <c r="B264" s="71" t="s">
        <v>526</v>
      </c>
      <c r="C264" s="113"/>
      <c r="D264" s="114"/>
      <c r="E264" s="114"/>
      <c r="F264" s="115"/>
      <c r="G264" s="116"/>
      <c r="H264" s="115"/>
      <c r="I264" s="123"/>
      <c r="J264" s="118"/>
      <c r="K264" s="114"/>
      <c r="L264" s="133"/>
      <c r="M264" s="114"/>
      <c r="N264" s="114"/>
      <c r="O264" s="126"/>
      <c r="P264" s="137"/>
      <c r="Q264" s="137"/>
      <c r="R264" s="127"/>
      <c r="S264" s="128"/>
      <c r="T264" s="129"/>
      <c r="U264" s="120"/>
      <c r="V264" s="119"/>
    </row>
    <row r="265" ht="15.75" hidden="1" customHeight="1">
      <c r="A265" s="80" t="s">
        <v>527</v>
      </c>
      <c r="B265" s="71" t="s">
        <v>528</v>
      </c>
      <c r="C265" s="113"/>
      <c r="D265" s="114"/>
      <c r="E265" s="114"/>
      <c r="F265" s="115"/>
      <c r="G265" s="116"/>
      <c r="H265" s="115"/>
      <c r="I265" s="123"/>
      <c r="J265" s="118"/>
      <c r="K265" s="114"/>
      <c r="L265" s="133"/>
      <c r="M265" s="114"/>
      <c r="N265" s="114"/>
      <c r="O265" s="126"/>
      <c r="P265" s="137"/>
      <c r="Q265" s="137"/>
      <c r="R265" s="127"/>
      <c r="S265" s="128"/>
      <c r="T265" s="129"/>
      <c r="U265" s="120"/>
      <c r="V265" s="119"/>
    </row>
    <row r="266" ht="15.75" hidden="1" customHeight="1">
      <c r="A266" s="80" t="s">
        <v>529</v>
      </c>
      <c r="B266" s="71" t="s">
        <v>530</v>
      </c>
      <c r="C266" s="113"/>
      <c r="D266" s="114"/>
      <c r="E266" s="114"/>
      <c r="F266" s="115"/>
      <c r="G266" s="116"/>
      <c r="H266" s="115"/>
      <c r="I266" s="123"/>
      <c r="J266" s="118"/>
      <c r="K266" s="114"/>
      <c r="L266" s="133"/>
      <c r="M266" s="114"/>
      <c r="N266" s="114"/>
      <c r="O266" s="126"/>
      <c r="P266" s="137"/>
      <c r="Q266" s="137"/>
      <c r="R266" s="127"/>
      <c r="S266" s="128"/>
      <c r="T266" s="129"/>
      <c r="U266" s="120"/>
      <c r="V266" s="119"/>
    </row>
    <row r="267" ht="15.75" hidden="1" customHeight="1">
      <c r="A267" s="80" t="s">
        <v>531</v>
      </c>
      <c r="B267" s="71" t="s">
        <v>532</v>
      </c>
      <c r="C267" s="113"/>
      <c r="D267" s="114"/>
      <c r="E267" s="114"/>
      <c r="F267" s="115"/>
      <c r="G267" s="116"/>
      <c r="H267" s="115"/>
      <c r="I267" s="123"/>
      <c r="J267" s="118"/>
      <c r="K267" s="114"/>
      <c r="L267" s="133"/>
      <c r="M267" s="114"/>
      <c r="N267" s="114"/>
      <c r="O267" s="126"/>
      <c r="P267" s="137"/>
      <c r="Q267" s="137"/>
      <c r="R267" s="127"/>
      <c r="S267" s="128"/>
      <c r="T267" s="129"/>
      <c r="U267" s="120"/>
      <c r="V267" s="119"/>
    </row>
    <row r="268" ht="15.75" hidden="1" customHeight="1">
      <c r="A268" s="80" t="s">
        <v>167</v>
      </c>
      <c r="B268" s="71" t="s">
        <v>533</v>
      </c>
      <c r="C268" s="113"/>
      <c r="D268" s="114"/>
      <c r="E268" s="114"/>
      <c r="F268" s="115"/>
      <c r="G268" s="116"/>
      <c r="H268" s="115"/>
      <c r="I268" s="123"/>
      <c r="J268" s="118"/>
      <c r="K268" s="114"/>
      <c r="L268" s="133"/>
      <c r="M268" s="114"/>
      <c r="N268" s="114"/>
      <c r="O268" s="126"/>
      <c r="P268" s="137"/>
      <c r="Q268" s="137"/>
      <c r="R268" s="127"/>
      <c r="S268" s="128"/>
      <c r="T268" s="129"/>
      <c r="U268" s="120"/>
      <c r="V268" s="119"/>
    </row>
    <row r="269" ht="15.75" hidden="1" customHeight="1">
      <c r="A269" s="130" t="s">
        <v>534</v>
      </c>
      <c r="B269" s="71" t="s">
        <v>535</v>
      </c>
      <c r="C269" s="113"/>
      <c r="D269" s="114"/>
      <c r="E269" s="114"/>
      <c r="F269" s="115"/>
      <c r="G269" s="116"/>
      <c r="H269" s="115"/>
      <c r="I269" s="123"/>
      <c r="J269" s="118"/>
      <c r="K269" s="114"/>
      <c r="L269" s="133"/>
      <c r="M269" s="114"/>
      <c r="N269" s="114"/>
      <c r="O269" s="126"/>
      <c r="P269" s="137"/>
      <c r="Q269" s="137"/>
      <c r="R269" s="127"/>
      <c r="S269" s="128"/>
      <c r="T269" s="129"/>
      <c r="U269" s="120"/>
      <c r="V269" s="119"/>
    </row>
    <row r="270" ht="15.75" hidden="1" customHeight="1">
      <c r="A270" s="80" t="s">
        <v>536</v>
      </c>
      <c r="B270" s="71" t="s">
        <v>537</v>
      </c>
      <c r="C270" s="113"/>
      <c r="D270" s="114"/>
      <c r="E270" s="114"/>
      <c r="F270" s="115"/>
      <c r="G270" s="116"/>
      <c r="H270" s="115"/>
      <c r="I270" s="123"/>
      <c r="J270" s="118"/>
      <c r="K270" s="114"/>
      <c r="L270" s="133"/>
      <c r="M270" s="114"/>
      <c r="N270" s="114"/>
      <c r="O270" s="126"/>
      <c r="P270" s="137"/>
      <c r="Q270" s="137"/>
      <c r="R270" s="127"/>
      <c r="S270" s="128"/>
      <c r="T270" s="129"/>
      <c r="U270" s="120"/>
      <c r="V270" s="119"/>
    </row>
    <row r="271" ht="15.75" hidden="1" customHeight="1">
      <c r="A271" s="80" t="s">
        <v>538</v>
      </c>
      <c r="B271" s="71" t="s">
        <v>539</v>
      </c>
      <c r="C271" s="113"/>
      <c r="D271" s="114"/>
      <c r="E271" s="114"/>
      <c r="F271" s="115"/>
      <c r="G271" s="116"/>
      <c r="H271" s="115"/>
      <c r="I271" s="123"/>
      <c r="J271" s="118"/>
      <c r="K271" s="114"/>
      <c r="L271" s="133"/>
      <c r="M271" s="114"/>
      <c r="N271" s="114"/>
      <c r="O271" s="126"/>
      <c r="P271" s="137"/>
      <c r="Q271" s="137"/>
      <c r="R271" s="127"/>
      <c r="S271" s="128"/>
      <c r="T271" s="129"/>
      <c r="U271" s="120"/>
      <c r="V271" s="119"/>
    </row>
    <row r="272" ht="15.75" hidden="1" customHeight="1">
      <c r="A272" s="80" t="s">
        <v>540</v>
      </c>
      <c r="B272" s="71" t="s">
        <v>541</v>
      </c>
      <c r="C272" s="113"/>
      <c r="D272" s="114"/>
      <c r="E272" s="114"/>
      <c r="F272" s="115"/>
      <c r="G272" s="116"/>
      <c r="H272" s="115"/>
      <c r="I272" s="123"/>
      <c r="J272" s="118"/>
      <c r="K272" s="114"/>
      <c r="L272" s="133"/>
      <c r="M272" s="114"/>
      <c r="N272" s="114"/>
      <c r="O272" s="126"/>
      <c r="P272" s="137"/>
      <c r="Q272" s="137"/>
      <c r="R272" s="127"/>
      <c r="S272" s="128"/>
      <c r="T272" s="129"/>
      <c r="U272" s="120"/>
      <c r="V272" s="119"/>
    </row>
    <row r="273" ht="15.75" hidden="1" customHeight="1">
      <c r="A273" s="80" t="s">
        <v>542</v>
      </c>
      <c r="B273" s="71" t="s">
        <v>543</v>
      </c>
      <c r="C273" s="113"/>
      <c r="D273" s="114"/>
      <c r="E273" s="114"/>
      <c r="F273" s="115"/>
      <c r="G273" s="116"/>
      <c r="H273" s="115"/>
      <c r="I273" s="123"/>
      <c r="J273" s="118"/>
      <c r="K273" s="114"/>
      <c r="L273" s="133"/>
      <c r="M273" s="114"/>
      <c r="N273" s="114"/>
      <c r="O273" s="126"/>
      <c r="P273" s="137"/>
      <c r="Q273" s="137"/>
      <c r="R273" s="127"/>
      <c r="S273" s="128"/>
      <c r="T273" s="129"/>
      <c r="U273" s="120"/>
      <c r="V273" s="119"/>
    </row>
    <row r="274" ht="15.75" hidden="1" customHeight="1">
      <c r="A274" s="80" t="s">
        <v>544</v>
      </c>
      <c r="B274" s="71" t="s">
        <v>545</v>
      </c>
      <c r="C274" s="113"/>
      <c r="D274" s="114"/>
      <c r="E274" s="114"/>
      <c r="F274" s="115"/>
      <c r="G274" s="116"/>
      <c r="H274" s="115"/>
      <c r="I274" s="123"/>
      <c r="J274" s="118"/>
      <c r="K274" s="114"/>
      <c r="L274" s="133"/>
      <c r="M274" s="114"/>
      <c r="N274" s="114"/>
      <c r="O274" s="126"/>
      <c r="P274" s="137"/>
      <c r="Q274" s="137"/>
      <c r="R274" s="127"/>
      <c r="S274" s="128"/>
      <c r="T274" s="129"/>
      <c r="U274" s="120"/>
      <c r="V274" s="119"/>
    </row>
    <row r="275" ht="15.75" hidden="1" customHeight="1">
      <c r="A275" s="80" t="s">
        <v>546</v>
      </c>
      <c r="B275" s="71" t="s">
        <v>547</v>
      </c>
      <c r="C275" s="113"/>
      <c r="D275" s="114"/>
      <c r="E275" s="114"/>
      <c r="F275" s="115"/>
      <c r="G275" s="116"/>
      <c r="H275" s="115"/>
      <c r="I275" s="123"/>
      <c r="J275" s="118"/>
      <c r="K275" s="114"/>
      <c r="L275" s="133"/>
      <c r="M275" s="114"/>
      <c r="N275" s="114"/>
      <c r="O275" s="126"/>
      <c r="P275" s="137"/>
      <c r="Q275" s="137"/>
      <c r="R275" s="127"/>
      <c r="S275" s="128"/>
      <c r="T275" s="129"/>
      <c r="U275" s="120"/>
      <c r="V275" s="119"/>
    </row>
    <row r="276" ht="15.75" hidden="1" customHeight="1">
      <c r="A276" s="147" t="s">
        <v>548</v>
      </c>
      <c r="B276" s="84" t="s">
        <v>549</v>
      </c>
      <c r="C276" s="113"/>
      <c r="D276" s="148"/>
      <c r="E276" s="148"/>
      <c r="F276" s="149"/>
      <c r="G276" s="150"/>
      <c r="H276" s="151"/>
      <c r="I276" s="152"/>
      <c r="J276" s="153"/>
      <c r="K276" s="149"/>
      <c r="L276" s="154"/>
      <c r="M276" s="155"/>
      <c r="N276" s="149"/>
      <c r="O276" s="151"/>
      <c r="P276" s="156"/>
      <c r="Q276" s="156"/>
      <c r="R276" s="127"/>
      <c r="S276" s="128"/>
      <c r="T276" s="129"/>
      <c r="U276" s="157"/>
      <c r="V276" s="119"/>
      <c r="W276" s="90"/>
    </row>
    <row r="277" ht="15.75" hidden="1" customHeight="1">
      <c r="A277" s="158" t="s">
        <v>550</v>
      </c>
      <c r="B277" s="91" t="s">
        <v>551</v>
      </c>
      <c r="C277" s="113"/>
      <c r="D277" s="159"/>
      <c r="E277" s="159"/>
      <c r="F277" s="151"/>
      <c r="G277" s="150"/>
      <c r="H277" s="151"/>
      <c r="I277" s="123"/>
      <c r="J277" s="118"/>
      <c r="K277" s="151"/>
      <c r="L277" s="160"/>
      <c r="M277" s="126"/>
      <c r="N277" s="151"/>
      <c r="O277" s="151"/>
      <c r="P277" s="156"/>
      <c r="Q277" s="156"/>
      <c r="R277" s="127"/>
      <c r="S277" s="128"/>
      <c r="T277" s="129"/>
      <c r="U277" s="157"/>
      <c r="V277" s="119"/>
      <c r="W277" s="90"/>
    </row>
    <row r="278" ht="15.75" hidden="1" customHeight="1">
      <c r="A278" s="80" t="s">
        <v>552</v>
      </c>
      <c r="B278" s="95" t="s">
        <v>553</v>
      </c>
      <c r="C278" s="113"/>
      <c r="D278" s="114"/>
      <c r="E278" s="114"/>
      <c r="F278" s="115"/>
      <c r="G278" s="116"/>
      <c r="H278" s="115"/>
      <c r="I278" s="123"/>
      <c r="J278" s="161"/>
      <c r="K278" s="126"/>
      <c r="L278" s="160"/>
      <c r="M278" s="126"/>
      <c r="N278" s="126"/>
      <c r="O278" s="126"/>
      <c r="P278" s="137"/>
      <c r="Q278" s="137"/>
      <c r="R278" s="127"/>
      <c r="S278" s="128"/>
      <c r="T278" s="129"/>
      <c r="U278" s="120"/>
      <c r="V278" s="119"/>
    </row>
    <row r="279" ht="15.75" hidden="1" customHeight="1">
      <c r="A279" s="80" t="s">
        <v>554</v>
      </c>
      <c r="B279" s="71" t="s">
        <v>555</v>
      </c>
      <c r="C279" s="113"/>
      <c r="D279" s="114"/>
      <c r="E279" s="114"/>
      <c r="F279" s="115"/>
      <c r="G279" s="116"/>
      <c r="H279" s="115"/>
      <c r="I279" s="123"/>
      <c r="J279" s="161"/>
      <c r="K279" s="126"/>
      <c r="L279" s="160"/>
      <c r="M279" s="126"/>
      <c r="N279" s="126"/>
      <c r="O279" s="126"/>
      <c r="P279" s="137"/>
      <c r="Q279" s="137"/>
      <c r="R279" s="127"/>
      <c r="S279" s="128"/>
      <c r="T279" s="129"/>
      <c r="U279" s="120"/>
      <c r="V279" s="119"/>
    </row>
    <row r="280" ht="15.75" hidden="1" customHeight="1">
      <c r="A280" s="80" t="s">
        <v>556</v>
      </c>
      <c r="B280" s="95" t="s">
        <v>557</v>
      </c>
      <c r="C280" s="113"/>
      <c r="D280" s="114"/>
      <c r="E280" s="114"/>
      <c r="F280" s="115"/>
      <c r="G280" s="116"/>
      <c r="H280" s="115"/>
      <c r="I280" s="123"/>
      <c r="J280" s="161"/>
      <c r="K280" s="126"/>
      <c r="L280" s="160"/>
      <c r="M280" s="126"/>
      <c r="N280" s="126"/>
      <c r="O280" s="126"/>
      <c r="P280" s="137"/>
      <c r="Q280" s="137"/>
      <c r="R280" s="127"/>
      <c r="S280" s="128"/>
      <c r="T280" s="129"/>
      <c r="U280" s="120"/>
      <c r="V280" s="119"/>
    </row>
    <row r="281" ht="15.75" hidden="1" customHeight="1">
      <c r="A281" s="80" t="s">
        <v>558</v>
      </c>
      <c r="B281" s="95" t="s">
        <v>559</v>
      </c>
      <c r="C281" s="113"/>
      <c r="D281" s="114"/>
      <c r="E281" s="114"/>
      <c r="F281" s="115"/>
      <c r="G281" s="116"/>
      <c r="H281" s="115"/>
      <c r="I281" s="123"/>
      <c r="J281" s="161"/>
      <c r="K281" s="126"/>
      <c r="L281" s="160"/>
      <c r="M281" s="126"/>
      <c r="N281" s="126"/>
      <c r="O281" s="126"/>
      <c r="P281" s="137"/>
      <c r="Q281" s="137"/>
      <c r="R281" s="127"/>
      <c r="S281" s="128"/>
      <c r="T281" s="129"/>
      <c r="U281" s="120"/>
      <c r="V281" s="119"/>
    </row>
    <row r="282" ht="15.75" hidden="1" customHeight="1">
      <c r="A282" s="80" t="s">
        <v>638</v>
      </c>
      <c r="B282" s="95" t="s">
        <v>561</v>
      </c>
      <c r="C282" s="113"/>
      <c r="D282" s="114"/>
      <c r="E282" s="114"/>
      <c r="F282" s="115"/>
      <c r="G282" s="116"/>
      <c r="H282" s="115"/>
      <c r="I282" s="123"/>
      <c r="J282" s="161"/>
      <c r="K282" s="126"/>
      <c r="L282" s="160"/>
      <c r="M282" s="126"/>
      <c r="N282" s="126"/>
      <c r="O282" s="126"/>
      <c r="P282" s="137"/>
      <c r="Q282" s="137"/>
      <c r="R282" s="127"/>
      <c r="S282" s="128"/>
      <c r="T282" s="129"/>
      <c r="U282" s="120"/>
      <c r="V282" s="119"/>
    </row>
    <row r="283" ht="15.75" hidden="1" customHeight="1">
      <c r="A283" s="80" t="s">
        <v>639</v>
      </c>
      <c r="B283" s="95" t="s">
        <v>563</v>
      </c>
      <c r="C283" s="113"/>
      <c r="D283" s="114"/>
      <c r="E283" s="114"/>
      <c r="F283" s="115"/>
      <c r="G283" s="116"/>
      <c r="H283" s="115"/>
      <c r="I283" s="123"/>
      <c r="J283" s="161"/>
      <c r="K283" s="126"/>
      <c r="L283" s="160"/>
      <c r="M283" s="126"/>
      <c r="N283" s="126"/>
      <c r="O283" s="126"/>
      <c r="P283" s="137"/>
      <c r="Q283" s="137"/>
      <c r="R283" s="127"/>
      <c r="S283" s="128"/>
      <c r="T283" s="129"/>
      <c r="U283" s="120"/>
      <c r="V283" s="119"/>
    </row>
    <row r="284" ht="15.75" hidden="1" customHeight="1">
      <c r="A284" s="80" t="s">
        <v>564</v>
      </c>
      <c r="B284" s="71" t="s">
        <v>565</v>
      </c>
      <c r="C284" s="113"/>
      <c r="D284" s="114"/>
      <c r="E284" s="114"/>
      <c r="F284" s="115"/>
      <c r="G284" s="116"/>
      <c r="H284" s="115"/>
      <c r="I284" s="123"/>
      <c r="J284" s="161"/>
      <c r="K284" s="126"/>
      <c r="L284" s="160"/>
      <c r="M284" s="126"/>
      <c r="N284" s="126"/>
      <c r="O284" s="126"/>
      <c r="P284" s="137"/>
      <c r="Q284" s="137"/>
      <c r="R284" s="127"/>
      <c r="S284" s="128"/>
      <c r="T284" s="129"/>
      <c r="U284" s="120"/>
      <c r="V284" s="119"/>
    </row>
    <row r="285" ht="15.75" hidden="1" customHeight="1">
      <c r="A285" s="80" t="s">
        <v>566</v>
      </c>
      <c r="B285" s="95" t="s">
        <v>567</v>
      </c>
      <c r="C285" s="113"/>
      <c r="D285" s="114"/>
      <c r="E285" s="114"/>
      <c r="F285" s="115"/>
      <c r="G285" s="116"/>
      <c r="H285" s="115"/>
      <c r="I285" s="123"/>
      <c r="J285" s="161"/>
      <c r="K285" s="126"/>
      <c r="L285" s="160"/>
      <c r="M285" s="126"/>
      <c r="N285" s="126"/>
      <c r="O285" s="126"/>
      <c r="P285" s="137"/>
      <c r="Q285" s="137"/>
      <c r="R285" s="127"/>
      <c r="S285" s="128"/>
      <c r="T285" s="129"/>
      <c r="U285" s="120"/>
      <c r="V285" s="119"/>
    </row>
    <row r="286" ht="15.75" hidden="1" customHeight="1">
      <c r="A286" s="80" t="s">
        <v>640</v>
      </c>
      <c r="B286" s="71" t="s">
        <v>569</v>
      </c>
      <c r="C286" s="113"/>
      <c r="D286" s="114"/>
      <c r="E286" s="114"/>
      <c r="F286" s="115"/>
      <c r="G286" s="116"/>
      <c r="H286" s="115"/>
      <c r="I286" s="123"/>
      <c r="J286" s="161"/>
      <c r="K286" s="126"/>
      <c r="L286" s="160"/>
      <c r="M286" s="126"/>
      <c r="N286" s="126"/>
      <c r="O286" s="126"/>
      <c r="P286" s="137"/>
      <c r="Q286" s="137"/>
      <c r="R286" s="127"/>
      <c r="S286" s="128"/>
      <c r="T286" s="129"/>
      <c r="U286" s="120"/>
      <c r="V286" s="119"/>
    </row>
    <row r="287" ht="15.75" hidden="1" customHeight="1">
      <c r="A287" s="80" t="s">
        <v>570</v>
      </c>
      <c r="B287" s="95" t="s">
        <v>571</v>
      </c>
      <c r="C287" s="113"/>
      <c r="D287" s="114"/>
      <c r="E287" s="114"/>
      <c r="F287" s="115"/>
      <c r="G287" s="116"/>
      <c r="H287" s="115"/>
      <c r="I287" s="123"/>
      <c r="J287" s="161"/>
      <c r="K287" s="126"/>
      <c r="L287" s="160"/>
      <c r="M287" s="126"/>
      <c r="N287" s="126"/>
      <c r="O287" s="126"/>
      <c r="P287" s="137"/>
      <c r="Q287" s="137"/>
      <c r="R287" s="127"/>
      <c r="S287" s="128"/>
      <c r="T287" s="129"/>
      <c r="U287" s="120"/>
      <c r="V287" s="119"/>
    </row>
    <row r="288" ht="15.75" hidden="1" customHeight="1">
      <c r="A288" s="80" t="s">
        <v>572</v>
      </c>
      <c r="B288" s="71" t="s">
        <v>573</v>
      </c>
      <c r="C288" s="113"/>
      <c r="D288" s="114"/>
      <c r="E288" s="114"/>
      <c r="F288" s="115"/>
      <c r="G288" s="116"/>
      <c r="H288" s="115"/>
      <c r="I288" s="123"/>
      <c r="J288" s="161"/>
      <c r="K288" s="126"/>
      <c r="L288" s="160"/>
      <c r="M288" s="126"/>
      <c r="N288" s="126"/>
      <c r="O288" s="126"/>
      <c r="P288" s="137"/>
      <c r="Q288" s="137"/>
      <c r="R288" s="127"/>
      <c r="S288" s="128"/>
      <c r="T288" s="129"/>
      <c r="U288" s="120"/>
      <c r="V288" s="119"/>
    </row>
    <row r="289" ht="15.75" hidden="1" customHeight="1">
      <c r="A289" s="80" t="s">
        <v>641</v>
      </c>
      <c r="B289" s="95" t="s">
        <v>575</v>
      </c>
      <c r="C289" s="113"/>
      <c r="D289" s="114"/>
      <c r="E289" s="114"/>
      <c r="F289" s="115"/>
      <c r="G289" s="116"/>
      <c r="H289" s="115"/>
      <c r="I289" s="123"/>
      <c r="J289" s="161"/>
      <c r="K289" s="126"/>
      <c r="L289" s="160"/>
      <c r="M289" s="126"/>
      <c r="N289" s="126"/>
      <c r="O289" s="126"/>
      <c r="P289" s="137"/>
      <c r="Q289" s="137"/>
      <c r="R289" s="127"/>
      <c r="S289" s="128"/>
      <c r="T289" s="129"/>
      <c r="U289" s="120"/>
      <c r="V289" s="119"/>
    </row>
    <row r="290" ht="15.75" hidden="1" customHeight="1">
      <c r="A290" s="130" t="s">
        <v>576</v>
      </c>
      <c r="B290" s="71" t="s">
        <v>577</v>
      </c>
      <c r="C290" s="113"/>
      <c r="D290" s="114"/>
      <c r="E290" s="114"/>
      <c r="F290" s="115"/>
      <c r="G290" s="116"/>
      <c r="H290" s="115"/>
      <c r="I290" s="123"/>
      <c r="J290" s="161"/>
      <c r="K290" s="126"/>
      <c r="L290" s="160"/>
      <c r="M290" s="126"/>
      <c r="N290" s="126"/>
      <c r="O290" s="126"/>
      <c r="P290" s="137"/>
      <c r="Q290" s="137"/>
      <c r="R290" s="127"/>
      <c r="S290" s="128"/>
      <c r="T290" s="129"/>
      <c r="U290" s="120"/>
      <c r="V290" s="119"/>
    </row>
    <row r="291" ht="15.75" hidden="1" customHeight="1">
      <c r="A291" s="80" t="s">
        <v>578</v>
      </c>
      <c r="B291" s="71" t="s">
        <v>579</v>
      </c>
      <c r="C291" s="113"/>
      <c r="D291" s="114"/>
      <c r="E291" s="114"/>
      <c r="F291" s="115"/>
      <c r="G291" s="116"/>
      <c r="H291" s="115"/>
      <c r="I291" s="123"/>
      <c r="J291" s="161"/>
      <c r="K291" s="126"/>
      <c r="L291" s="160"/>
      <c r="M291" s="126"/>
      <c r="N291" s="126"/>
      <c r="O291" s="126"/>
      <c r="P291" s="137"/>
      <c r="Q291" s="137"/>
      <c r="R291" s="127"/>
      <c r="S291" s="128"/>
      <c r="T291" s="129"/>
      <c r="U291" s="120"/>
      <c r="V291" s="119"/>
    </row>
    <row r="292" ht="15.75" hidden="1" customHeight="1">
      <c r="A292" s="80" t="s">
        <v>578</v>
      </c>
      <c r="B292" s="95" t="s">
        <v>580</v>
      </c>
      <c r="C292" s="113"/>
      <c r="D292" s="114"/>
      <c r="E292" s="114"/>
      <c r="F292" s="126"/>
      <c r="G292" s="116"/>
      <c r="H292" s="115"/>
      <c r="I292" s="123"/>
      <c r="J292" s="161"/>
      <c r="K292" s="126"/>
      <c r="L292" s="160"/>
      <c r="M292" s="126"/>
      <c r="N292" s="126"/>
      <c r="O292" s="126"/>
      <c r="P292" s="137"/>
      <c r="Q292" s="137"/>
      <c r="R292" s="127"/>
      <c r="S292" s="128"/>
      <c r="T292" s="129"/>
      <c r="U292" s="120"/>
      <c r="V292" s="119"/>
    </row>
    <row r="293" ht="15.75" hidden="1" customHeight="1">
      <c r="A293" s="80" t="s">
        <v>581</v>
      </c>
      <c r="B293" s="71" t="s">
        <v>582</v>
      </c>
      <c r="C293" s="113"/>
      <c r="D293" s="114"/>
      <c r="E293" s="114"/>
      <c r="F293" s="115"/>
      <c r="G293" s="116"/>
      <c r="H293" s="115"/>
      <c r="I293" s="123"/>
      <c r="J293" s="161"/>
      <c r="K293" s="126"/>
      <c r="L293" s="160"/>
      <c r="M293" s="126"/>
      <c r="N293" s="126"/>
      <c r="O293" s="126"/>
      <c r="P293" s="137"/>
      <c r="Q293" s="137"/>
      <c r="R293" s="127"/>
      <c r="S293" s="128"/>
      <c r="T293" s="129"/>
      <c r="U293" s="120"/>
      <c r="V293" s="119"/>
    </row>
    <row r="294" ht="15.75" hidden="1" customHeight="1">
      <c r="A294" s="80" t="s">
        <v>583</v>
      </c>
      <c r="B294" s="95" t="s">
        <v>584</v>
      </c>
      <c r="C294" s="113"/>
      <c r="D294" s="114"/>
      <c r="E294" s="114"/>
      <c r="F294" s="115"/>
      <c r="G294" s="116"/>
      <c r="H294" s="115"/>
      <c r="I294" s="123"/>
      <c r="J294" s="161"/>
      <c r="K294" s="126"/>
      <c r="L294" s="160"/>
      <c r="M294" s="126"/>
      <c r="N294" s="126"/>
      <c r="O294" s="126"/>
      <c r="P294" s="137"/>
      <c r="Q294" s="137"/>
      <c r="R294" s="127"/>
      <c r="S294" s="128"/>
      <c r="T294" s="129"/>
      <c r="U294" s="120"/>
      <c r="V294" s="119"/>
    </row>
    <row r="295" ht="15.75" hidden="1" customHeight="1">
      <c r="A295" s="80" t="s">
        <v>585</v>
      </c>
      <c r="B295" s="71" t="s">
        <v>586</v>
      </c>
      <c r="C295" s="113"/>
      <c r="D295" s="114"/>
      <c r="E295" s="114"/>
      <c r="F295" s="115"/>
      <c r="G295" s="116"/>
      <c r="H295" s="115"/>
      <c r="I295" s="123"/>
      <c r="J295" s="161"/>
      <c r="K295" s="126"/>
      <c r="L295" s="160"/>
      <c r="M295" s="126"/>
      <c r="N295" s="126"/>
      <c r="O295" s="126"/>
      <c r="P295" s="137"/>
      <c r="Q295" s="137"/>
      <c r="R295" s="127"/>
      <c r="S295" s="128"/>
      <c r="T295" s="129"/>
      <c r="U295" s="120"/>
      <c r="V295" s="119"/>
    </row>
    <row r="296" ht="15.75" hidden="1" customHeight="1">
      <c r="A296" s="130" t="s">
        <v>587</v>
      </c>
      <c r="B296" s="71" t="s">
        <v>588</v>
      </c>
      <c r="C296" s="113"/>
      <c r="D296" s="114"/>
      <c r="E296" s="114"/>
      <c r="F296" s="115"/>
      <c r="G296" s="116"/>
      <c r="H296" s="115"/>
      <c r="I296" s="123"/>
      <c r="J296" s="161"/>
      <c r="K296" s="126"/>
      <c r="L296" s="160"/>
      <c r="M296" s="126"/>
      <c r="N296" s="126"/>
      <c r="O296" s="126"/>
      <c r="P296" s="137"/>
      <c r="Q296" s="137"/>
      <c r="R296" s="127"/>
      <c r="S296" s="128"/>
      <c r="T296" s="129"/>
      <c r="U296" s="120"/>
      <c r="V296" s="119"/>
    </row>
    <row r="297" ht="15.75" hidden="1" customHeight="1">
      <c r="A297" s="130" t="s">
        <v>589</v>
      </c>
      <c r="B297" s="71" t="s">
        <v>590</v>
      </c>
      <c r="C297" s="113"/>
      <c r="D297" s="114"/>
      <c r="E297" s="114"/>
      <c r="F297" s="115"/>
      <c r="G297" s="116"/>
      <c r="H297" s="115"/>
      <c r="I297" s="123"/>
      <c r="J297" s="161"/>
      <c r="K297" s="126"/>
      <c r="L297" s="160"/>
      <c r="M297" s="126"/>
      <c r="N297" s="126"/>
      <c r="O297" s="126"/>
      <c r="P297" s="137"/>
      <c r="Q297" s="137"/>
      <c r="R297" s="127"/>
      <c r="S297" s="128"/>
      <c r="T297" s="129"/>
      <c r="U297" s="120"/>
      <c r="V297" s="119"/>
    </row>
    <row r="298" ht="15.75" hidden="1" customHeight="1">
      <c r="A298" s="80" t="s">
        <v>591</v>
      </c>
      <c r="B298" s="71" t="s">
        <v>592</v>
      </c>
      <c r="C298" s="113"/>
      <c r="D298" s="114"/>
      <c r="E298" s="114"/>
      <c r="F298" s="115"/>
      <c r="G298" s="116"/>
      <c r="H298" s="115"/>
      <c r="I298" s="123"/>
      <c r="J298" s="161"/>
      <c r="K298" s="126"/>
      <c r="L298" s="160"/>
      <c r="M298" s="126"/>
      <c r="N298" s="126"/>
      <c r="O298" s="126"/>
      <c r="P298" s="137"/>
      <c r="Q298" s="137"/>
      <c r="R298" s="127"/>
      <c r="S298" s="128"/>
      <c r="T298" s="129"/>
      <c r="U298" s="120"/>
      <c r="V298" s="119"/>
    </row>
    <row r="299" ht="15.75" hidden="1" customHeight="1">
      <c r="A299" s="80" t="s">
        <v>593</v>
      </c>
      <c r="B299" s="95" t="s">
        <v>594</v>
      </c>
      <c r="C299" s="113"/>
      <c r="D299" s="114"/>
      <c r="E299" s="114"/>
      <c r="F299" s="115"/>
      <c r="G299" s="116"/>
      <c r="H299" s="115"/>
      <c r="I299" s="123"/>
      <c r="J299" s="161"/>
      <c r="K299" s="126"/>
      <c r="L299" s="160"/>
      <c r="M299" s="126"/>
      <c r="N299" s="126"/>
      <c r="O299" s="126"/>
      <c r="P299" s="137"/>
      <c r="Q299" s="137"/>
      <c r="R299" s="127"/>
      <c r="S299" s="128"/>
      <c r="T299" s="129"/>
      <c r="U299" s="120"/>
      <c r="V299" s="119"/>
    </row>
    <row r="300" ht="15.75" hidden="1" customHeight="1">
      <c r="A300" s="80" t="s">
        <v>642</v>
      </c>
      <c r="B300" s="95" t="s">
        <v>596</v>
      </c>
      <c r="C300" s="113"/>
      <c r="D300" s="114"/>
      <c r="E300" s="114"/>
      <c r="F300" s="115"/>
      <c r="G300" s="116"/>
      <c r="H300" s="115"/>
      <c r="I300" s="123"/>
      <c r="J300" s="161"/>
      <c r="K300" s="126"/>
      <c r="L300" s="160"/>
      <c r="M300" s="126"/>
      <c r="N300" s="126"/>
      <c r="O300" s="126"/>
      <c r="P300" s="137"/>
      <c r="Q300" s="137"/>
      <c r="R300" s="127"/>
      <c r="S300" s="128"/>
      <c r="T300" s="129"/>
      <c r="U300" s="120"/>
      <c r="V300" s="119"/>
    </row>
    <row r="301" ht="15.75" hidden="1" customHeight="1">
      <c r="A301" s="130" t="s">
        <v>597</v>
      </c>
      <c r="B301" s="71" t="s">
        <v>598</v>
      </c>
      <c r="C301" s="113"/>
      <c r="D301" s="114"/>
      <c r="E301" s="114"/>
      <c r="F301" s="115"/>
      <c r="G301" s="116"/>
      <c r="H301" s="115"/>
      <c r="I301" s="123"/>
      <c r="J301" s="161"/>
      <c r="K301" s="126"/>
      <c r="L301" s="160"/>
      <c r="M301" s="126"/>
      <c r="N301" s="126"/>
      <c r="O301" s="126"/>
      <c r="P301" s="137"/>
      <c r="Q301" s="137"/>
      <c r="R301" s="127"/>
      <c r="S301" s="128"/>
      <c r="T301" s="129"/>
      <c r="U301" s="120"/>
      <c r="V301" s="119"/>
    </row>
    <row r="302" ht="15.75" hidden="1" customHeight="1">
      <c r="A302" s="130" t="s">
        <v>643</v>
      </c>
      <c r="B302" s="71" t="s">
        <v>600</v>
      </c>
      <c r="C302" s="113"/>
      <c r="D302" s="114"/>
      <c r="E302" s="114"/>
      <c r="F302" s="115"/>
      <c r="G302" s="116"/>
      <c r="H302" s="115"/>
      <c r="I302" s="123"/>
      <c r="J302" s="161"/>
      <c r="K302" s="126"/>
      <c r="L302" s="160"/>
      <c r="M302" s="126"/>
      <c r="N302" s="126"/>
      <c r="O302" s="126"/>
      <c r="P302" s="137"/>
      <c r="Q302" s="137"/>
      <c r="R302" s="127"/>
      <c r="S302" s="128"/>
      <c r="T302" s="129"/>
      <c r="U302" s="120"/>
      <c r="V302" s="119"/>
    </row>
    <row r="303" ht="15.75" hidden="1" customHeight="1">
      <c r="A303" s="80" t="s">
        <v>601</v>
      </c>
      <c r="B303" s="71" t="s">
        <v>602</v>
      </c>
      <c r="C303" s="113"/>
      <c r="D303" s="114"/>
      <c r="E303" s="114"/>
      <c r="F303" s="115"/>
      <c r="G303" s="116"/>
      <c r="H303" s="115"/>
      <c r="I303" s="123"/>
      <c r="J303" s="161"/>
      <c r="K303" s="126"/>
      <c r="L303" s="160"/>
      <c r="M303" s="126"/>
      <c r="N303" s="126"/>
      <c r="O303" s="126"/>
      <c r="P303" s="137"/>
      <c r="Q303" s="137"/>
      <c r="R303" s="127"/>
      <c r="S303" s="128"/>
      <c r="T303" s="129"/>
      <c r="U303" s="120"/>
      <c r="V303" s="119"/>
    </row>
    <row r="304" ht="15.75" hidden="1" customHeight="1">
      <c r="A304" s="80" t="s">
        <v>603</v>
      </c>
      <c r="B304" s="95" t="s">
        <v>604</v>
      </c>
      <c r="C304" s="113"/>
      <c r="D304" s="114"/>
      <c r="E304" s="114"/>
      <c r="F304" s="115"/>
      <c r="G304" s="116"/>
      <c r="H304" s="115"/>
      <c r="I304" s="123"/>
      <c r="J304" s="161"/>
      <c r="K304" s="126"/>
      <c r="L304" s="160"/>
      <c r="M304" s="126"/>
      <c r="N304" s="126"/>
      <c r="O304" s="126"/>
      <c r="P304" s="137"/>
      <c r="Q304" s="137"/>
      <c r="R304" s="127"/>
      <c r="S304" s="128"/>
      <c r="T304" s="129"/>
      <c r="U304" s="120"/>
      <c r="V304" s="119"/>
    </row>
    <row r="305" ht="15.75" hidden="1" customHeight="1">
      <c r="A305" s="80" t="s">
        <v>605</v>
      </c>
      <c r="B305" s="95" t="s">
        <v>606</v>
      </c>
      <c r="C305" s="113"/>
      <c r="D305" s="114"/>
      <c r="E305" s="114"/>
      <c r="F305" s="115"/>
      <c r="G305" s="116"/>
      <c r="H305" s="115"/>
      <c r="I305" s="123"/>
      <c r="J305" s="161"/>
      <c r="K305" s="126"/>
      <c r="L305" s="160"/>
      <c r="M305" s="126"/>
      <c r="N305" s="126"/>
      <c r="O305" s="126"/>
      <c r="P305" s="137"/>
      <c r="Q305" s="137"/>
      <c r="R305" s="127"/>
      <c r="S305" s="128"/>
      <c r="T305" s="129"/>
      <c r="U305" s="120"/>
      <c r="V305" s="119"/>
    </row>
    <row r="306" ht="15.75" hidden="1" customHeight="1">
      <c r="A306" s="80" t="s">
        <v>607</v>
      </c>
      <c r="B306" s="71" t="s">
        <v>608</v>
      </c>
      <c r="C306" s="113"/>
      <c r="D306" s="114"/>
      <c r="E306" s="114"/>
      <c r="F306" s="115"/>
      <c r="G306" s="116"/>
      <c r="H306" s="115"/>
      <c r="I306" s="123"/>
      <c r="J306" s="161"/>
      <c r="K306" s="126"/>
      <c r="L306" s="160"/>
      <c r="M306" s="126"/>
      <c r="N306" s="126"/>
      <c r="O306" s="126"/>
      <c r="P306" s="137"/>
      <c r="Q306" s="137"/>
      <c r="R306" s="127"/>
      <c r="S306" s="128"/>
      <c r="T306" s="129"/>
      <c r="U306" s="120"/>
      <c r="V306" s="119"/>
    </row>
    <row r="307" ht="15.75" hidden="1" customHeight="1">
      <c r="A307" s="80" t="s">
        <v>609</v>
      </c>
      <c r="B307" s="71" t="s">
        <v>610</v>
      </c>
      <c r="C307" s="113"/>
      <c r="D307" s="114"/>
      <c r="E307" s="114"/>
      <c r="F307" s="115"/>
      <c r="G307" s="116"/>
      <c r="H307" s="115"/>
      <c r="I307" s="123"/>
      <c r="J307" s="161"/>
      <c r="K307" s="126"/>
      <c r="L307" s="160"/>
      <c r="M307" s="126"/>
      <c r="N307" s="126"/>
      <c r="O307" s="126"/>
      <c r="P307" s="137"/>
      <c r="Q307" s="137"/>
      <c r="R307" s="127"/>
      <c r="S307" s="128"/>
      <c r="T307" s="129"/>
      <c r="U307" s="120"/>
      <c r="V307" s="119"/>
    </row>
    <row r="308" ht="15.75" hidden="1" customHeight="1">
      <c r="A308" s="80" t="s">
        <v>603</v>
      </c>
      <c r="B308" s="95" t="s">
        <v>611</v>
      </c>
      <c r="C308" s="113"/>
      <c r="D308" s="114"/>
      <c r="E308" s="114"/>
      <c r="F308" s="115"/>
      <c r="G308" s="116"/>
      <c r="H308" s="115"/>
      <c r="I308" s="123"/>
      <c r="J308" s="161"/>
      <c r="K308" s="126"/>
      <c r="L308" s="160"/>
      <c r="M308" s="126"/>
      <c r="N308" s="126"/>
      <c r="O308" s="126"/>
      <c r="P308" s="137"/>
      <c r="Q308" s="137"/>
      <c r="R308" s="127"/>
      <c r="S308" s="128"/>
      <c r="T308" s="129"/>
      <c r="U308" s="120"/>
      <c r="V308" s="119"/>
    </row>
    <row r="309" ht="15.75" hidden="1" customHeight="1">
      <c r="A309" s="80" t="s">
        <v>612</v>
      </c>
      <c r="B309" s="71" t="s">
        <v>613</v>
      </c>
      <c r="C309" s="113"/>
      <c r="D309" s="114"/>
      <c r="E309" s="114"/>
      <c r="F309" s="115"/>
      <c r="G309" s="116"/>
      <c r="H309" s="115"/>
      <c r="I309" s="123"/>
      <c r="J309" s="161"/>
      <c r="K309" s="126"/>
      <c r="L309" s="160"/>
      <c r="M309" s="126"/>
      <c r="N309" s="126"/>
      <c r="O309" s="126"/>
      <c r="P309" s="137"/>
      <c r="Q309" s="137"/>
      <c r="R309" s="127"/>
      <c r="S309" s="128"/>
      <c r="T309" s="129"/>
      <c r="U309" s="120"/>
      <c r="V309" s="119"/>
    </row>
    <row r="310" ht="15.75" hidden="1" customHeight="1">
      <c r="A310" s="80" t="s">
        <v>614</v>
      </c>
      <c r="B310" s="71" t="s">
        <v>615</v>
      </c>
      <c r="C310" s="113"/>
      <c r="D310" s="114"/>
      <c r="E310" s="114"/>
      <c r="F310" s="115"/>
      <c r="G310" s="116"/>
      <c r="H310" s="115"/>
      <c r="I310" s="123"/>
      <c r="J310" s="161"/>
      <c r="K310" s="126"/>
      <c r="L310" s="160"/>
      <c r="M310" s="126"/>
      <c r="N310" s="126"/>
      <c r="O310" s="126"/>
      <c r="P310" s="137"/>
      <c r="Q310" s="137"/>
      <c r="R310" s="127"/>
      <c r="S310" s="128"/>
      <c r="T310" s="129"/>
      <c r="U310" s="120"/>
      <c r="V310" s="119"/>
    </row>
    <row r="311" ht="15.75" hidden="1" customHeight="1">
      <c r="A311" s="80" t="s">
        <v>616</v>
      </c>
      <c r="B311" s="71" t="s">
        <v>617</v>
      </c>
      <c r="C311" s="113"/>
      <c r="D311" s="114"/>
      <c r="E311" s="114"/>
      <c r="F311" s="115"/>
      <c r="G311" s="116"/>
      <c r="H311" s="115"/>
      <c r="I311" s="123"/>
      <c r="J311" s="161"/>
      <c r="K311" s="126"/>
      <c r="L311" s="160"/>
      <c r="M311" s="126"/>
      <c r="N311" s="126"/>
      <c r="O311" s="126"/>
      <c r="P311" s="137"/>
      <c r="Q311" s="137"/>
      <c r="R311" s="127"/>
      <c r="S311" s="128"/>
      <c r="T311" s="129"/>
      <c r="U311" s="120"/>
      <c r="V311" s="119"/>
    </row>
    <row r="312" ht="15.75" hidden="1" customHeight="1">
      <c r="A312" s="80" t="s">
        <v>644</v>
      </c>
      <c r="B312" s="71" t="s">
        <v>619</v>
      </c>
      <c r="C312" s="113"/>
      <c r="D312" s="114"/>
      <c r="E312" s="114"/>
      <c r="F312" s="115"/>
      <c r="G312" s="116"/>
      <c r="H312" s="115"/>
      <c r="I312" s="123"/>
      <c r="J312" s="161"/>
      <c r="K312" s="126"/>
      <c r="L312" s="160"/>
      <c r="M312" s="126"/>
      <c r="N312" s="126"/>
      <c r="O312" s="126"/>
      <c r="P312" s="137"/>
      <c r="Q312" s="137"/>
      <c r="R312" s="127"/>
      <c r="S312" s="128"/>
      <c r="T312" s="129"/>
      <c r="U312" s="120"/>
      <c r="V312" s="119"/>
    </row>
    <row r="313" ht="15.75" hidden="1" customHeight="1">
      <c r="A313" s="130" t="s">
        <v>620</v>
      </c>
      <c r="B313" s="71" t="s">
        <v>621</v>
      </c>
      <c r="C313" s="113"/>
      <c r="D313" s="114"/>
      <c r="E313" s="114"/>
      <c r="F313" s="115"/>
      <c r="G313" s="116"/>
      <c r="H313" s="115"/>
      <c r="I313" s="123"/>
      <c r="J313" s="161"/>
      <c r="K313" s="126"/>
      <c r="L313" s="160"/>
      <c r="M313" s="126"/>
      <c r="N313" s="126"/>
      <c r="O313" s="126"/>
      <c r="P313" s="137"/>
      <c r="Q313" s="137"/>
      <c r="R313" s="127"/>
      <c r="S313" s="128"/>
      <c r="T313" s="129"/>
      <c r="U313" s="120"/>
      <c r="V313" s="119"/>
    </row>
    <row r="314" ht="15.75" hidden="1" customHeight="1">
      <c r="A314" s="80" t="s">
        <v>622</v>
      </c>
      <c r="B314" s="95" t="s">
        <v>623</v>
      </c>
      <c r="C314" s="113"/>
      <c r="D314" s="114"/>
      <c r="E314" s="114"/>
      <c r="F314" s="115"/>
      <c r="G314" s="116"/>
      <c r="H314" s="115"/>
      <c r="I314" s="123"/>
      <c r="J314" s="161"/>
      <c r="K314" s="126"/>
      <c r="L314" s="160"/>
      <c r="M314" s="126"/>
      <c r="N314" s="126"/>
      <c r="O314" s="126"/>
      <c r="P314" s="137"/>
      <c r="Q314" s="137"/>
      <c r="R314" s="127"/>
      <c r="S314" s="128"/>
      <c r="T314" s="129"/>
      <c r="U314" s="120"/>
      <c r="V314" s="119"/>
    </row>
    <row r="315" ht="15.75" hidden="1" customHeight="1">
      <c r="A315" s="80" t="s">
        <v>624</v>
      </c>
      <c r="B315" s="95" t="s">
        <v>625</v>
      </c>
      <c r="C315" s="113"/>
      <c r="D315" s="114"/>
      <c r="E315" s="114"/>
      <c r="F315" s="115"/>
      <c r="G315" s="116"/>
      <c r="H315" s="115"/>
      <c r="I315" s="123"/>
      <c r="J315" s="161"/>
      <c r="K315" s="126"/>
      <c r="L315" s="160"/>
      <c r="M315" s="126"/>
      <c r="N315" s="126"/>
      <c r="O315" s="126"/>
      <c r="P315" s="137"/>
      <c r="Q315" s="137"/>
      <c r="R315" s="127"/>
      <c r="S315" s="128"/>
      <c r="T315" s="129"/>
      <c r="U315" s="120"/>
      <c r="V315" s="119"/>
    </row>
    <row r="316" ht="15.75" hidden="1" customHeight="1">
      <c r="A316" s="97" t="s">
        <v>626</v>
      </c>
      <c r="B316" s="98"/>
      <c r="C316" s="117"/>
      <c r="D316" s="162"/>
      <c r="E316" s="162"/>
      <c r="F316" s="162"/>
      <c r="G316" s="162"/>
      <c r="H316" s="162"/>
      <c r="I316" s="117"/>
      <c r="J316" s="163"/>
      <c r="K316" s="164"/>
      <c r="L316" s="165"/>
      <c r="M316" s="164"/>
      <c r="N316" s="164"/>
      <c r="O316" s="126"/>
      <c r="P316" s="137"/>
      <c r="Q316" s="137"/>
      <c r="R316" s="127"/>
      <c r="S316" s="128"/>
      <c r="T316" s="129"/>
      <c r="U316" s="120"/>
      <c r="V316" s="119"/>
    </row>
    <row r="317" ht="15.75" hidden="1" customHeight="1">
      <c r="C317" s="166"/>
      <c r="D317" s="128"/>
      <c r="E317" s="128"/>
      <c r="F317" s="128"/>
      <c r="G317" s="128"/>
      <c r="H317" s="128"/>
      <c r="I317" s="127"/>
      <c r="J317" s="167"/>
      <c r="K317" s="168"/>
      <c r="L317" s="169"/>
      <c r="M317" s="168"/>
      <c r="N317" s="168"/>
      <c r="O317" s="162"/>
      <c r="P317" s="170"/>
      <c r="Q317" s="170"/>
      <c r="R317" s="127"/>
      <c r="S317" s="128"/>
      <c r="T317" s="129"/>
      <c r="U317" s="120"/>
      <c r="V317" s="119"/>
    </row>
    <row r="318" ht="15.75" hidden="1" customHeight="1">
      <c r="C318" s="166"/>
      <c r="D318" s="128"/>
      <c r="E318" s="128"/>
      <c r="F318" s="128"/>
      <c r="G318" s="128"/>
      <c r="H318" s="128"/>
      <c r="I318" s="127"/>
      <c r="J318" s="167"/>
      <c r="K318" s="168"/>
      <c r="L318" s="169"/>
      <c r="M318" s="168"/>
      <c r="N318" s="168"/>
      <c r="O318" s="171"/>
      <c r="P318" s="137"/>
      <c r="Q318" s="137"/>
      <c r="R318" s="127"/>
      <c r="S318" s="128"/>
      <c r="T318" s="128"/>
      <c r="U318" s="120"/>
      <c r="V318" s="119"/>
    </row>
    <row r="319" ht="15.75" hidden="1" customHeight="1">
      <c r="C319" s="166"/>
      <c r="D319" s="128"/>
      <c r="E319" s="128"/>
      <c r="F319" s="128"/>
      <c r="G319" s="128"/>
      <c r="H319" s="128"/>
      <c r="I319" s="127"/>
      <c r="J319" s="167"/>
      <c r="K319" s="168"/>
      <c r="L319" s="169"/>
      <c r="M319" s="168"/>
      <c r="N319" s="168"/>
      <c r="O319" s="128"/>
      <c r="P319" s="128"/>
      <c r="Q319" s="128"/>
      <c r="R319" s="127"/>
      <c r="S319" s="128"/>
      <c r="T319" s="128"/>
      <c r="U319" s="120"/>
      <c r="V319" s="119"/>
    </row>
    <row r="320" ht="15.75" hidden="1" customHeight="1">
      <c r="B320">
        <v>209304.09</v>
      </c>
      <c r="C320" s="166"/>
      <c r="D320" s="128"/>
      <c r="E320" s="128"/>
      <c r="F320" s="128"/>
      <c r="G320" s="128"/>
      <c r="H320" s="128"/>
      <c r="I320" s="127"/>
      <c r="J320" s="167"/>
      <c r="K320" s="168"/>
      <c r="L320" s="169"/>
      <c r="M320" s="168"/>
      <c r="N320" s="168"/>
      <c r="O320" s="128"/>
      <c r="P320" s="128"/>
      <c r="Q320" s="128"/>
      <c r="R320" s="127"/>
      <c r="S320" s="128"/>
      <c r="T320" s="128"/>
      <c r="U320" s="120"/>
      <c r="V320" s="119"/>
    </row>
    <row r="321" ht="15.75" hidden="1" customHeight="1">
      <c r="B321" s="104">
        <v>248598.01</v>
      </c>
      <c r="C321" s="172"/>
      <c r="D321" s="128"/>
      <c r="E321" s="128"/>
      <c r="F321" s="128"/>
      <c r="G321" s="128"/>
      <c r="H321" s="128"/>
      <c r="I321" s="127"/>
      <c r="J321" s="167"/>
      <c r="K321" s="168"/>
      <c r="L321" s="169"/>
      <c r="M321" s="168"/>
      <c r="N321" s="168"/>
      <c r="O321" s="128"/>
      <c r="P321" s="128"/>
      <c r="Q321" s="128"/>
      <c r="R321" s="127"/>
      <c r="S321" s="128"/>
      <c r="T321" s="128"/>
      <c r="U321" s="120"/>
      <c r="V321" s="119"/>
    </row>
    <row r="322" ht="15.75" hidden="1" customHeight="1">
      <c r="B322">
        <v>412669.08</v>
      </c>
      <c r="C322" s="172"/>
      <c r="D322" s="128"/>
      <c r="E322" s="128"/>
      <c r="F322" s="128"/>
      <c r="G322" s="128"/>
      <c r="H322" s="128"/>
      <c r="I322" s="127"/>
      <c r="J322" s="167"/>
      <c r="K322" s="168"/>
      <c r="L322" s="169"/>
      <c r="M322" s="168"/>
      <c r="N322" s="168"/>
      <c r="O322" s="128"/>
      <c r="P322" s="128"/>
      <c r="Q322" s="128"/>
      <c r="R322" s="127"/>
      <c r="S322" s="128"/>
      <c r="T322" s="128"/>
      <c r="U322" s="120"/>
      <c r="V322" s="119"/>
    </row>
    <row r="323" ht="15.75" hidden="1" customHeight="1">
      <c r="B323" s="104" t="str">
        <f>B320+B321+B322</f>
        <v>870,571.18 </v>
      </c>
      <c r="C323" s="172"/>
      <c r="D323" s="128"/>
      <c r="E323" s="128"/>
      <c r="F323" s="128"/>
      <c r="G323" s="128"/>
      <c r="H323" s="128"/>
      <c r="I323" s="127"/>
      <c r="J323" s="167"/>
      <c r="K323" s="168"/>
      <c r="L323" s="169"/>
      <c r="M323" s="168"/>
      <c r="N323" s="168"/>
      <c r="O323" s="128"/>
      <c r="P323" s="128"/>
      <c r="Q323" s="128"/>
      <c r="R323" s="127"/>
      <c r="S323" s="128"/>
      <c r="T323" s="128"/>
      <c r="U323" s="120"/>
      <c r="V323" s="119"/>
    </row>
    <row r="324" ht="15.75" hidden="1" customHeight="1">
      <c r="A324" s="173" t="s">
        <v>626</v>
      </c>
      <c r="B324" s="174"/>
      <c r="C324" s="117" t="str">
        <f t="shared" ref="C324:P324" si="4">SUM(C4:C152)</f>
        <v>430,704.00 </v>
      </c>
      <c r="D324" s="162" t="str">
        <f t="shared" si="4"/>
        <v>27,663.00 </v>
      </c>
      <c r="E324" s="162" t="str">
        <f t="shared" si="4"/>
        <v>0.00 </v>
      </c>
      <c r="F324" s="162" t="str">
        <f t="shared" si="4"/>
        <v>20,000.00 </v>
      </c>
      <c r="G324" s="162" t="str">
        <f t="shared" si="4"/>
        <v>158,487.00 </v>
      </c>
      <c r="H324" s="162" t="str">
        <f t="shared" si="4"/>
        <v>742,000.00 </v>
      </c>
      <c r="I324" s="117" t="str">
        <f t="shared" si="4"/>
        <v>948,150.00 </v>
      </c>
      <c r="J324" s="162" t="str">
        <f t="shared" si="4"/>
        <v>43,079.00 </v>
      </c>
      <c r="K324" s="162" t="str">
        <f t="shared" si="4"/>
        <v>121,742.00 </v>
      </c>
      <c r="L324" s="162" t="str">
        <f t="shared" si="4"/>
        <v>126,158.00 </v>
      </c>
      <c r="M324" s="162" t="str">
        <f t="shared" si="4"/>
        <v>60,237.00 </v>
      </c>
      <c r="N324" s="162" t="str">
        <f t="shared" si="4"/>
        <v>60,224.00 </v>
      </c>
      <c r="O324" s="162" t="str">
        <f t="shared" si="4"/>
        <v>50,689.00 </v>
      </c>
      <c r="P324" s="162" t="str">
        <f t="shared" si="4"/>
        <v>57,511.00 </v>
      </c>
      <c r="Q324" s="162"/>
      <c r="R324" s="117" t="str">
        <f t="shared" ref="R324:V324" si="5">SUM(R4:R152)</f>
        <v>662,175.00 </v>
      </c>
      <c r="S324" s="162" t="str">
        <f t="shared" si="5"/>
        <v>-716,679.00 </v>
      </c>
      <c r="T324" s="175" t="str">
        <f t="shared" si="5"/>
        <v>675,365.25 </v>
      </c>
      <c r="U324" s="162" t="str">
        <f t="shared" si="5"/>
        <v>1,153,732.25 </v>
      </c>
      <c r="V324" s="117" t="str">
        <f t="shared" si="5"/>
        <v>-491,557.25 </v>
      </c>
      <c r="W324" s="176"/>
    </row>
    <row r="325" ht="15.75" customHeight="1">
      <c r="B325" s="177" t="s">
        <v>626</v>
      </c>
      <c r="C325" s="2"/>
      <c r="I325" s="4"/>
      <c r="J325" s="109"/>
      <c r="K325" s="5"/>
      <c r="L325" s="110"/>
      <c r="M325" s="5"/>
      <c r="N325" s="5"/>
      <c r="R325" s="4"/>
      <c r="V325" s="178">
        <v>-578663.75</v>
      </c>
    </row>
  </sheetData>
  <mergeCells count="1">
    <mergeCell ref="I2:K2"/>
  </mergeCells>
  <printOptions/>
  <pageMargins bottom="1.05277777777778" footer="0.0" header="0.0" left="0.7875" right="0.7875" top="1.05277777777778"/>
  <pageSetup paperSize="9" orientation="portrait"/>
  <headerFooter>
    <oddHeader>&amp;Cffffff&amp;A</oddHeader>
    <oddFooter>&amp;CffffffСтраница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52.0" topLeftCell="C153" activePane="bottomRight" state="frozen"/>
      <selection activeCell="C1" sqref="C1" pane="topRight"/>
      <selection activeCell="A153" sqref="A153" pane="bottomLeft"/>
      <selection activeCell="C153" sqref="C153" pane="bottomRight"/>
    </sheetView>
  </sheetViews>
  <sheetFormatPr customHeight="1" defaultColWidth="14.43" defaultRowHeight="15.0"/>
  <cols>
    <col customWidth="1" min="1" max="1" width="26.0"/>
    <col customWidth="1" min="2" max="2" width="15.29"/>
    <col customWidth="1" min="3" max="3" width="15.0"/>
    <col customWidth="1" hidden="1" min="4" max="4" width="13.43"/>
    <col customWidth="1" hidden="1" min="5" max="5" width="12.86"/>
    <col customWidth="1" hidden="1" min="6" max="6" width="13.14"/>
    <col customWidth="1" hidden="1" min="7" max="7" width="13.29"/>
    <col customWidth="1" hidden="1" min="8" max="8" width="15.0"/>
    <col customWidth="1" min="9" max="9" width="14.86"/>
    <col customWidth="1" hidden="1" min="10" max="10" width="13.86"/>
    <col customWidth="1" hidden="1" min="11" max="14" width="13.14"/>
    <col customWidth="1" hidden="1" min="15" max="17" width="16.29"/>
    <col customWidth="1" min="18" max="18" width="13.0"/>
    <col customWidth="1" hidden="1" min="19" max="19" width="14.14"/>
    <col customWidth="1" hidden="1" min="20" max="20" width="13.43"/>
    <col customWidth="1" min="21" max="21" width="13.43"/>
    <col customWidth="1" min="22" max="22" width="16.43"/>
  </cols>
  <sheetData>
    <row r="1">
      <c r="B1" s="1" t="s">
        <v>627</v>
      </c>
      <c r="C1" s="4"/>
      <c r="I1" s="4"/>
      <c r="J1" s="109"/>
      <c r="K1" s="5"/>
      <c r="L1" s="110"/>
      <c r="M1" s="5"/>
      <c r="N1" s="5"/>
      <c r="R1" s="4"/>
      <c r="V1" s="4"/>
    </row>
    <row r="2">
      <c r="C2" s="4"/>
      <c r="I2" s="6" t="s">
        <v>1</v>
      </c>
      <c r="J2" s="7"/>
      <c r="K2" s="8"/>
      <c r="L2" s="111"/>
      <c r="M2" s="9"/>
      <c r="N2" s="10"/>
      <c r="R2" s="4"/>
      <c r="V2" s="4"/>
    </row>
    <row r="3">
      <c r="A3" s="12" t="s">
        <v>2</v>
      </c>
      <c r="B3" s="13" t="s">
        <v>3</v>
      </c>
      <c r="C3" s="14" t="s">
        <v>4</v>
      </c>
      <c r="D3" s="15" t="s">
        <v>5</v>
      </c>
      <c r="E3" s="15" t="s">
        <v>6</v>
      </c>
      <c r="F3" s="112" t="s">
        <v>628</v>
      </c>
      <c r="G3" s="13" t="s">
        <v>8</v>
      </c>
      <c r="H3" s="13" t="s">
        <v>9</v>
      </c>
      <c r="I3" s="14" t="s">
        <v>10</v>
      </c>
      <c r="J3" s="17" t="s">
        <v>11</v>
      </c>
      <c r="K3" s="12" t="s">
        <v>12</v>
      </c>
      <c r="L3" s="12" t="s">
        <v>13</v>
      </c>
      <c r="M3" s="12" t="s">
        <v>14</v>
      </c>
      <c r="N3" s="12" t="s">
        <v>15</v>
      </c>
      <c r="O3" s="12" t="s">
        <v>16</v>
      </c>
      <c r="P3" s="12" t="s">
        <v>17</v>
      </c>
      <c r="Q3" s="12" t="s">
        <v>18</v>
      </c>
      <c r="R3" s="14" t="s">
        <v>20</v>
      </c>
      <c r="S3" s="13" t="s">
        <v>21</v>
      </c>
      <c r="T3" s="18" t="s">
        <v>22</v>
      </c>
      <c r="U3" s="18" t="s">
        <v>23</v>
      </c>
      <c r="V3" s="18" t="str">
        <f>'Лист1'!W3</f>
        <v>ДОЛГ НА 01.09.21</v>
      </c>
    </row>
    <row r="4" hidden="1">
      <c r="A4" s="80" t="s">
        <v>25</v>
      </c>
      <c r="B4" s="20">
        <v>1.0</v>
      </c>
      <c r="C4" s="179"/>
      <c r="D4" s="22"/>
      <c r="E4" s="22"/>
      <c r="F4" s="25"/>
      <c r="G4" s="24">
        <v>940.0</v>
      </c>
      <c r="H4" s="25">
        <v>5000.0</v>
      </c>
      <c r="I4" s="180"/>
      <c r="J4" s="181"/>
      <c r="K4" s="28"/>
      <c r="L4" s="182"/>
      <c r="M4" s="28"/>
      <c r="N4" s="28"/>
      <c r="O4" s="27" t="str">
        <f t="shared" ref="O4:O152" si="1">I4+J4+K4+L4+M4+N4-C4-D4-E4-F4-G4-H4</f>
        <v>(5,940.00)</v>
      </c>
      <c r="P4" s="118" t="str">
        <f>'Лист1'!P4</f>
        <v/>
      </c>
      <c r="Q4" s="118"/>
      <c r="R4" s="119" t="str">
        <f>J4+K4+L4+M4+N4+O4+P4</f>
        <v>-5,940.00 </v>
      </c>
      <c r="S4" s="120" t="str">
        <f>-C4-I4+R4</f>
        <v>-5,940.00 </v>
      </c>
      <c r="T4" s="121" t="str">
        <f>(G4+H4)/4*3</f>
        <v>4,455.00 </v>
      </c>
      <c r="U4" s="120" t="str">
        <f>C4+D4+E4+F4+T4</f>
        <v>4,455.00 </v>
      </c>
      <c r="V4" s="119" t="str">
        <f>R4-U4</f>
        <v>-10,395.00 </v>
      </c>
    </row>
    <row r="5" hidden="1">
      <c r="A5" s="130" t="s">
        <v>27</v>
      </c>
      <c r="B5" s="20" t="s">
        <v>28</v>
      </c>
      <c r="C5" s="179"/>
      <c r="D5" s="22"/>
      <c r="E5" s="22"/>
      <c r="F5" s="25"/>
      <c r="G5" s="24">
        <v>3006.0</v>
      </c>
      <c r="H5" s="25">
        <v>5000.0</v>
      </c>
      <c r="I5" s="180"/>
      <c r="J5" s="181"/>
      <c r="K5" s="32">
        <v>8002.0</v>
      </c>
      <c r="L5" s="183"/>
      <c r="M5" s="32"/>
      <c r="N5" s="32"/>
      <c r="O5" s="27" t="str">
        <f t="shared" si="1"/>
        <v>(4.00)</v>
      </c>
      <c r="P5" s="67"/>
      <c r="Q5" s="67"/>
      <c r="R5" s="105" t="str">
        <f t="shared" ref="R5:R152" si="2">(H5+G5)/2</f>
        <v>4,003.00 </v>
      </c>
      <c r="S5" s="104" t="str">
        <f t="shared" ref="S5:S152" si="3">R5+C5</f>
        <v>4,003.00 </v>
      </c>
      <c r="T5" s="31" t="str">
        <f t="shared" ref="T5:T152" si="4">S5-(I5+J5+K5+L5+M5+N5)</f>
        <v>-3,999.00 </v>
      </c>
      <c r="V5" s="4"/>
    </row>
    <row r="6" hidden="1">
      <c r="A6" s="80" t="s">
        <v>29</v>
      </c>
      <c r="B6" s="20" t="s">
        <v>30</v>
      </c>
      <c r="C6" s="179"/>
      <c r="D6" s="22"/>
      <c r="E6" s="22"/>
      <c r="F6" s="25"/>
      <c r="G6" s="24">
        <v>956.0</v>
      </c>
      <c r="H6" s="25">
        <v>5000.0</v>
      </c>
      <c r="I6" s="180"/>
      <c r="J6" s="181"/>
      <c r="K6" s="32"/>
      <c r="L6" s="183"/>
      <c r="M6" s="32"/>
      <c r="N6" s="32"/>
      <c r="O6" s="27" t="str">
        <f t="shared" si="1"/>
        <v>(5,956.00)</v>
      </c>
      <c r="P6" s="67"/>
      <c r="Q6" s="67"/>
      <c r="R6" s="105" t="str">
        <f t="shared" si="2"/>
        <v>2,978.00 </v>
      </c>
      <c r="S6" s="104" t="str">
        <f t="shared" si="3"/>
        <v>2,978.00 </v>
      </c>
      <c r="T6" s="31" t="str">
        <f t="shared" si="4"/>
        <v>2,978.00 </v>
      </c>
      <c r="V6" s="4"/>
    </row>
    <row r="7" hidden="1">
      <c r="A7" s="80" t="s">
        <v>31</v>
      </c>
      <c r="B7" s="20" t="s">
        <v>32</v>
      </c>
      <c r="C7" s="179"/>
      <c r="D7" s="22"/>
      <c r="E7" s="22"/>
      <c r="F7" s="25"/>
      <c r="G7" s="24">
        <v>968.0</v>
      </c>
      <c r="H7" s="25">
        <v>5000.0</v>
      </c>
      <c r="I7" s="180"/>
      <c r="J7" s="181">
        <v>3000.0</v>
      </c>
      <c r="K7" s="32"/>
      <c r="L7" s="183"/>
      <c r="M7" s="32"/>
      <c r="N7" s="32"/>
      <c r="O7" s="27" t="str">
        <f t="shared" si="1"/>
        <v>(2,968.00)</v>
      </c>
      <c r="P7" s="67"/>
      <c r="Q7" s="67"/>
      <c r="R7" s="105" t="str">
        <f t="shared" si="2"/>
        <v>2,984.00 </v>
      </c>
      <c r="S7" s="104" t="str">
        <f t="shared" si="3"/>
        <v>2,984.00 </v>
      </c>
      <c r="T7" s="31" t="str">
        <f t="shared" si="4"/>
        <v>-16.00 </v>
      </c>
      <c r="V7" s="4"/>
    </row>
    <row r="8" hidden="1">
      <c r="A8" s="80" t="s">
        <v>33</v>
      </c>
      <c r="B8" s="20" t="s">
        <v>34</v>
      </c>
      <c r="C8" s="179"/>
      <c r="D8" s="22"/>
      <c r="E8" s="22"/>
      <c r="F8" s="25"/>
      <c r="G8" s="24">
        <v>948.0</v>
      </c>
      <c r="H8" s="25">
        <v>5000.0</v>
      </c>
      <c r="I8" s="180"/>
      <c r="J8" s="181"/>
      <c r="K8" s="32"/>
      <c r="L8" s="183"/>
      <c r="M8" s="32"/>
      <c r="N8" s="32"/>
      <c r="O8" s="27" t="str">
        <f t="shared" si="1"/>
        <v>(5,948.00)</v>
      </c>
      <c r="P8" s="67"/>
      <c r="Q8" s="67"/>
      <c r="R8" s="105" t="str">
        <f t="shared" si="2"/>
        <v>2,974.00 </v>
      </c>
      <c r="S8" s="104" t="str">
        <f t="shared" si="3"/>
        <v>2,974.00 </v>
      </c>
      <c r="T8" s="31" t="str">
        <f t="shared" si="4"/>
        <v>2,974.00 </v>
      </c>
      <c r="V8" s="4"/>
    </row>
    <row r="9" hidden="1">
      <c r="A9" s="80" t="s">
        <v>35</v>
      </c>
      <c r="B9" s="20" t="s">
        <v>36</v>
      </c>
      <c r="C9" s="179">
        <v>24166.0</v>
      </c>
      <c r="D9" s="22"/>
      <c r="E9" s="22"/>
      <c r="F9" s="25"/>
      <c r="G9" s="24">
        <v>952.0</v>
      </c>
      <c r="H9" s="25">
        <v>5000.0</v>
      </c>
      <c r="I9" s="180"/>
      <c r="J9" s="181"/>
      <c r="K9" s="32"/>
      <c r="L9" s="183"/>
      <c r="M9" s="32"/>
      <c r="N9" s="32"/>
      <c r="O9" s="27" t="str">
        <f t="shared" si="1"/>
        <v>(30,118.00)</v>
      </c>
      <c r="P9" s="67"/>
      <c r="Q9" s="67"/>
      <c r="R9" s="105" t="str">
        <f t="shared" si="2"/>
        <v>2,976.00 </v>
      </c>
      <c r="S9" s="104" t="str">
        <f t="shared" si="3"/>
        <v>27,142.00 </v>
      </c>
      <c r="T9" s="31" t="str">
        <f t="shared" si="4"/>
        <v>27,142.00 </v>
      </c>
      <c r="V9" s="4"/>
    </row>
    <row r="10" hidden="1">
      <c r="A10" s="130" t="s">
        <v>37</v>
      </c>
      <c r="B10" s="20" t="s">
        <v>38</v>
      </c>
      <c r="C10" s="179">
        <v>830.0</v>
      </c>
      <c r="D10" s="22"/>
      <c r="E10" s="22"/>
      <c r="F10" s="25"/>
      <c r="G10" s="24">
        <v>739.0</v>
      </c>
      <c r="H10" s="25">
        <v>5000.0</v>
      </c>
      <c r="I10" s="180"/>
      <c r="J10" s="181"/>
      <c r="K10" s="32">
        <v>5739.0</v>
      </c>
      <c r="L10" s="183"/>
      <c r="M10" s="32"/>
      <c r="N10" s="32"/>
      <c r="O10" s="27" t="str">
        <f t="shared" si="1"/>
        <v>(830.00)</v>
      </c>
      <c r="P10" s="67"/>
      <c r="Q10" s="67"/>
      <c r="R10" s="105" t="str">
        <f t="shared" si="2"/>
        <v>2,869.50 </v>
      </c>
      <c r="S10" s="104" t="str">
        <f t="shared" si="3"/>
        <v>3,699.50 </v>
      </c>
      <c r="T10" s="31" t="str">
        <f t="shared" si="4"/>
        <v>-2,039.50 </v>
      </c>
      <c r="V10" s="4"/>
    </row>
    <row r="11" hidden="1">
      <c r="A11" s="80" t="s">
        <v>39</v>
      </c>
      <c r="B11" s="20" t="s">
        <v>40</v>
      </c>
      <c r="C11" s="179"/>
      <c r="D11" s="22"/>
      <c r="E11" s="22"/>
      <c r="F11" s="25"/>
      <c r="G11" s="24">
        <v>1067.0</v>
      </c>
      <c r="H11" s="25">
        <v>5000.0</v>
      </c>
      <c r="I11" s="180"/>
      <c r="J11" s="181"/>
      <c r="K11" s="32"/>
      <c r="L11" s="183"/>
      <c r="M11" s="32"/>
      <c r="N11" s="32"/>
      <c r="O11" s="27" t="str">
        <f t="shared" si="1"/>
        <v>(6,067.00)</v>
      </c>
      <c r="P11" s="67"/>
      <c r="Q11" s="67"/>
      <c r="R11" s="105" t="str">
        <f t="shared" si="2"/>
        <v>3,033.50 </v>
      </c>
      <c r="S11" s="104" t="str">
        <f t="shared" si="3"/>
        <v>3,033.50 </v>
      </c>
      <c r="T11" s="31" t="str">
        <f t="shared" si="4"/>
        <v>3,033.50 </v>
      </c>
      <c r="V11" s="4"/>
    </row>
    <row r="12" hidden="1">
      <c r="A12" s="80" t="s">
        <v>645</v>
      </c>
      <c r="B12" s="20" t="s">
        <v>42</v>
      </c>
      <c r="C12" s="179"/>
      <c r="D12" s="22"/>
      <c r="E12" s="22"/>
      <c r="F12" s="25"/>
      <c r="G12" s="24">
        <v>869.0</v>
      </c>
      <c r="H12" s="25">
        <v>5000.0</v>
      </c>
      <c r="I12" s="180"/>
      <c r="J12" s="181"/>
      <c r="K12" s="32"/>
      <c r="L12" s="183"/>
      <c r="M12" s="32"/>
      <c r="N12" s="32"/>
      <c r="O12" s="27" t="str">
        <f t="shared" si="1"/>
        <v>(5,869.00)</v>
      </c>
      <c r="P12" s="67"/>
      <c r="Q12" s="67"/>
      <c r="R12" s="105" t="str">
        <f t="shared" si="2"/>
        <v>2,934.50 </v>
      </c>
      <c r="S12" s="104" t="str">
        <f t="shared" si="3"/>
        <v>2,934.50 </v>
      </c>
      <c r="T12" s="31" t="str">
        <f t="shared" si="4"/>
        <v>2,934.50 </v>
      </c>
      <c r="V12" s="4"/>
    </row>
    <row r="13" hidden="1">
      <c r="A13" s="130" t="s">
        <v>37</v>
      </c>
      <c r="B13" s="20" t="s">
        <v>43</v>
      </c>
      <c r="C13" s="179"/>
      <c r="D13" s="22"/>
      <c r="E13" s="22"/>
      <c r="F13" s="25"/>
      <c r="G13" s="24">
        <v>1027.0</v>
      </c>
      <c r="H13" s="25">
        <v>5000.0</v>
      </c>
      <c r="I13" s="180"/>
      <c r="J13" s="181"/>
      <c r="K13" s="32">
        <v>6027.0</v>
      </c>
      <c r="L13" s="183"/>
      <c r="M13" s="32"/>
      <c r="N13" s="32"/>
      <c r="O13" s="27" t="str">
        <f t="shared" si="1"/>
        <v> 0.00 </v>
      </c>
      <c r="P13" s="67"/>
      <c r="Q13" s="67"/>
      <c r="R13" s="105" t="str">
        <f t="shared" si="2"/>
        <v>3,013.50 </v>
      </c>
      <c r="S13" s="104" t="str">
        <f t="shared" si="3"/>
        <v>3,013.50 </v>
      </c>
      <c r="T13" s="31" t="str">
        <f t="shared" si="4"/>
        <v>-3,013.50 </v>
      </c>
      <c r="V13" s="4"/>
    </row>
    <row r="14" hidden="1">
      <c r="A14" s="80" t="s">
        <v>44</v>
      </c>
      <c r="B14" s="20" t="s">
        <v>45</v>
      </c>
      <c r="C14" s="179"/>
      <c r="D14" s="22"/>
      <c r="E14" s="22"/>
      <c r="F14" s="25"/>
      <c r="G14" s="24">
        <v>751.0</v>
      </c>
      <c r="H14" s="25">
        <v>5000.0</v>
      </c>
      <c r="I14" s="180"/>
      <c r="J14" s="181"/>
      <c r="K14" s="32"/>
      <c r="L14" s="183"/>
      <c r="M14" s="32"/>
      <c r="N14" s="32"/>
      <c r="O14" s="27" t="str">
        <f t="shared" si="1"/>
        <v>(5,751.00)</v>
      </c>
      <c r="P14" s="67"/>
      <c r="Q14" s="67"/>
      <c r="R14" s="105" t="str">
        <f t="shared" si="2"/>
        <v>2,875.50 </v>
      </c>
      <c r="S14" s="104" t="str">
        <f t="shared" si="3"/>
        <v>2,875.50 </v>
      </c>
      <c r="T14" s="31" t="str">
        <f t="shared" si="4"/>
        <v>2,875.50 </v>
      </c>
      <c r="V14" s="4"/>
    </row>
    <row r="15" hidden="1">
      <c r="A15" s="80" t="s">
        <v>46</v>
      </c>
      <c r="B15" s="20" t="s">
        <v>47</v>
      </c>
      <c r="C15" s="179"/>
      <c r="D15" s="22"/>
      <c r="E15" s="22"/>
      <c r="F15" s="25">
        <v>5000.0</v>
      </c>
      <c r="G15" s="24">
        <v>948.0</v>
      </c>
      <c r="H15" s="25">
        <v>5000.0</v>
      </c>
      <c r="I15" s="180"/>
      <c r="J15" s="181"/>
      <c r="K15" s="32" t="str">
        <f>1488+2000+5000</f>
        <v> 8,488.00 </v>
      </c>
      <c r="L15" s="183"/>
      <c r="M15" s="32"/>
      <c r="N15" s="32"/>
      <c r="O15" s="27" t="str">
        <f t="shared" si="1"/>
        <v>(2,460.00)</v>
      </c>
      <c r="P15" s="67"/>
      <c r="Q15" s="67"/>
      <c r="R15" s="105" t="str">
        <f t="shared" si="2"/>
        <v>2,974.00 </v>
      </c>
      <c r="S15" s="104" t="str">
        <f t="shared" si="3"/>
        <v>2,974.00 </v>
      </c>
      <c r="T15" s="31" t="str">
        <f t="shared" si="4"/>
        <v>-5,514.00 </v>
      </c>
      <c r="V15" s="4"/>
    </row>
    <row r="16" hidden="1">
      <c r="A16" s="80" t="s">
        <v>48</v>
      </c>
      <c r="B16" s="20" t="s">
        <v>49</v>
      </c>
      <c r="C16" s="179"/>
      <c r="D16" s="22"/>
      <c r="E16" s="22"/>
      <c r="F16" s="25"/>
      <c r="G16" s="24">
        <v>881.0</v>
      </c>
      <c r="H16" s="25">
        <v>5000.0</v>
      </c>
      <c r="I16" s="180"/>
      <c r="J16" s="181"/>
      <c r="K16" s="32"/>
      <c r="L16" s="183"/>
      <c r="M16" s="32"/>
      <c r="N16" s="32"/>
      <c r="O16" s="27" t="str">
        <f t="shared" si="1"/>
        <v>(5,881.00)</v>
      </c>
      <c r="P16" s="67"/>
      <c r="Q16" s="67"/>
      <c r="R16" s="105" t="str">
        <f t="shared" si="2"/>
        <v>2,940.50 </v>
      </c>
      <c r="S16" s="104" t="str">
        <f t="shared" si="3"/>
        <v>2,940.50 </v>
      </c>
      <c r="T16" s="31" t="str">
        <f t="shared" si="4"/>
        <v>2,940.50 </v>
      </c>
      <c r="V16" s="4"/>
    </row>
    <row r="17" hidden="1">
      <c r="A17" s="80" t="s">
        <v>50</v>
      </c>
      <c r="B17" s="20" t="s">
        <v>51</v>
      </c>
      <c r="C17" s="179"/>
      <c r="D17" s="22"/>
      <c r="E17" s="22"/>
      <c r="F17" s="25"/>
      <c r="G17" s="24">
        <v>1027.0</v>
      </c>
      <c r="H17" s="25">
        <v>5000.0</v>
      </c>
      <c r="I17" s="180"/>
      <c r="J17" s="181"/>
      <c r="K17" s="32">
        <v>3000.0</v>
      </c>
      <c r="L17" s="183"/>
      <c r="M17" s="32"/>
      <c r="N17" s="32"/>
      <c r="O17" s="27" t="str">
        <f t="shared" si="1"/>
        <v>(3,027.00)</v>
      </c>
      <c r="P17" s="67"/>
      <c r="Q17" s="67"/>
      <c r="R17" s="105" t="str">
        <f t="shared" si="2"/>
        <v>3,013.50 </v>
      </c>
      <c r="S17" s="104" t="str">
        <f t="shared" si="3"/>
        <v>3,013.50 </v>
      </c>
      <c r="T17" s="31" t="str">
        <f t="shared" si="4"/>
        <v>13.50 </v>
      </c>
      <c r="V17" s="4"/>
    </row>
    <row r="18" hidden="1">
      <c r="A18" s="80" t="s">
        <v>646</v>
      </c>
      <c r="B18" s="20" t="s">
        <v>53</v>
      </c>
      <c r="C18" s="179">
        <v>3427.0</v>
      </c>
      <c r="D18" s="22">
        <v>50.0</v>
      </c>
      <c r="E18" s="22"/>
      <c r="F18" s="25"/>
      <c r="G18" s="24">
        <v>1359.0</v>
      </c>
      <c r="H18" s="25">
        <v>5000.0</v>
      </c>
      <c r="I18" s="180"/>
      <c r="J18" s="181">
        <v>3427.0</v>
      </c>
      <c r="K18" s="22"/>
      <c r="L18" s="184">
        <v>50.0</v>
      </c>
      <c r="M18" s="22">
        <v>3200.0</v>
      </c>
      <c r="N18" s="22"/>
      <c r="O18" s="27" t="str">
        <f t="shared" si="1"/>
        <v>(3,159.00)</v>
      </c>
      <c r="P18" s="67"/>
      <c r="Q18" s="67"/>
      <c r="R18" s="105" t="str">
        <f t="shared" si="2"/>
        <v>3,179.50 </v>
      </c>
      <c r="S18" s="104" t="str">
        <f t="shared" si="3"/>
        <v>6,606.50 </v>
      </c>
      <c r="T18" s="31" t="str">
        <f t="shared" si="4"/>
        <v>-70.50 </v>
      </c>
      <c r="V18" s="4"/>
    </row>
    <row r="19" hidden="1">
      <c r="A19" s="80" t="s">
        <v>54</v>
      </c>
      <c r="B19" s="20" t="s">
        <v>55</v>
      </c>
      <c r="C19" s="179"/>
      <c r="D19" s="22"/>
      <c r="E19" s="22"/>
      <c r="F19" s="25"/>
      <c r="G19" s="24">
        <v>1180.0</v>
      </c>
      <c r="H19" s="25">
        <v>5000.0</v>
      </c>
      <c r="I19" s="180"/>
      <c r="J19" s="181">
        <v>5000.0</v>
      </c>
      <c r="K19" s="32"/>
      <c r="L19" s="183"/>
      <c r="M19" s="32"/>
      <c r="N19" s="32"/>
      <c r="O19" s="27" t="str">
        <f t="shared" si="1"/>
        <v>(1,180.00)</v>
      </c>
      <c r="P19" s="67"/>
      <c r="Q19" s="67"/>
      <c r="R19" s="105" t="str">
        <f t="shared" si="2"/>
        <v>3,090.00 </v>
      </c>
      <c r="S19" s="104" t="str">
        <f t="shared" si="3"/>
        <v>3,090.00 </v>
      </c>
      <c r="T19" s="31" t="str">
        <f t="shared" si="4"/>
        <v>-1,910.00 </v>
      </c>
      <c r="V19" s="4"/>
    </row>
    <row r="20" hidden="1">
      <c r="A20" s="80" t="s">
        <v>56</v>
      </c>
      <c r="B20" s="20" t="s">
        <v>57</v>
      </c>
      <c r="C20" s="179"/>
      <c r="D20" s="22"/>
      <c r="E20" s="22"/>
      <c r="F20" s="25"/>
      <c r="G20" s="24">
        <v>948.0</v>
      </c>
      <c r="H20" s="25">
        <v>5000.0</v>
      </c>
      <c r="I20" s="180"/>
      <c r="J20" s="181"/>
      <c r="K20" s="32"/>
      <c r="L20" s="183"/>
      <c r="M20" s="32"/>
      <c r="N20" s="32"/>
      <c r="O20" s="27" t="str">
        <f t="shared" si="1"/>
        <v>(5,948.00)</v>
      </c>
      <c r="P20" s="67"/>
      <c r="Q20" s="67"/>
      <c r="R20" s="105" t="str">
        <f t="shared" si="2"/>
        <v>2,974.00 </v>
      </c>
      <c r="S20" s="104" t="str">
        <f t="shared" si="3"/>
        <v>2,974.00 </v>
      </c>
      <c r="T20" s="31" t="str">
        <f t="shared" si="4"/>
        <v>2,974.00 </v>
      </c>
      <c r="V20" s="4"/>
    </row>
    <row r="21" ht="15.75" hidden="1" customHeight="1">
      <c r="A21" s="80" t="s">
        <v>58</v>
      </c>
      <c r="B21" s="20" t="s">
        <v>59</v>
      </c>
      <c r="C21" s="179"/>
      <c r="D21" s="22"/>
      <c r="E21" s="22"/>
      <c r="F21" s="25"/>
      <c r="G21" s="24">
        <v>948.0</v>
      </c>
      <c r="H21" s="25">
        <v>5000.0</v>
      </c>
      <c r="I21" s="180"/>
      <c r="J21" s="181"/>
      <c r="K21" s="32">
        <v>2500.0</v>
      </c>
      <c r="L21" s="183"/>
      <c r="M21" s="32"/>
      <c r="N21" s="32"/>
      <c r="O21" s="27" t="str">
        <f t="shared" si="1"/>
        <v>(3,448.00)</v>
      </c>
      <c r="P21" s="67"/>
      <c r="Q21" s="67"/>
      <c r="R21" s="105" t="str">
        <f t="shared" si="2"/>
        <v>2,974.00 </v>
      </c>
      <c r="S21" s="104" t="str">
        <f t="shared" si="3"/>
        <v>2,974.00 </v>
      </c>
      <c r="T21" s="31" t="str">
        <f t="shared" si="4"/>
        <v>474.00 </v>
      </c>
      <c r="V21" s="4"/>
    </row>
    <row r="22" ht="15.75" hidden="1" customHeight="1">
      <c r="A22" s="80" t="s">
        <v>60</v>
      </c>
      <c r="B22" s="20" t="s">
        <v>61</v>
      </c>
      <c r="C22" s="179">
        <v>198.0</v>
      </c>
      <c r="D22" s="22"/>
      <c r="E22" s="22"/>
      <c r="F22" s="25"/>
      <c r="G22" s="24">
        <v>1640.0</v>
      </c>
      <c r="H22" s="25">
        <v>5000.0</v>
      </c>
      <c r="I22" s="180"/>
      <c r="J22" s="181">
        <v>6638.0</v>
      </c>
      <c r="K22" s="32"/>
      <c r="L22" s="183"/>
      <c r="M22" s="32"/>
      <c r="N22" s="32"/>
      <c r="O22" s="27" t="str">
        <f t="shared" si="1"/>
        <v>(200.00)</v>
      </c>
      <c r="P22" s="67"/>
      <c r="Q22" s="67"/>
      <c r="R22" s="105" t="str">
        <f t="shared" si="2"/>
        <v>3,320.00 </v>
      </c>
      <c r="S22" s="104" t="str">
        <f t="shared" si="3"/>
        <v>3,518.00 </v>
      </c>
      <c r="T22" s="31" t="str">
        <f t="shared" si="4"/>
        <v>-3,120.00 </v>
      </c>
      <c r="V22" s="4"/>
    </row>
    <row r="23" ht="15.75" hidden="1" customHeight="1">
      <c r="A23" s="80" t="s">
        <v>62</v>
      </c>
      <c r="B23" s="20" t="s">
        <v>63</v>
      </c>
      <c r="C23" s="179"/>
      <c r="D23" s="22"/>
      <c r="E23" s="22"/>
      <c r="F23" s="25"/>
      <c r="G23" s="24">
        <v>1304.0</v>
      </c>
      <c r="H23" s="25">
        <v>5000.0</v>
      </c>
      <c r="I23" s="180"/>
      <c r="J23" s="181"/>
      <c r="K23" s="32"/>
      <c r="L23" s="183"/>
      <c r="M23" s="32"/>
      <c r="N23" s="32"/>
      <c r="O23" s="27" t="str">
        <f t="shared" si="1"/>
        <v>(6,304.00)</v>
      </c>
      <c r="P23" s="67"/>
      <c r="Q23" s="67"/>
      <c r="R23" s="105" t="str">
        <f t="shared" si="2"/>
        <v>3,152.00 </v>
      </c>
      <c r="S23" s="104" t="str">
        <f t="shared" si="3"/>
        <v>3,152.00 </v>
      </c>
      <c r="T23" s="31" t="str">
        <f t="shared" si="4"/>
        <v>3,152.00 </v>
      </c>
      <c r="V23" s="4"/>
    </row>
    <row r="24" ht="15.75" hidden="1" customHeight="1">
      <c r="A24" s="80" t="s">
        <v>64</v>
      </c>
      <c r="B24" s="20" t="s">
        <v>65</v>
      </c>
      <c r="C24" s="179">
        <v>7961.0</v>
      </c>
      <c r="D24" s="22"/>
      <c r="E24" s="22"/>
      <c r="F24" s="25"/>
      <c r="G24" s="24">
        <v>632.0</v>
      </c>
      <c r="H24" s="25">
        <v>5000.0</v>
      </c>
      <c r="I24" s="180"/>
      <c r="J24" s="181"/>
      <c r="K24" s="32"/>
      <c r="L24" s="183"/>
      <c r="M24" s="32"/>
      <c r="N24" s="32"/>
      <c r="O24" s="27" t="str">
        <f t="shared" si="1"/>
        <v>(13,593.00)</v>
      </c>
      <c r="P24" s="67"/>
      <c r="Q24" s="67"/>
      <c r="R24" s="105" t="str">
        <f t="shared" si="2"/>
        <v>2,816.00 </v>
      </c>
      <c r="S24" s="104" t="str">
        <f t="shared" si="3"/>
        <v>10,777.00 </v>
      </c>
      <c r="T24" s="31" t="str">
        <f t="shared" si="4"/>
        <v>10,777.00 </v>
      </c>
      <c r="V24" s="4"/>
    </row>
    <row r="25" ht="15.75" hidden="1" customHeight="1">
      <c r="A25" s="80" t="s">
        <v>66</v>
      </c>
      <c r="B25" s="20" t="s">
        <v>67</v>
      </c>
      <c r="C25" s="179"/>
      <c r="D25" s="22"/>
      <c r="E25" s="22"/>
      <c r="F25" s="27"/>
      <c r="G25" s="24">
        <v>830.0</v>
      </c>
      <c r="H25" s="25">
        <v>5000.0</v>
      </c>
      <c r="I25" s="180"/>
      <c r="J25" s="181"/>
      <c r="K25" s="32"/>
      <c r="L25" s="183"/>
      <c r="M25" s="32"/>
      <c r="N25" s="32"/>
      <c r="O25" s="27" t="str">
        <f t="shared" si="1"/>
        <v>(5,830.00)</v>
      </c>
      <c r="P25" s="67"/>
      <c r="Q25" s="67"/>
      <c r="R25" s="105" t="str">
        <f t="shared" si="2"/>
        <v>2,915.00 </v>
      </c>
      <c r="S25" s="104" t="str">
        <f t="shared" si="3"/>
        <v>2,915.00 </v>
      </c>
      <c r="T25" s="31" t="str">
        <f t="shared" si="4"/>
        <v>2,915.00 </v>
      </c>
      <c r="V25" s="4"/>
    </row>
    <row r="26" ht="15.75" hidden="1" customHeight="1">
      <c r="A26" s="80" t="s">
        <v>68</v>
      </c>
      <c r="B26" s="20" t="s">
        <v>69</v>
      </c>
      <c r="C26" s="179"/>
      <c r="D26" s="22"/>
      <c r="E26" s="22"/>
      <c r="F26" s="25"/>
      <c r="G26" s="24">
        <v>869.0</v>
      </c>
      <c r="H26" s="25">
        <v>5000.0</v>
      </c>
      <c r="I26" s="180"/>
      <c r="J26" s="181"/>
      <c r="K26" s="32"/>
      <c r="L26" s="183"/>
      <c r="M26" s="32"/>
      <c r="N26" s="32"/>
      <c r="O26" s="27" t="str">
        <f t="shared" si="1"/>
        <v>(5,869.00)</v>
      </c>
      <c r="P26" s="67"/>
      <c r="Q26" s="67"/>
      <c r="R26" s="105" t="str">
        <f t="shared" si="2"/>
        <v>2,934.50 </v>
      </c>
      <c r="S26" s="104" t="str">
        <f t="shared" si="3"/>
        <v>2,934.50 </v>
      </c>
      <c r="T26" s="31" t="str">
        <f t="shared" si="4"/>
        <v>2,934.50 </v>
      </c>
      <c r="V26" s="4"/>
    </row>
    <row r="27" ht="15.75" hidden="1" customHeight="1">
      <c r="A27" s="130" t="s">
        <v>70</v>
      </c>
      <c r="B27" s="20" t="s">
        <v>71</v>
      </c>
      <c r="C27" s="179"/>
      <c r="D27" s="22"/>
      <c r="E27" s="22"/>
      <c r="F27" s="25"/>
      <c r="G27" s="24">
        <v>956.0</v>
      </c>
      <c r="H27" s="25">
        <v>5000.0</v>
      </c>
      <c r="I27" s="180"/>
      <c r="J27" s="181"/>
      <c r="K27" s="32">
        <v>5956.0</v>
      </c>
      <c r="L27" s="183"/>
      <c r="M27" s="32"/>
      <c r="N27" s="32"/>
      <c r="O27" s="27" t="str">
        <f t="shared" si="1"/>
        <v> 0.00 </v>
      </c>
      <c r="P27" s="67"/>
      <c r="Q27" s="67"/>
      <c r="R27" s="105" t="str">
        <f t="shared" si="2"/>
        <v>2,978.00 </v>
      </c>
      <c r="S27" s="104" t="str">
        <f t="shared" si="3"/>
        <v>2,978.00 </v>
      </c>
      <c r="T27" s="31" t="str">
        <f t="shared" si="4"/>
        <v>-2,978.00 </v>
      </c>
      <c r="V27" s="4"/>
    </row>
    <row r="28" ht="15.75" hidden="1" customHeight="1">
      <c r="A28" s="80" t="s">
        <v>72</v>
      </c>
      <c r="B28" s="20" t="s">
        <v>73</v>
      </c>
      <c r="C28" s="179"/>
      <c r="D28" s="22"/>
      <c r="E28" s="22"/>
      <c r="F28" s="25"/>
      <c r="G28" s="24">
        <v>600.0</v>
      </c>
      <c r="H28" s="25">
        <v>5000.0</v>
      </c>
      <c r="I28" s="180"/>
      <c r="J28" s="181"/>
      <c r="K28" s="32"/>
      <c r="L28" s="183"/>
      <c r="M28" s="32"/>
      <c r="N28" s="32"/>
      <c r="O28" s="27" t="str">
        <f t="shared" si="1"/>
        <v>(5,600.00)</v>
      </c>
      <c r="P28" s="67"/>
      <c r="Q28" s="67"/>
      <c r="R28" s="105" t="str">
        <f t="shared" si="2"/>
        <v>2,800.00 </v>
      </c>
      <c r="S28" s="104" t="str">
        <f t="shared" si="3"/>
        <v>2,800.00 </v>
      </c>
      <c r="T28" s="31" t="str">
        <f t="shared" si="4"/>
        <v>2,800.00 </v>
      </c>
      <c r="V28" s="4"/>
    </row>
    <row r="29" ht="15.75" hidden="1" customHeight="1">
      <c r="A29" s="80" t="s">
        <v>647</v>
      </c>
      <c r="B29" s="20" t="s">
        <v>75</v>
      </c>
      <c r="C29" s="179">
        <v>24977.0</v>
      </c>
      <c r="D29" s="22"/>
      <c r="E29" s="22"/>
      <c r="F29" s="25"/>
      <c r="G29" s="24">
        <v>869.0</v>
      </c>
      <c r="H29" s="25">
        <v>5000.0</v>
      </c>
      <c r="I29" s="180"/>
      <c r="J29" s="181"/>
      <c r="K29" s="32"/>
      <c r="L29" s="183"/>
      <c r="M29" s="32"/>
      <c r="N29" s="32"/>
      <c r="O29" s="27" t="str">
        <f t="shared" si="1"/>
        <v>(30,846.00)</v>
      </c>
      <c r="P29" s="67"/>
      <c r="Q29" s="67"/>
      <c r="R29" s="105" t="str">
        <f t="shared" si="2"/>
        <v>2,934.50 </v>
      </c>
      <c r="S29" s="104" t="str">
        <f t="shared" si="3"/>
        <v>27,911.50 </v>
      </c>
      <c r="T29" s="31" t="str">
        <f t="shared" si="4"/>
        <v>27,911.50 </v>
      </c>
      <c r="V29" s="4"/>
    </row>
    <row r="30" ht="15.75" hidden="1" customHeight="1">
      <c r="A30" s="80" t="s">
        <v>76</v>
      </c>
      <c r="B30" s="20" t="s">
        <v>77</v>
      </c>
      <c r="C30" s="179"/>
      <c r="D30" s="22"/>
      <c r="E30" s="22"/>
      <c r="F30" s="25"/>
      <c r="G30" s="24">
        <v>711.0</v>
      </c>
      <c r="H30" s="25">
        <v>5000.0</v>
      </c>
      <c r="I30" s="180"/>
      <c r="J30" s="181"/>
      <c r="K30" s="32"/>
      <c r="L30" s="183"/>
      <c r="M30" s="32"/>
      <c r="N30" s="32"/>
      <c r="O30" s="27" t="str">
        <f t="shared" si="1"/>
        <v>(5,711.00)</v>
      </c>
      <c r="P30" s="67"/>
      <c r="Q30" s="67"/>
      <c r="R30" s="105" t="str">
        <f t="shared" si="2"/>
        <v>2,855.50 </v>
      </c>
      <c r="S30" s="104" t="str">
        <f t="shared" si="3"/>
        <v>2,855.50 </v>
      </c>
      <c r="T30" s="31" t="str">
        <f t="shared" si="4"/>
        <v>2,855.50 </v>
      </c>
      <c r="V30" s="4"/>
    </row>
    <row r="31" ht="15.75" hidden="1" customHeight="1">
      <c r="A31" s="80" t="s">
        <v>78</v>
      </c>
      <c r="B31" s="20" t="s">
        <v>79</v>
      </c>
      <c r="C31" s="179"/>
      <c r="D31" s="22"/>
      <c r="E31" s="22"/>
      <c r="F31" s="25"/>
      <c r="G31" s="24">
        <v>715.0</v>
      </c>
      <c r="H31" s="25">
        <v>5000.0</v>
      </c>
      <c r="I31" s="180"/>
      <c r="J31" s="181"/>
      <c r="K31" s="32">
        <v>3000.0</v>
      </c>
      <c r="L31" s="183"/>
      <c r="M31" s="32"/>
      <c r="N31" s="32"/>
      <c r="O31" s="27" t="str">
        <f t="shared" si="1"/>
        <v>(2,715.00)</v>
      </c>
      <c r="P31" s="67"/>
      <c r="Q31" s="67"/>
      <c r="R31" s="105" t="str">
        <f t="shared" si="2"/>
        <v>2,857.50 </v>
      </c>
      <c r="S31" s="104" t="str">
        <f t="shared" si="3"/>
        <v>2,857.50 </v>
      </c>
      <c r="T31" s="31" t="str">
        <f t="shared" si="4"/>
        <v>-142.50 </v>
      </c>
      <c r="V31" s="4"/>
    </row>
    <row r="32" ht="15.75" hidden="1" customHeight="1">
      <c r="A32" s="80" t="s">
        <v>80</v>
      </c>
      <c r="B32" s="20" t="s">
        <v>81</v>
      </c>
      <c r="C32" s="179">
        <v>9970.0</v>
      </c>
      <c r="D32" s="22"/>
      <c r="E32" s="22"/>
      <c r="F32" s="25"/>
      <c r="G32" s="24">
        <v>952.0</v>
      </c>
      <c r="H32" s="25">
        <v>5000.0</v>
      </c>
      <c r="I32" s="180"/>
      <c r="J32" s="181"/>
      <c r="K32" s="32" t="str">
        <f>7304+1488</f>
        <v> 8,792.00 </v>
      </c>
      <c r="L32" s="183"/>
      <c r="M32" s="32"/>
      <c r="N32" s="32"/>
      <c r="O32" s="27" t="str">
        <f t="shared" si="1"/>
        <v>(7,130.00)</v>
      </c>
      <c r="P32" s="67"/>
      <c r="Q32" s="67"/>
      <c r="R32" s="105" t="str">
        <f t="shared" si="2"/>
        <v>2,976.00 </v>
      </c>
      <c r="S32" s="104" t="str">
        <f t="shared" si="3"/>
        <v>12,946.00 </v>
      </c>
      <c r="T32" s="31" t="str">
        <f t="shared" si="4"/>
        <v>4,154.00 </v>
      </c>
      <c r="V32" s="4"/>
    </row>
    <row r="33" ht="15.75" hidden="1" customHeight="1">
      <c r="A33" s="130" t="s">
        <v>82</v>
      </c>
      <c r="B33" s="20" t="s">
        <v>83</v>
      </c>
      <c r="C33" s="179"/>
      <c r="D33" s="22"/>
      <c r="E33" s="22"/>
      <c r="F33" s="25"/>
      <c r="G33" s="24">
        <v>988.0</v>
      </c>
      <c r="H33" s="25">
        <v>5000.0</v>
      </c>
      <c r="I33" s="180">
        <v>5988.0</v>
      </c>
      <c r="J33" s="181"/>
      <c r="K33" s="32"/>
      <c r="L33" s="183"/>
      <c r="M33" s="32"/>
      <c r="N33" s="32"/>
      <c r="O33" s="27" t="str">
        <f t="shared" si="1"/>
        <v> 0.00 </v>
      </c>
      <c r="P33" s="67"/>
      <c r="Q33" s="67"/>
      <c r="R33" s="105" t="str">
        <f t="shared" si="2"/>
        <v>2,994.00 </v>
      </c>
      <c r="S33" s="104" t="str">
        <f t="shared" si="3"/>
        <v>2,994.00 </v>
      </c>
      <c r="T33" s="31" t="str">
        <f t="shared" si="4"/>
        <v>-2,994.00 </v>
      </c>
      <c r="V33" s="4"/>
    </row>
    <row r="34" ht="15.75" hidden="1" customHeight="1">
      <c r="A34" s="83" t="s">
        <v>648</v>
      </c>
      <c r="B34" s="37" t="s">
        <v>85</v>
      </c>
      <c r="C34" s="179"/>
      <c r="D34" s="38"/>
      <c r="E34" s="38"/>
      <c r="F34" s="40"/>
      <c r="G34" s="24">
        <v>948.0</v>
      </c>
      <c r="H34" s="25">
        <v>5000.0</v>
      </c>
      <c r="I34" s="185"/>
      <c r="J34" s="186"/>
      <c r="K34" s="42"/>
      <c r="L34" s="187"/>
      <c r="M34" s="42"/>
      <c r="N34" s="42"/>
      <c r="O34" s="27" t="str">
        <f t="shared" si="1"/>
        <v>(5,948.00)</v>
      </c>
      <c r="P34" s="67"/>
      <c r="Q34" s="67"/>
      <c r="R34" s="105" t="str">
        <f t="shared" si="2"/>
        <v>2,974.00 </v>
      </c>
      <c r="S34" s="104" t="str">
        <f t="shared" si="3"/>
        <v>2,974.00 </v>
      </c>
      <c r="T34" s="31" t="str">
        <f t="shared" si="4"/>
        <v>2,974.00 </v>
      </c>
      <c r="V34" s="4"/>
    </row>
    <row r="35" ht="15.75" hidden="1" customHeight="1">
      <c r="A35" s="80" t="s">
        <v>86</v>
      </c>
      <c r="B35" s="20" t="s">
        <v>87</v>
      </c>
      <c r="C35" s="179">
        <v>2041.0</v>
      </c>
      <c r="D35" s="22"/>
      <c r="E35" s="22"/>
      <c r="F35" s="25"/>
      <c r="G35" s="24">
        <v>790.0</v>
      </c>
      <c r="H35" s="25">
        <v>4000.0</v>
      </c>
      <c r="I35" s="180"/>
      <c r="J35" s="181" t="str">
        <f>4056+1000</f>
        <v> 5,056.00 </v>
      </c>
      <c r="K35" s="32"/>
      <c r="L35" s="183"/>
      <c r="M35" s="32">
        <v>2000.0</v>
      </c>
      <c r="N35" s="32"/>
      <c r="O35" s="27" t="str">
        <f t="shared" si="1"/>
        <v> 225.00 </v>
      </c>
      <c r="P35" s="67"/>
      <c r="Q35" s="67"/>
      <c r="R35" s="105" t="str">
        <f t="shared" si="2"/>
        <v>2,395.00 </v>
      </c>
      <c r="S35" s="104" t="str">
        <f t="shared" si="3"/>
        <v>4,436.00 </v>
      </c>
      <c r="T35" s="31" t="str">
        <f t="shared" si="4"/>
        <v>-2,620.00 </v>
      </c>
      <c r="V35" s="4"/>
    </row>
    <row r="36" ht="15.75" hidden="1" customHeight="1">
      <c r="A36" s="80" t="s">
        <v>649</v>
      </c>
      <c r="B36" s="20" t="s">
        <v>89</v>
      </c>
      <c r="C36" s="179">
        <v>7961.0</v>
      </c>
      <c r="D36" s="22"/>
      <c r="E36" s="22"/>
      <c r="F36" s="25"/>
      <c r="G36" s="24">
        <v>632.0</v>
      </c>
      <c r="H36" s="25">
        <v>5000.0</v>
      </c>
      <c r="I36" s="180">
        <v>7000.0</v>
      </c>
      <c r="J36" s="181"/>
      <c r="K36" s="32"/>
      <c r="L36" s="183"/>
      <c r="M36" s="32"/>
      <c r="N36" s="32"/>
      <c r="O36" s="27" t="str">
        <f t="shared" si="1"/>
        <v>(6,593.00)</v>
      </c>
      <c r="P36" s="67"/>
      <c r="Q36" s="67"/>
      <c r="R36" s="105" t="str">
        <f t="shared" si="2"/>
        <v>2,816.00 </v>
      </c>
      <c r="S36" s="104" t="str">
        <f t="shared" si="3"/>
        <v>10,777.00 </v>
      </c>
      <c r="T36" s="31" t="str">
        <f t="shared" si="4"/>
        <v>3,777.00 </v>
      </c>
      <c r="V36" s="4"/>
    </row>
    <row r="37" ht="15.75" hidden="1" customHeight="1">
      <c r="A37" s="80" t="s">
        <v>90</v>
      </c>
      <c r="B37" s="20" t="s">
        <v>91</v>
      </c>
      <c r="C37" s="179">
        <v>7098.0</v>
      </c>
      <c r="D37" s="22"/>
      <c r="E37" s="22"/>
      <c r="F37" s="25"/>
      <c r="G37" s="24">
        <v>711.0</v>
      </c>
      <c r="H37" s="25">
        <v>5000.0</v>
      </c>
      <c r="I37" s="180"/>
      <c r="J37" s="181"/>
      <c r="K37" s="32"/>
      <c r="L37" s="183"/>
      <c r="M37" s="32"/>
      <c r="N37" s="32"/>
      <c r="O37" s="27" t="str">
        <f t="shared" si="1"/>
        <v>(12,809.00)</v>
      </c>
      <c r="P37" s="67"/>
      <c r="Q37" s="67"/>
      <c r="R37" s="105" t="str">
        <f t="shared" si="2"/>
        <v>2,855.50 </v>
      </c>
      <c r="S37" s="104" t="str">
        <f t="shared" si="3"/>
        <v>9,953.50 </v>
      </c>
      <c r="T37" s="31" t="str">
        <f t="shared" si="4"/>
        <v>9,953.50 </v>
      </c>
      <c r="V37" s="4"/>
    </row>
    <row r="38" ht="15.75" hidden="1" customHeight="1">
      <c r="A38" s="80" t="s">
        <v>92</v>
      </c>
      <c r="B38" s="20" t="s">
        <v>93</v>
      </c>
      <c r="C38" s="179"/>
      <c r="D38" s="22"/>
      <c r="E38" s="22"/>
      <c r="F38" s="25"/>
      <c r="G38" s="24">
        <v>632.0</v>
      </c>
      <c r="H38" s="25">
        <v>5000.0</v>
      </c>
      <c r="I38" s="180"/>
      <c r="J38" s="181"/>
      <c r="K38" s="32"/>
      <c r="L38" s="183"/>
      <c r="M38" s="32"/>
      <c r="N38" s="32"/>
      <c r="O38" s="27" t="str">
        <f t="shared" si="1"/>
        <v>(5,632.00)</v>
      </c>
      <c r="P38" s="67"/>
      <c r="Q38" s="67"/>
      <c r="R38" s="105" t="str">
        <f t="shared" si="2"/>
        <v>2,816.00 </v>
      </c>
      <c r="S38" s="104" t="str">
        <f t="shared" si="3"/>
        <v>2,816.00 </v>
      </c>
      <c r="T38" s="31" t="str">
        <f t="shared" si="4"/>
        <v>2,816.00 </v>
      </c>
      <c r="V38" s="4"/>
    </row>
    <row r="39" ht="15.75" hidden="1" customHeight="1">
      <c r="A39" s="80" t="s">
        <v>94</v>
      </c>
      <c r="B39" s="20" t="s">
        <v>95</v>
      </c>
      <c r="C39" s="179"/>
      <c r="D39" s="22"/>
      <c r="E39" s="22"/>
      <c r="F39" s="25"/>
      <c r="G39" s="24">
        <v>790.0</v>
      </c>
      <c r="H39" s="25">
        <v>5000.0</v>
      </c>
      <c r="I39" s="180"/>
      <c r="J39" s="181"/>
      <c r="K39" s="32"/>
      <c r="L39" s="183"/>
      <c r="M39" s="32"/>
      <c r="N39" s="32"/>
      <c r="O39" s="27" t="str">
        <f t="shared" si="1"/>
        <v>(5,790.00)</v>
      </c>
      <c r="P39" s="67"/>
      <c r="Q39" s="67"/>
      <c r="R39" s="105" t="str">
        <f t="shared" si="2"/>
        <v>2,895.00 </v>
      </c>
      <c r="S39" s="104" t="str">
        <f t="shared" si="3"/>
        <v>2,895.00 </v>
      </c>
      <c r="T39" s="31" t="str">
        <f t="shared" si="4"/>
        <v>2,895.00 </v>
      </c>
      <c r="V39" s="4"/>
    </row>
    <row r="40" ht="15.75" hidden="1" customHeight="1">
      <c r="A40" s="80" t="s">
        <v>96</v>
      </c>
      <c r="B40" s="20" t="s">
        <v>97</v>
      </c>
      <c r="C40" s="179"/>
      <c r="D40" s="22"/>
      <c r="E40" s="22"/>
      <c r="F40" s="25"/>
      <c r="G40" s="24">
        <v>672.0</v>
      </c>
      <c r="H40" s="25">
        <v>5000.0</v>
      </c>
      <c r="I40" s="180"/>
      <c r="J40" s="181"/>
      <c r="K40" s="32"/>
      <c r="L40" s="183"/>
      <c r="M40" s="32"/>
      <c r="N40" s="32"/>
      <c r="O40" s="27" t="str">
        <f t="shared" si="1"/>
        <v>(5,672.00)</v>
      </c>
      <c r="P40" s="67"/>
      <c r="Q40" s="67"/>
      <c r="R40" s="105" t="str">
        <f t="shared" si="2"/>
        <v>2,836.00 </v>
      </c>
      <c r="S40" s="104" t="str">
        <f t="shared" si="3"/>
        <v>2,836.00 </v>
      </c>
      <c r="T40" s="31" t="str">
        <f t="shared" si="4"/>
        <v>2,836.00 </v>
      </c>
      <c r="V40" s="4"/>
    </row>
    <row r="41" ht="15.75" hidden="1" customHeight="1">
      <c r="A41" s="80" t="s">
        <v>98</v>
      </c>
      <c r="B41" s="20" t="s">
        <v>99</v>
      </c>
      <c r="C41" s="179"/>
      <c r="D41" s="22"/>
      <c r="E41" s="22"/>
      <c r="F41" s="25"/>
      <c r="G41" s="24">
        <v>869.0</v>
      </c>
      <c r="H41" s="25">
        <v>5000.0</v>
      </c>
      <c r="I41" s="180"/>
      <c r="J41" s="181"/>
      <c r="K41" s="32"/>
      <c r="L41" s="183"/>
      <c r="M41" s="32"/>
      <c r="N41" s="32"/>
      <c r="O41" s="27" t="str">
        <f t="shared" si="1"/>
        <v>(5,869.00)</v>
      </c>
      <c r="P41" s="67"/>
      <c r="Q41" s="67"/>
      <c r="R41" s="105" t="str">
        <f t="shared" si="2"/>
        <v>2,934.50 </v>
      </c>
      <c r="S41" s="104" t="str">
        <f t="shared" si="3"/>
        <v>2,934.50 </v>
      </c>
      <c r="T41" s="31" t="str">
        <f t="shared" si="4"/>
        <v>2,934.50 </v>
      </c>
      <c r="V41" s="4"/>
    </row>
    <row r="42" ht="15.75" hidden="1" customHeight="1">
      <c r="A42" s="80" t="s">
        <v>100</v>
      </c>
      <c r="B42" s="20" t="s">
        <v>101</v>
      </c>
      <c r="C42" s="179">
        <v>10767.0</v>
      </c>
      <c r="D42" s="22"/>
      <c r="E42" s="22"/>
      <c r="F42" s="25"/>
      <c r="G42" s="24">
        <v>1244.0</v>
      </c>
      <c r="H42" s="25">
        <v>5000.0</v>
      </c>
      <c r="I42" s="180"/>
      <c r="J42" s="181"/>
      <c r="K42" s="32"/>
      <c r="L42" s="183">
        <v>7900.0</v>
      </c>
      <c r="M42" s="32"/>
      <c r="N42" s="32"/>
      <c r="O42" s="27" t="str">
        <f t="shared" si="1"/>
        <v>(9,111.00)</v>
      </c>
      <c r="P42" s="67"/>
      <c r="Q42" s="67"/>
      <c r="R42" s="105" t="str">
        <f t="shared" si="2"/>
        <v>3,122.00 </v>
      </c>
      <c r="S42" s="104" t="str">
        <f t="shared" si="3"/>
        <v>13,889.00 </v>
      </c>
      <c r="T42" s="31" t="str">
        <f t="shared" si="4"/>
        <v>5,989.00 </v>
      </c>
      <c r="V42" s="4"/>
    </row>
    <row r="43" ht="15.75" hidden="1" customHeight="1">
      <c r="A43" s="80" t="s">
        <v>100</v>
      </c>
      <c r="B43" s="20" t="s">
        <v>102</v>
      </c>
      <c r="C43" s="179">
        <v>23901.0</v>
      </c>
      <c r="D43" s="22"/>
      <c r="E43" s="22"/>
      <c r="F43" s="25"/>
      <c r="G43" s="24">
        <v>3555.0</v>
      </c>
      <c r="H43" s="25">
        <v>5000.0</v>
      </c>
      <c r="I43" s="180"/>
      <c r="J43" s="181"/>
      <c r="K43" s="32"/>
      <c r="L43" s="183">
        <v>17500.0</v>
      </c>
      <c r="M43" s="32"/>
      <c r="N43" s="32"/>
      <c r="O43" s="27" t="str">
        <f t="shared" si="1"/>
        <v>(14,956.00)</v>
      </c>
      <c r="P43" s="67"/>
      <c r="Q43" s="67"/>
      <c r="R43" s="105" t="str">
        <f t="shared" si="2"/>
        <v>4,277.50 </v>
      </c>
      <c r="S43" s="104" t="str">
        <f t="shared" si="3"/>
        <v>28,178.50 </v>
      </c>
      <c r="T43" s="31" t="str">
        <f t="shared" si="4"/>
        <v>10,678.50 </v>
      </c>
      <c r="V43" s="4"/>
    </row>
    <row r="44" ht="15.75" hidden="1" customHeight="1">
      <c r="A44" s="80" t="s">
        <v>103</v>
      </c>
      <c r="B44" s="20" t="s">
        <v>104</v>
      </c>
      <c r="C44" s="179">
        <v>6863.0</v>
      </c>
      <c r="D44" s="22"/>
      <c r="E44" s="22"/>
      <c r="F44" s="25"/>
      <c r="G44" s="24">
        <v>395.0</v>
      </c>
      <c r="H44" s="25">
        <v>5000.0</v>
      </c>
      <c r="I44" s="180"/>
      <c r="J44" s="181"/>
      <c r="K44" s="32"/>
      <c r="L44" s="183">
        <v>3650.0</v>
      </c>
      <c r="M44" s="32"/>
      <c r="N44" s="32"/>
      <c r="O44" s="27" t="str">
        <f t="shared" si="1"/>
        <v>(8,608.00)</v>
      </c>
      <c r="P44" s="67"/>
      <c r="Q44" s="67"/>
      <c r="R44" s="105" t="str">
        <f t="shared" si="2"/>
        <v>2,697.50 </v>
      </c>
      <c r="S44" s="104" t="str">
        <f t="shared" si="3"/>
        <v>9,560.50 </v>
      </c>
      <c r="T44" s="31" t="str">
        <f t="shared" si="4"/>
        <v>5,910.50 </v>
      </c>
      <c r="V44" s="4"/>
    </row>
    <row r="45" ht="15.75" hidden="1" customHeight="1">
      <c r="A45" s="80" t="s">
        <v>650</v>
      </c>
      <c r="B45" s="20" t="s">
        <v>106</v>
      </c>
      <c r="C45" s="179">
        <v>16410.0</v>
      </c>
      <c r="D45" s="22"/>
      <c r="E45" s="22"/>
      <c r="F45" s="25"/>
      <c r="G45" s="24">
        <v>849.0</v>
      </c>
      <c r="H45" s="25">
        <v>5000.0</v>
      </c>
      <c r="I45" s="180"/>
      <c r="J45" s="181"/>
      <c r="K45" s="32"/>
      <c r="L45" s="183"/>
      <c r="M45" s="32"/>
      <c r="N45" s="32"/>
      <c r="O45" s="27" t="str">
        <f t="shared" si="1"/>
        <v>(22,259.00)</v>
      </c>
      <c r="P45" s="67"/>
      <c r="Q45" s="67"/>
      <c r="R45" s="105" t="str">
        <f t="shared" si="2"/>
        <v>2,924.50 </v>
      </c>
      <c r="S45" s="104" t="str">
        <f t="shared" si="3"/>
        <v>19,334.50 </v>
      </c>
      <c r="T45" s="31" t="str">
        <f t="shared" si="4"/>
        <v>19,334.50 </v>
      </c>
      <c r="V45" s="4"/>
    </row>
    <row r="46" ht="15.75" hidden="1" customHeight="1">
      <c r="A46" s="80" t="s">
        <v>651</v>
      </c>
      <c r="B46" s="20" t="s">
        <v>108</v>
      </c>
      <c r="C46" s="179">
        <v>10472.0</v>
      </c>
      <c r="D46" s="22">
        <v>35.0</v>
      </c>
      <c r="E46" s="22"/>
      <c r="F46" s="25"/>
      <c r="G46" s="24">
        <v>1888.0</v>
      </c>
      <c r="H46" s="25">
        <v>5000.0</v>
      </c>
      <c r="I46" s="180"/>
      <c r="J46" s="181">
        <v>6884.0</v>
      </c>
      <c r="K46" s="32"/>
      <c r="L46" s="183"/>
      <c r="M46" s="32" t="str">
        <f>2506+35</f>
        <v> 2,541.00 </v>
      </c>
      <c r="N46" s="32"/>
      <c r="O46" s="27" t="str">
        <f t="shared" si="1"/>
        <v>(7,970.00)</v>
      </c>
      <c r="P46" s="67"/>
      <c r="Q46" s="67"/>
      <c r="R46" s="105" t="str">
        <f t="shared" si="2"/>
        <v>3,444.00 </v>
      </c>
      <c r="S46" s="104" t="str">
        <f t="shared" si="3"/>
        <v>13,916.00 </v>
      </c>
      <c r="T46" s="31" t="str">
        <f t="shared" si="4"/>
        <v>4,491.00 </v>
      </c>
      <c r="V46" s="4"/>
    </row>
    <row r="47" ht="15.75" hidden="1" customHeight="1">
      <c r="A47" s="80" t="s">
        <v>109</v>
      </c>
      <c r="B47" s="20" t="s">
        <v>110</v>
      </c>
      <c r="C47" s="179">
        <v>8284.0</v>
      </c>
      <c r="D47" s="22"/>
      <c r="E47" s="22"/>
      <c r="F47" s="25"/>
      <c r="G47" s="24">
        <v>869.0</v>
      </c>
      <c r="H47" s="25">
        <v>5000.0</v>
      </c>
      <c r="I47" s="180"/>
      <c r="J47" s="181"/>
      <c r="K47" s="32">
        <v>7000.0</v>
      </c>
      <c r="L47" s="183"/>
      <c r="M47" s="32"/>
      <c r="N47" s="32"/>
      <c r="O47" s="27" t="str">
        <f t="shared" si="1"/>
        <v>(7,153.00)</v>
      </c>
      <c r="P47" s="67"/>
      <c r="Q47" s="67"/>
      <c r="R47" s="105" t="str">
        <f t="shared" si="2"/>
        <v>2,934.50 </v>
      </c>
      <c r="S47" s="104" t="str">
        <f t="shared" si="3"/>
        <v>11,218.50 </v>
      </c>
      <c r="T47" s="31" t="str">
        <f t="shared" si="4"/>
        <v>4,218.50 </v>
      </c>
      <c r="V47" s="4"/>
    </row>
    <row r="48" ht="15.75" hidden="1" customHeight="1">
      <c r="A48" s="80" t="s">
        <v>111</v>
      </c>
      <c r="B48" s="20" t="s">
        <v>112</v>
      </c>
      <c r="C48" s="179"/>
      <c r="D48" s="22">
        <v>155.0</v>
      </c>
      <c r="E48" s="22"/>
      <c r="F48" s="25"/>
      <c r="G48" s="24">
        <v>1027.0</v>
      </c>
      <c r="H48" s="25">
        <v>5000.0</v>
      </c>
      <c r="I48" s="180"/>
      <c r="J48" s="181"/>
      <c r="K48" s="32">
        <v>510.0</v>
      </c>
      <c r="L48" s="183"/>
      <c r="M48" s="32"/>
      <c r="N48" s="32"/>
      <c r="O48" s="27" t="str">
        <f t="shared" si="1"/>
        <v>(5,672.00)</v>
      </c>
      <c r="P48" s="67"/>
      <c r="Q48" s="67"/>
      <c r="R48" s="105" t="str">
        <f t="shared" si="2"/>
        <v>3,013.50 </v>
      </c>
      <c r="S48" s="104" t="str">
        <f t="shared" si="3"/>
        <v>3,013.50 </v>
      </c>
      <c r="T48" s="31" t="str">
        <f t="shared" si="4"/>
        <v>2,503.50 </v>
      </c>
      <c r="V48" s="4"/>
    </row>
    <row r="49" ht="15.75" hidden="1" customHeight="1">
      <c r="A49" s="83" t="s">
        <v>113</v>
      </c>
      <c r="B49" s="20" t="s">
        <v>114</v>
      </c>
      <c r="C49" s="179">
        <v>8231.0</v>
      </c>
      <c r="D49" s="22"/>
      <c r="E49" s="22"/>
      <c r="F49" s="25"/>
      <c r="G49" s="24">
        <v>830.0</v>
      </c>
      <c r="H49" s="25">
        <v>5000.0</v>
      </c>
      <c r="I49" s="180"/>
      <c r="J49" s="181"/>
      <c r="K49" s="32"/>
      <c r="L49" s="183"/>
      <c r="M49" s="32"/>
      <c r="N49" s="32"/>
      <c r="O49" s="27" t="str">
        <f t="shared" si="1"/>
        <v>(14,061.00)</v>
      </c>
      <c r="P49" s="67"/>
      <c r="Q49" s="67"/>
      <c r="R49" s="105" t="str">
        <f t="shared" si="2"/>
        <v>2,915.00 </v>
      </c>
      <c r="S49" s="104" t="str">
        <f t="shared" si="3"/>
        <v>11,146.00 </v>
      </c>
      <c r="T49" s="31" t="str">
        <f t="shared" si="4"/>
        <v>11,146.00 </v>
      </c>
      <c r="V49" s="4"/>
    </row>
    <row r="50" ht="15.75" hidden="1" customHeight="1">
      <c r="A50" s="80" t="s">
        <v>86</v>
      </c>
      <c r="B50" s="20" t="s">
        <v>115</v>
      </c>
      <c r="C50" s="179">
        <v>2015.0</v>
      </c>
      <c r="D50" s="22"/>
      <c r="E50" s="22"/>
      <c r="F50" s="25"/>
      <c r="G50" s="24">
        <v>751.0</v>
      </c>
      <c r="H50" s="27">
        <v>4000.0</v>
      </c>
      <c r="I50" s="180"/>
      <c r="J50" s="181"/>
      <c r="K50" s="32">
        <v>2000.0</v>
      </c>
      <c r="L50" s="183"/>
      <c r="M50" s="32"/>
      <c r="N50" s="32"/>
      <c r="O50" s="27" t="str">
        <f t="shared" si="1"/>
        <v>(4,766.00)</v>
      </c>
      <c r="P50" s="67"/>
      <c r="Q50" s="67"/>
      <c r="R50" s="105" t="str">
        <f t="shared" si="2"/>
        <v>2,375.50 </v>
      </c>
      <c r="S50" s="104" t="str">
        <f t="shared" si="3"/>
        <v>4,390.50 </v>
      </c>
      <c r="T50" s="31" t="str">
        <f t="shared" si="4"/>
        <v>2,390.50 </v>
      </c>
      <c r="V50" s="4"/>
    </row>
    <row r="51" ht="15.75" hidden="1" customHeight="1">
      <c r="A51" s="80" t="s">
        <v>116</v>
      </c>
      <c r="B51" s="20" t="s">
        <v>117</v>
      </c>
      <c r="C51" s="179"/>
      <c r="D51" s="22"/>
      <c r="E51" s="22"/>
      <c r="F51" s="25"/>
      <c r="G51" s="24">
        <v>869.0</v>
      </c>
      <c r="H51" s="25">
        <v>5000.0</v>
      </c>
      <c r="I51" s="180"/>
      <c r="J51" s="181"/>
      <c r="K51" s="32"/>
      <c r="L51" s="183"/>
      <c r="M51" s="32"/>
      <c r="N51" s="32"/>
      <c r="O51" s="27" t="str">
        <f t="shared" si="1"/>
        <v>(5,869.00)</v>
      </c>
      <c r="P51" s="67"/>
      <c r="Q51" s="67"/>
      <c r="R51" s="105" t="str">
        <f t="shared" si="2"/>
        <v>2,934.50 </v>
      </c>
      <c r="S51" s="104" t="str">
        <f t="shared" si="3"/>
        <v>2,934.50 </v>
      </c>
      <c r="T51" s="31" t="str">
        <f t="shared" si="4"/>
        <v>2,934.50 </v>
      </c>
      <c r="V51" s="4"/>
    </row>
    <row r="52" ht="15.75" hidden="1" customHeight="1">
      <c r="A52" s="80" t="s">
        <v>652</v>
      </c>
      <c r="B52" s="20" t="s">
        <v>119</v>
      </c>
      <c r="C52" s="179"/>
      <c r="D52" s="22"/>
      <c r="E52" s="22"/>
      <c r="F52" s="25"/>
      <c r="G52" s="24">
        <v>1185.0</v>
      </c>
      <c r="H52" s="25">
        <v>5000.0</v>
      </c>
      <c r="I52" s="180"/>
      <c r="J52" s="181"/>
      <c r="K52" s="32">
        <v>3100.0</v>
      </c>
      <c r="L52" s="183"/>
      <c r="M52" s="32"/>
      <c r="N52" s="32"/>
      <c r="O52" s="27" t="str">
        <f t="shared" si="1"/>
        <v>(3,085.00)</v>
      </c>
      <c r="P52" s="67"/>
      <c r="Q52" s="67"/>
      <c r="R52" s="105" t="str">
        <f t="shared" si="2"/>
        <v>3,092.50 </v>
      </c>
      <c r="S52" s="104" t="str">
        <f t="shared" si="3"/>
        <v>3,092.50 </v>
      </c>
      <c r="T52" s="31" t="str">
        <f t="shared" si="4"/>
        <v>-7.50 </v>
      </c>
      <c r="V52" s="4"/>
    </row>
    <row r="53" ht="15.75" hidden="1" customHeight="1">
      <c r="A53" s="80" t="s">
        <v>120</v>
      </c>
      <c r="B53" s="20" t="s">
        <v>121</v>
      </c>
      <c r="C53" s="179"/>
      <c r="D53" s="22"/>
      <c r="E53" s="22"/>
      <c r="F53" s="25"/>
      <c r="G53" s="24">
        <v>948.0</v>
      </c>
      <c r="H53" s="25">
        <v>5000.0</v>
      </c>
      <c r="I53" s="180"/>
      <c r="J53" s="181"/>
      <c r="K53" s="32"/>
      <c r="L53" s="183"/>
      <c r="M53" s="32"/>
      <c r="N53" s="32"/>
      <c r="O53" s="27" t="str">
        <f t="shared" si="1"/>
        <v>(5,948.00)</v>
      </c>
      <c r="P53" s="67"/>
      <c r="Q53" s="67"/>
      <c r="R53" s="105" t="str">
        <f t="shared" si="2"/>
        <v>2,974.00 </v>
      </c>
      <c r="S53" s="104" t="str">
        <f t="shared" si="3"/>
        <v>2,974.00 </v>
      </c>
      <c r="T53" s="31" t="str">
        <f t="shared" si="4"/>
        <v>2,974.00 </v>
      </c>
      <c r="V53" s="4"/>
    </row>
    <row r="54" ht="15.75" hidden="1" customHeight="1">
      <c r="A54" s="80" t="s">
        <v>653</v>
      </c>
      <c r="B54" s="20" t="s">
        <v>123</v>
      </c>
      <c r="C54" s="179">
        <v>8823.0</v>
      </c>
      <c r="D54" s="22">
        <v>765.0</v>
      </c>
      <c r="E54" s="22"/>
      <c r="F54" s="25">
        <v>5000.0</v>
      </c>
      <c r="G54" s="24">
        <v>1264.0</v>
      </c>
      <c r="H54" s="25">
        <v>5000.0</v>
      </c>
      <c r="I54" s="180"/>
      <c r="J54" s="181"/>
      <c r="K54" s="32"/>
      <c r="L54" s="183"/>
      <c r="M54" s="32" t="str">
        <f>765+6464+11264</f>
        <v> 18,493.00 </v>
      </c>
      <c r="N54" s="32"/>
      <c r="O54" s="27" t="str">
        <f t="shared" si="1"/>
        <v>(2,359.00)</v>
      </c>
      <c r="P54" s="67"/>
      <c r="Q54" s="67"/>
      <c r="R54" s="105" t="str">
        <f t="shared" si="2"/>
        <v>3,132.00 </v>
      </c>
      <c r="S54" s="104" t="str">
        <f t="shared" si="3"/>
        <v>11,955.00 </v>
      </c>
      <c r="T54" s="31" t="str">
        <f t="shared" si="4"/>
        <v>-6,538.00 </v>
      </c>
      <c r="V54" s="4"/>
    </row>
    <row r="55" ht="15.75" hidden="1" customHeight="1">
      <c r="A55" s="80" t="s">
        <v>124</v>
      </c>
      <c r="B55" s="46" t="s">
        <v>125</v>
      </c>
      <c r="C55" s="179">
        <v>7999.0</v>
      </c>
      <c r="D55" s="22"/>
      <c r="E55" s="22"/>
      <c r="F55" s="25"/>
      <c r="G55" s="24">
        <v>660.0</v>
      </c>
      <c r="H55" s="25">
        <v>5000.0</v>
      </c>
      <c r="I55" s="180"/>
      <c r="J55" s="181"/>
      <c r="K55" s="32"/>
      <c r="L55" s="183"/>
      <c r="M55" s="32"/>
      <c r="N55" s="32"/>
      <c r="O55" s="27" t="str">
        <f t="shared" si="1"/>
        <v>(13,659.00)</v>
      </c>
      <c r="P55" s="67"/>
      <c r="Q55" s="67"/>
      <c r="R55" s="105" t="str">
        <f t="shared" si="2"/>
        <v>2,830.00 </v>
      </c>
      <c r="S55" s="104" t="str">
        <f t="shared" si="3"/>
        <v>10,829.00 </v>
      </c>
      <c r="T55" s="31" t="str">
        <f t="shared" si="4"/>
        <v>10,829.00 </v>
      </c>
      <c r="V55" s="4"/>
    </row>
    <row r="56" ht="15.75" hidden="1" customHeight="1">
      <c r="A56" s="80" t="s">
        <v>654</v>
      </c>
      <c r="B56" s="20" t="s">
        <v>127</v>
      </c>
      <c r="C56" s="179">
        <v>1362.0</v>
      </c>
      <c r="D56" s="22"/>
      <c r="E56" s="22"/>
      <c r="F56" s="25"/>
      <c r="G56" s="24">
        <v>790.0</v>
      </c>
      <c r="H56" s="25">
        <v>5000.0</v>
      </c>
      <c r="I56" s="180"/>
      <c r="J56" s="181"/>
      <c r="K56" s="32"/>
      <c r="L56" s="183"/>
      <c r="M56" s="32"/>
      <c r="N56" s="32"/>
      <c r="O56" s="27" t="str">
        <f t="shared" si="1"/>
        <v>(7,152.00)</v>
      </c>
      <c r="P56" s="67"/>
      <c r="Q56" s="67"/>
      <c r="R56" s="105" t="str">
        <f t="shared" si="2"/>
        <v>2,895.00 </v>
      </c>
      <c r="S56" s="104" t="str">
        <f t="shared" si="3"/>
        <v>4,257.00 </v>
      </c>
      <c r="T56" s="31" t="str">
        <f t="shared" si="4"/>
        <v>4,257.00 </v>
      </c>
      <c r="V56" s="4"/>
    </row>
    <row r="57" ht="15.75" hidden="1" customHeight="1">
      <c r="A57" s="80" t="s">
        <v>128</v>
      </c>
      <c r="B57" s="20" t="s">
        <v>129</v>
      </c>
      <c r="C57" s="179"/>
      <c r="D57" s="22"/>
      <c r="E57" s="22"/>
      <c r="F57" s="25"/>
      <c r="G57" s="24">
        <v>1031.0</v>
      </c>
      <c r="H57" s="25">
        <v>5000.0</v>
      </c>
      <c r="I57" s="180"/>
      <c r="J57" s="181"/>
      <c r="K57" s="32"/>
      <c r="L57" s="183"/>
      <c r="M57" s="32"/>
      <c r="N57" s="32"/>
      <c r="O57" s="27" t="str">
        <f t="shared" si="1"/>
        <v>(6,031.00)</v>
      </c>
      <c r="P57" s="67"/>
      <c r="Q57" s="67"/>
      <c r="R57" s="105" t="str">
        <f t="shared" si="2"/>
        <v>3,015.50 </v>
      </c>
      <c r="S57" s="104" t="str">
        <f t="shared" si="3"/>
        <v>3,015.50 </v>
      </c>
      <c r="T57" s="31" t="str">
        <f t="shared" si="4"/>
        <v>3,015.50 </v>
      </c>
      <c r="V57" s="4"/>
    </row>
    <row r="58" ht="15.75" hidden="1" customHeight="1">
      <c r="A58" s="130" t="s">
        <v>130</v>
      </c>
      <c r="B58" s="20" t="s">
        <v>131</v>
      </c>
      <c r="C58" s="179"/>
      <c r="D58" s="22"/>
      <c r="E58" s="47"/>
      <c r="F58" s="25"/>
      <c r="G58" s="24">
        <v>869.0</v>
      </c>
      <c r="H58" s="25">
        <v>5000.0</v>
      </c>
      <c r="I58" s="180">
        <v>5869.0</v>
      </c>
      <c r="J58" s="181"/>
      <c r="K58" s="32"/>
      <c r="L58" s="183"/>
      <c r="M58" s="32"/>
      <c r="N58" s="32"/>
      <c r="O58" s="27" t="str">
        <f t="shared" si="1"/>
        <v> 0.00 </v>
      </c>
      <c r="P58" s="67"/>
      <c r="Q58" s="67"/>
      <c r="R58" s="105" t="str">
        <f t="shared" si="2"/>
        <v>2,934.50 </v>
      </c>
      <c r="S58" s="104" t="str">
        <f t="shared" si="3"/>
        <v>2,934.50 </v>
      </c>
      <c r="T58" s="31" t="str">
        <f t="shared" si="4"/>
        <v>-2,934.50 </v>
      </c>
      <c r="V58" s="4"/>
    </row>
    <row r="59" ht="15.75" hidden="1" customHeight="1">
      <c r="A59" s="80" t="s">
        <v>132</v>
      </c>
      <c r="B59" s="20" t="s">
        <v>133</v>
      </c>
      <c r="C59" s="179"/>
      <c r="D59" s="22"/>
      <c r="E59" s="22"/>
      <c r="F59" s="25"/>
      <c r="G59" s="24">
        <v>1027.0</v>
      </c>
      <c r="H59" s="25">
        <v>5000.0</v>
      </c>
      <c r="I59" s="180"/>
      <c r="J59" s="181"/>
      <c r="K59" s="32"/>
      <c r="L59" s="183"/>
      <c r="M59" s="32">
        <v>5000.0</v>
      </c>
      <c r="N59" s="32"/>
      <c r="O59" s="27" t="str">
        <f t="shared" si="1"/>
        <v>(1,027.00)</v>
      </c>
      <c r="P59" s="67"/>
      <c r="Q59" s="67"/>
      <c r="R59" s="105" t="str">
        <f t="shared" si="2"/>
        <v>3,013.50 </v>
      </c>
      <c r="S59" s="104" t="str">
        <f t="shared" si="3"/>
        <v>3,013.50 </v>
      </c>
      <c r="T59" s="31" t="str">
        <f t="shared" si="4"/>
        <v>-1,986.50 </v>
      </c>
      <c r="V59" s="4"/>
    </row>
    <row r="60" ht="15.75" hidden="1" customHeight="1">
      <c r="A60" s="80" t="s">
        <v>161</v>
      </c>
      <c r="B60" s="20" t="s">
        <v>135</v>
      </c>
      <c r="C60" s="179"/>
      <c r="D60" s="22"/>
      <c r="E60" s="22"/>
      <c r="F60" s="25"/>
      <c r="G60" s="24">
        <v>988.0</v>
      </c>
      <c r="H60" s="25">
        <v>5000.0</v>
      </c>
      <c r="I60" s="180"/>
      <c r="J60" s="181"/>
      <c r="K60" s="32"/>
      <c r="L60" s="183"/>
      <c r="M60" s="32"/>
      <c r="N60" s="32"/>
      <c r="O60" s="27" t="str">
        <f t="shared" si="1"/>
        <v>(5,988.00)</v>
      </c>
      <c r="P60" s="67"/>
      <c r="Q60" s="67"/>
      <c r="R60" s="105" t="str">
        <f t="shared" si="2"/>
        <v>2,994.00 </v>
      </c>
      <c r="S60" s="104" t="str">
        <f t="shared" si="3"/>
        <v>2,994.00 </v>
      </c>
      <c r="T60" s="31" t="str">
        <f t="shared" si="4"/>
        <v>2,994.00 </v>
      </c>
      <c r="V60" s="4"/>
    </row>
    <row r="61" ht="15.75" hidden="1" customHeight="1">
      <c r="A61" s="80" t="s">
        <v>132</v>
      </c>
      <c r="B61" s="20" t="s">
        <v>136</v>
      </c>
      <c r="C61" s="179"/>
      <c r="D61" s="22"/>
      <c r="E61" s="22"/>
      <c r="F61" s="25"/>
      <c r="G61" s="24">
        <v>948.0</v>
      </c>
      <c r="H61" s="25">
        <v>5000.0</v>
      </c>
      <c r="I61" s="180"/>
      <c r="J61" s="181"/>
      <c r="K61" s="32"/>
      <c r="L61" s="183"/>
      <c r="M61" s="32">
        <v>5000.0</v>
      </c>
      <c r="N61" s="32"/>
      <c r="O61" s="27" t="str">
        <f t="shared" si="1"/>
        <v>(948.00)</v>
      </c>
      <c r="P61" s="67"/>
      <c r="Q61" s="67"/>
      <c r="R61" s="105" t="str">
        <f t="shared" si="2"/>
        <v>2,974.00 </v>
      </c>
      <c r="S61" s="104" t="str">
        <f t="shared" si="3"/>
        <v>2,974.00 </v>
      </c>
      <c r="T61" s="31" t="str">
        <f t="shared" si="4"/>
        <v>-2,026.00 </v>
      </c>
      <c r="V61" s="4"/>
    </row>
    <row r="62" ht="15.75" hidden="1" customHeight="1">
      <c r="A62" s="80" t="s">
        <v>137</v>
      </c>
      <c r="B62" s="20" t="s">
        <v>138</v>
      </c>
      <c r="C62" s="179"/>
      <c r="D62" s="22"/>
      <c r="E62" s="22"/>
      <c r="F62" s="25"/>
      <c r="G62" s="24">
        <v>948.0</v>
      </c>
      <c r="H62" s="25">
        <v>5000.0</v>
      </c>
      <c r="I62" s="180"/>
      <c r="J62" s="181"/>
      <c r="K62" s="32"/>
      <c r="L62" s="183"/>
      <c r="M62" s="32"/>
      <c r="N62" s="32"/>
      <c r="O62" s="27" t="str">
        <f t="shared" si="1"/>
        <v>(5,948.00)</v>
      </c>
      <c r="P62" s="67"/>
      <c r="Q62" s="67"/>
      <c r="R62" s="105" t="str">
        <f t="shared" si="2"/>
        <v>2,974.00 </v>
      </c>
      <c r="S62" s="104" t="str">
        <f t="shared" si="3"/>
        <v>2,974.00 </v>
      </c>
      <c r="T62" s="31" t="str">
        <f t="shared" si="4"/>
        <v>2,974.00 </v>
      </c>
      <c r="V62" s="4"/>
    </row>
    <row r="63" ht="15.75" hidden="1" customHeight="1">
      <c r="A63" s="80" t="s">
        <v>139</v>
      </c>
      <c r="B63" s="20" t="s">
        <v>140</v>
      </c>
      <c r="C63" s="179"/>
      <c r="D63" s="22"/>
      <c r="E63" s="22"/>
      <c r="F63" s="25"/>
      <c r="G63" s="24">
        <v>2740.0</v>
      </c>
      <c r="H63" s="25">
        <v>5000.0</v>
      </c>
      <c r="I63" s="180"/>
      <c r="J63" s="181"/>
      <c r="K63" s="32"/>
      <c r="L63" s="183"/>
      <c r="M63" s="32"/>
      <c r="N63" s="32"/>
      <c r="O63" s="27" t="str">
        <f t="shared" si="1"/>
        <v>(7,740.00)</v>
      </c>
      <c r="P63" s="67"/>
      <c r="Q63" s="67"/>
      <c r="R63" s="105" t="str">
        <f t="shared" si="2"/>
        <v>3,870.00 </v>
      </c>
      <c r="S63" s="104" t="str">
        <f t="shared" si="3"/>
        <v>3,870.00 </v>
      </c>
      <c r="T63" s="31" t="str">
        <f t="shared" si="4"/>
        <v>3,870.00 </v>
      </c>
      <c r="V63" s="4"/>
    </row>
    <row r="64" ht="15.75" hidden="1" customHeight="1">
      <c r="A64" s="80" t="s">
        <v>141</v>
      </c>
      <c r="B64" s="20" t="s">
        <v>142</v>
      </c>
      <c r="C64" s="179"/>
      <c r="D64" s="22"/>
      <c r="E64" s="22"/>
      <c r="F64" s="25"/>
      <c r="G64" s="24">
        <v>830.0</v>
      </c>
      <c r="H64" s="25">
        <v>5000.0</v>
      </c>
      <c r="I64" s="180"/>
      <c r="J64" s="181"/>
      <c r="K64" s="32"/>
      <c r="L64" s="183">
        <v>3000.0</v>
      </c>
      <c r="M64" s="32"/>
      <c r="N64" s="32"/>
      <c r="O64" s="27" t="str">
        <f t="shared" si="1"/>
        <v>(2,830.00)</v>
      </c>
      <c r="P64" s="67"/>
      <c r="Q64" s="67"/>
      <c r="R64" s="105" t="str">
        <f t="shared" si="2"/>
        <v>2,915.00 </v>
      </c>
      <c r="S64" s="104" t="str">
        <f t="shared" si="3"/>
        <v>2,915.00 </v>
      </c>
      <c r="T64" s="31" t="str">
        <f t="shared" si="4"/>
        <v>-85.00 </v>
      </c>
      <c r="V64" s="4"/>
    </row>
    <row r="65" ht="15.75" hidden="1" customHeight="1">
      <c r="A65" s="80" t="s">
        <v>143</v>
      </c>
      <c r="B65" s="20" t="s">
        <v>144</v>
      </c>
      <c r="C65" s="179"/>
      <c r="D65" s="22"/>
      <c r="E65" s="22"/>
      <c r="F65" s="27"/>
      <c r="G65" s="24">
        <v>948.0</v>
      </c>
      <c r="H65" s="25">
        <v>5000.0</v>
      </c>
      <c r="I65" s="180"/>
      <c r="J65" s="181"/>
      <c r="K65" s="32"/>
      <c r="L65" s="183"/>
      <c r="M65" s="32"/>
      <c r="N65" s="32"/>
      <c r="O65" s="27" t="str">
        <f t="shared" si="1"/>
        <v>(5,948.00)</v>
      </c>
      <c r="P65" s="67"/>
      <c r="Q65" s="67"/>
      <c r="R65" s="105" t="str">
        <f t="shared" si="2"/>
        <v>2,974.00 </v>
      </c>
      <c r="S65" s="104" t="str">
        <f t="shared" si="3"/>
        <v>2,974.00 </v>
      </c>
      <c r="T65" s="31" t="str">
        <f t="shared" si="4"/>
        <v>2,974.00 </v>
      </c>
      <c r="V65" s="4"/>
    </row>
    <row r="66" ht="15.75" hidden="1" customHeight="1">
      <c r="A66" s="80" t="s">
        <v>145</v>
      </c>
      <c r="B66" s="20" t="s">
        <v>146</v>
      </c>
      <c r="C66" s="179"/>
      <c r="D66" s="22"/>
      <c r="E66" s="22"/>
      <c r="F66" s="25"/>
      <c r="G66" s="24">
        <v>948.0</v>
      </c>
      <c r="H66" s="25">
        <v>4000.0</v>
      </c>
      <c r="I66" s="180"/>
      <c r="J66" s="181"/>
      <c r="K66" s="32"/>
      <c r="L66" s="183"/>
      <c r="M66" s="32"/>
      <c r="N66" s="32"/>
      <c r="O66" s="27" t="str">
        <f t="shared" si="1"/>
        <v>(4,948.00)</v>
      </c>
      <c r="P66" s="67"/>
      <c r="Q66" s="67"/>
      <c r="R66" s="105" t="str">
        <f t="shared" si="2"/>
        <v>2,474.00 </v>
      </c>
      <c r="S66" s="104" t="str">
        <f t="shared" si="3"/>
        <v>2,474.00 </v>
      </c>
      <c r="T66" s="31" t="str">
        <f t="shared" si="4"/>
        <v>2,474.00 </v>
      </c>
      <c r="V66" s="4"/>
    </row>
    <row r="67" ht="15.75" hidden="1" customHeight="1">
      <c r="A67" s="80" t="s">
        <v>655</v>
      </c>
      <c r="B67" s="20" t="s">
        <v>148</v>
      </c>
      <c r="C67" s="179"/>
      <c r="D67" s="22"/>
      <c r="E67" s="22"/>
      <c r="F67" s="25"/>
      <c r="G67" s="24">
        <v>845.0</v>
      </c>
      <c r="H67" s="25">
        <v>5000.0</v>
      </c>
      <c r="I67" s="180"/>
      <c r="J67" s="181"/>
      <c r="K67" s="32"/>
      <c r="L67" s="183"/>
      <c r="M67" s="32"/>
      <c r="N67" s="32"/>
      <c r="O67" s="27" t="str">
        <f t="shared" si="1"/>
        <v>(5,845.00)</v>
      </c>
      <c r="P67" s="67"/>
      <c r="Q67" s="67"/>
      <c r="R67" s="105" t="str">
        <f t="shared" si="2"/>
        <v>2,922.50 </v>
      </c>
      <c r="S67" s="104" t="str">
        <f t="shared" si="3"/>
        <v>2,922.50 </v>
      </c>
      <c r="T67" s="31" t="str">
        <f t="shared" si="4"/>
        <v>2,922.50 </v>
      </c>
      <c r="V67" s="4"/>
    </row>
    <row r="68" ht="15.75" hidden="1" customHeight="1">
      <c r="A68" s="80" t="s">
        <v>656</v>
      </c>
      <c r="B68" s="20" t="s">
        <v>150</v>
      </c>
      <c r="C68" s="179"/>
      <c r="D68" s="22"/>
      <c r="E68" s="22"/>
      <c r="F68" s="25">
        <v>3500.0</v>
      </c>
      <c r="G68" s="24">
        <v>1027.0</v>
      </c>
      <c r="H68" s="25">
        <v>5000.0</v>
      </c>
      <c r="I68" s="180"/>
      <c r="J68" s="181"/>
      <c r="K68" s="32"/>
      <c r="L68" s="183"/>
      <c r="M68" s="32" t="str">
        <f>2512+3500</f>
        <v> 6,012.00 </v>
      </c>
      <c r="N68" s="32"/>
      <c r="O68" s="27" t="str">
        <f t="shared" si="1"/>
        <v>(3,515.00)</v>
      </c>
      <c r="P68" s="67"/>
      <c r="Q68" s="67"/>
      <c r="R68" s="105" t="str">
        <f t="shared" si="2"/>
        <v>3,013.50 </v>
      </c>
      <c r="S68" s="104" t="str">
        <f t="shared" si="3"/>
        <v>3,013.50 </v>
      </c>
      <c r="T68" s="31" t="str">
        <f t="shared" si="4"/>
        <v>-2,998.50 </v>
      </c>
      <c r="V68" s="4"/>
    </row>
    <row r="69" ht="15.75" hidden="1" customHeight="1">
      <c r="A69" s="130" t="s">
        <v>151</v>
      </c>
      <c r="B69" s="20" t="s">
        <v>152</v>
      </c>
      <c r="C69" s="179">
        <v>6956.0</v>
      </c>
      <c r="D69" s="22"/>
      <c r="E69" s="22"/>
      <c r="F69" s="25"/>
      <c r="G69" s="24">
        <v>1596.0</v>
      </c>
      <c r="H69" s="25">
        <v>5000.0</v>
      </c>
      <c r="I69" s="180"/>
      <c r="J69" s="181">
        <v>9992.0</v>
      </c>
      <c r="K69" s="32"/>
      <c r="L69" s="183"/>
      <c r="M69" s="32"/>
      <c r="N69" s="32"/>
      <c r="O69" s="27" t="str">
        <f t="shared" si="1"/>
        <v>(3,560.00)</v>
      </c>
      <c r="P69" s="67"/>
      <c r="Q69" s="67"/>
      <c r="R69" s="105" t="str">
        <f t="shared" si="2"/>
        <v>3,298.00 </v>
      </c>
      <c r="S69" s="104" t="str">
        <f t="shared" si="3"/>
        <v>10,254.00 </v>
      </c>
      <c r="T69" s="31" t="str">
        <f t="shared" si="4"/>
        <v>262.00 </v>
      </c>
      <c r="V69" s="4"/>
    </row>
    <row r="70" ht="15.75" hidden="1" customHeight="1">
      <c r="A70" s="80" t="s">
        <v>153</v>
      </c>
      <c r="B70" s="20" t="s">
        <v>154</v>
      </c>
      <c r="C70" s="179"/>
      <c r="D70" s="22">
        <v>230.0</v>
      </c>
      <c r="E70" s="22"/>
      <c r="F70" s="25"/>
      <c r="G70" s="24">
        <v>830.0</v>
      </c>
      <c r="H70" s="25">
        <v>5000.0</v>
      </c>
      <c r="I70" s="180"/>
      <c r="J70" s="181"/>
      <c r="K70" s="32"/>
      <c r="L70" s="183">
        <v>6060.0</v>
      </c>
      <c r="M70" s="32"/>
      <c r="N70" s="32"/>
      <c r="O70" s="27" t="str">
        <f t="shared" si="1"/>
        <v> 0.00 </v>
      </c>
      <c r="P70" s="67"/>
      <c r="Q70" s="67"/>
      <c r="R70" s="105" t="str">
        <f t="shared" si="2"/>
        <v>2,915.00 </v>
      </c>
      <c r="S70" s="104" t="str">
        <f t="shared" si="3"/>
        <v>2,915.00 </v>
      </c>
      <c r="T70" s="31" t="str">
        <f t="shared" si="4"/>
        <v>-3,145.00 </v>
      </c>
      <c r="V70" s="4"/>
    </row>
    <row r="71" ht="15.75" hidden="1" customHeight="1">
      <c r="A71" s="80" t="s">
        <v>155</v>
      </c>
      <c r="B71" s="20" t="s">
        <v>156</v>
      </c>
      <c r="C71" s="179"/>
      <c r="D71" s="22"/>
      <c r="E71" s="22"/>
      <c r="F71" s="25"/>
      <c r="G71" s="24">
        <v>1580.0</v>
      </c>
      <c r="H71" s="25">
        <v>5000.0</v>
      </c>
      <c r="I71" s="180"/>
      <c r="J71" s="181">
        <v>3125.0</v>
      </c>
      <c r="K71" s="32"/>
      <c r="L71" s="183"/>
      <c r="M71" s="32"/>
      <c r="N71" s="32"/>
      <c r="O71" s="27" t="str">
        <f t="shared" si="1"/>
        <v>(3,455.00)</v>
      </c>
      <c r="P71" s="67"/>
      <c r="Q71" s="67"/>
      <c r="R71" s="105" t="str">
        <f t="shared" si="2"/>
        <v>3,290.00 </v>
      </c>
      <c r="S71" s="104" t="str">
        <f t="shared" si="3"/>
        <v>3,290.00 </v>
      </c>
      <c r="T71" s="31" t="str">
        <f t="shared" si="4"/>
        <v>165.00 </v>
      </c>
      <c r="V71" s="4"/>
    </row>
    <row r="72" ht="15.75" hidden="1" customHeight="1">
      <c r="A72" s="130" t="s">
        <v>157</v>
      </c>
      <c r="B72" s="20" t="s">
        <v>158</v>
      </c>
      <c r="C72" s="179"/>
      <c r="D72" s="22"/>
      <c r="E72" s="22"/>
      <c r="F72" s="25"/>
      <c r="G72" s="24">
        <v>711.0</v>
      </c>
      <c r="H72" s="25">
        <v>5000.0</v>
      </c>
      <c r="I72" s="180"/>
      <c r="J72" s="181">
        <v>5711.0</v>
      </c>
      <c r="K72" s="32"/>
      <c r="L72" s="183"/>
      <c r="M72" s="32"/>
      <c r="N72" s="32"/>
      <c r="O72" s="27" t="str">
        <f t="shared" si="1"/>
        <v> 0.00 </v>
      </c>
      <c r="P72" s="67"/>
      <c r="Q72" s="67"/>
      <c r="R72" s="105" t="str">
        <f t="shared" si="2"/>
        <v>2,855.50 </v>
      </c>
      <c r="S72" s="104" t="str">
        <f t="shared" si="3"/>
        <v>2,855.50 </v>
      </c>
      <c r="T72" s="31" t="str">
        <f t="shared" si="4"/>
        <v>-2,855.50 </v>
      </c>
      <c r="V72" s="4"/>
    </row>
    <row r="73" ht="23.25" hidden="1" customHeight="1">
      <c r="A73" s="188" t="s">
        <v>159</v>
      </c>
      <c r="B73" s="20" t="s">
        <v>160</v>
      </c>
      <c r="C73" s="179">
        <v>5000.0</v>
      </c>
      <c r="D73" s="22">
        <v>60.0</v>
      </c>
      <c r="E73" s="22"/>
      <c r="F73" s="25"/>
      <c r="G73" s="24">
        <v>960.0</v>
      </c>
      <c r="H73" s="25">
        <v>5000.0</v>
      </c>
      <c r="I73" s="180"/>
      <c r="J73" s="181"/>
      <c r="K73" s="22">
        <v>11020.0</v>
      </c>
      <c r="L73" s="184"/>
      <c r="M73" s="22"/>
      <c r="N73" s="22"/>
      <c r="O73" s="27" t="str">
        <f t="shared" si="1"/>
        <v> 0.00 </v>
      </c>
      <c r="P73" s="67"/>
      <c r="Q73" s="67"/>
      <c r="R73" s="105" t="str">
        <f t="shared" si="2"/>
        <v>2,980.00 </v>
      </c>
      <c r="S73" s="104" t="str">
        <f t="shared" si="3"/>
        <v>7,980.00 </v>
      </c>
      <c r="T73" s="31" t="str">
        <f t="shared" si="4"/>
        <v>-3,040.00 </v>
      </c>
      <c r="V73" s="4"/>
    </row>
    <row r="74" ht="15.75" hidden="1" customHeight="1">
      <c r="A74" s="80" t="s">
        <v>161</v>
      </c>
      <c r="B74" s="20" t="s">
        <v>162</v>
      </c>
      <c r="C74" s="179"/>
      <c r="D74" s="22"/>
      <c r="E74" s="22"/>
      <c r="F74" s="25"/>
      <c r="G74" s="24">
        <v>1020.0</v>
      </c>
      <c r="H74" s="25">
        <v>5000.0</v>
      </c>
      <c r="I74" s="180"/>
      <c r="J74" s="181"/>
      <c r="K74" s="32"/>
      <c r="L74" s="183"/>
      <c r="M74" s="32"/>
      <c r="N74" s="32"/>
      <c r="O74" s="27" t="str">
        <f t="shared" si="1"/>
        <v>(6,020.00)</v>
      </c>
      <c r="P74" s="67"/>
      <c r="Q74" s="67"/>
      <c r="R74" s="105" t="str">
        <f t="shared" si="2"/>
        <v>3,010.00 </v>
      </c>
      <c r="S74" s="104" t="str">
        <f t="shared" si="3"/>
        <v>3,010.00 </v>
      </c>
      <c r="T74" s="31" t="str">
        <f t="shared" si="4"/>
        <v>3,010.00 </v>
      </c>
      <c r="V74" s="4"/>
    </row>
    <row r="75" ht="15.75" hidden="1" customHeight="1">
      <c r="A75" s="80" t="s">
        <v>657</v>
      </c>
      <c r="B75" s="20" t="s">
        <v>164</v>
      </c>
      <c r="C75" s="179"/>
      <c r="D75" s="22"/>
      <c r="E75" s="22"/>
      <c r="F75" s="25"/>
      <c r="G75" s="24">
        <v>1383.0</v>
      </c>
      <c r="H75" s="25">
        <v>5000.0</v>
      </c>
      <c r="I75" s="180"/>
      <c r="J75" s="181"/>
      <c r="K75" s="32"/>
      <c r="L75" s="183"/>
      <c r="M75" s="32"/>
      <c r="N75" s="32"/>
      <c r="O75" s="27" t="str">
        <f t="shared" si="1"/>
        <v>(6,383.00)</v>
      </c>
      <c r="P75" s="67"/>
      <c r="Q75" s="67"/>
      <c r="R75" s="105" t="str">
        <f t="shared" si="2"/>
        <v>3,191.50 </v>
      </c>
      <c r="S75" s="104" t="str">
        <f t="shared" si="3"/>
        <v>3,191.50 </v>
      </c>
      <c r="T75" s="31" t="str">
        <f t="shared" si="4"/>
        <v>3,191.50 </v>
      </c>
      <c r="V75" s="4"/>
    </row>
    <row r="76" ht="15.75" hidden="1" customHeight="1">
      <c r="A76" s="80" t="s">
        <v>165</v>
      </c>
      <c r="B76" s="20" t="s">
        <v>166</v>
      </c>
      <c r="C76" s="179"/>
      <c r="D76" s="22"/>
      <c r="E76" s="22"/>
      <c r="F76" s="25"/>
      <c r="G76" s="24">
        <v>1497.0</v>
      </c>
      <c r="H76" s="25">
        <v>5000.0</v>
      </c>
      <c r="I76" s="180"/>
      <c r="J76" s="181"/>
      <c r="K76" s="32"/>
      <c r="L76" s="183"/>
      <c r="M76" s="32"/>
      <c r="N76" s="32"/>
      <c r="O76" s="27" t="str">
        <f t="shared" si="1"/>
        <v>(6,497.00)</v>
      </c>
      <c r="P76" s="67"/>
      <c r="Q76" s="67"/>
      <c r="R76" s="105" t="str">
        <f t="shared" si="2"/>
        <v>3,248.50 </v>
      </c>
      <c r="S76" s="104" t="str">
        <f t="shared" si="3"/>
        <v>3,248.50 </v>
      </c>
      <c r="T76" s="31" t="str">
        <f t="shared" si="4"/>
        <v>3,248.50 </v>
      </c>
      <c r="V76" s="4"/>
    </row>
    <row r="77" ht="15.75" hidden="1" customHeight="1">
      <c r="A77" s="80" t="s">
        <v>167</v>
      </c>
      <c r="B77" s="20" t="s">
        <v>168</v>
      </c>
      <c r="C77" s="179"/>
      <c r="D77" s="22"/>
      <c r="E77" s="22"/>
      <c r="F77" s="25"/>
      <c r="G77" s="24">
        <v>1778.0</v>
      </c>
      <c r="H77" s="25">
        <v>5000.0</v>
      </c>
      <c r="I77" s="180"/>
      <c r="J77" s="181"/>
      <c r="K77" s="32"/>
      <c r="L77" s="183"/>
      <c r="M77" s="32"/>
      <c r="N77" s="32"/>
      <c r="O77" s="27" t="str">
        <f t="shared" si="1"/>
        <v>(6,778.00)</v>
      </c>
      <c r="P77" s="67"/>
      <c r="Q77" s="67"/>
      <c r="R77" s="105" t="str">
        <f t="shared" si="2"/>
        <v>3,389.00 </v>
      </c>
      <c r="S77" s="104" t="str">
        <f t="shared" si="3"/>
        <v>3,389.00 </v>
      </c>
      <c r="T77" s="31" t="str">
        <f t="shared" si="4"/>
        <v>3,389.00 </v>
      </c>
      <c r="V77" s="4"/>
    </row>
    <row r="78" ht="15.75" hidden="1" customHeight="1">
      <c r="A78" s="80" t="s">
        <v>169</v>
      </c>
      <c r="B78" s="20" t="s">
        <v>170</v>
      </c>
      <c r="C78" s="179">
        <v>9563.0</v>
      </c>
      <c r="D78" s="22"/>
      <c r="E78" s="22"/>
      <c r="F78" s="25"/>
      <c r="G78" s="24">
        <v>553.0</v>
      </c>
      <c r="H78" s="25">
        <v>5000.0</v>
      </c>
      <c r="I78" s="180"/>
      <c r="J78" s="181"/>
      <c r="K78" s="32">
        <v>3000.0</v>
      </c>
      <c r="L78" s="183"/>
      <c r="M78" s="32"/>
      <c r="N78" s="32"/>
      <c r="O78" s="27" t="str">
        <f t="shared" si="1"/>
        <v>(12,116.00)</v>
      </c>
      <c r="P78" s="67"/>
      <c r="Q78" s="67"/>
      <c r="R78" s="105" t="str">
        <f t="shared" si="2"/>
        <v>2,776.50 </v>
      </c>
      <c r="S78" s="104" t="str">
        <f t="shared" si="3"/>
        <v>12,339.50 </v>
      </c>
      <c r="T78" s="31" t="str">
        <f t="shared" si="4"/>
        <v>9,339.50 </v>
      </c>
      <c r="V78" s="4"/>
    </row>
    <row r="79" ht="15.75" hidden="1" customHeight="1">
      <c r="A79" s="80" t="s">
        <v>171</v>
      </c>
      <c r="B79" s="20" t="s">
        <v>172</v>
      </c>
      <c r="C79" s="179"/>
      <c r="D79" s="22"/>
      <c r="E79" s="22"/>
      <c r="F79" s="25"/>
      <c r="G79" s="24">
        <v>948.0</v>
      </c>
      <c r="H79" s="25">
        <v>5000.0</v>
      </c>
      <c r="I79" s="180"/>
      <c r="J79" s="181"/>
      <c r="K79" s="32"/>
      <c r="L79" s="183"/>
      <c r="M79" s="32"/>
      <c r="N79" s="32"/>
      <c r="O79" s="27" t="str">
        <f t="shared" si="1"/>
        <v>(5,948.00)</v>
      </c>
      <c r="P79" s="67"/>
      <c r="Q79" s="67"/>
      <c r="R79" s="105" t="str">
        <f t="shared" si="2"/>
        <v>2,974.00 </v>
      </c>
      <c r="S79" s="104" t="str">
        <f t="shared" si="3"/>
        <v>2,974.00 </v>
      </c>
      <c r="T79" s="31" t="str">
        <f t="shared" si="4"/>
        <v>2,974.00 </v>
      </c>
      <c r="V79" s="4"/>
    </row>
    <row r="80" ht="15.75" hidden="1" customHeight="1">
      <c r="A80" s="80" t="s">
        <v>173</v>
      </c>
      <c r="B80" s="20" t="s">
        <v>174</v>
      </c>
      <c r="C80" s="179">
        <v>6825.0</v>
      </c>
      <c r="D80" s="22"/>
      <c r="E80" s="22"/>
      <c r="F80" s="27"/>
      <c r="G80" s="24">
        <v>1383.0</v>
      </c>
      <c r="H80" s="25">
        <v>5000.0</v>
      </c>
      <c r="I80" s="180"/>
      <c r="J80" s="181">
        <v>5000.0</v>
      </c>
      <c r="K80" s="32">
        <v>3600.0</v>
      </c>
      <c r="L80" s="183"/>
      <c r="M80" s="32"/>
      <c r="N80" s="32"/>
      <c r="O80" s="27" t="str">
        <f t="shared" si="1"/>
        <v>(4,608.00)</v>
      </c>
      <c r="P80" s="67"/>
      <c r="Q80" s="67"/>
      <c r="R80" s="105" t="str">
        <f t="shared" si="2"/>
        <v>3,191.50 </v>
      </c>
      <c r="S80" s="104" t="str">
        <f t="shared" si="3"/>
        <v>10,016.50 </v>
      </c>
      <c r="T80" s="31" t="str">
        <f t="shared" si="4"/>
        <v>1,416.50 </v>
      </c>
      <c r="V80" s="4"/>
    </row>
    <row r="81" ht="15.75" hidden="1" customHeight="1">
      <c r="A81" s="80" t="s">
        <v>175</v>
      </c>
      <c r="B81" s="20" t="s">
        <v>176</v>
      </c>
      <c r="C81" s="179">
        <v>4297.0</v>
      </c>
      <c r="D81" s="22">
        <v>55.0</v>
      </c>
      <c r="E81" s="22"/>
      <c r="F81" s="25"/>
      <c r="G81" s="24">
        <v>948.0</v>
      </c>
      <c r="H81" s="25">
        <v>5000.0</v>
      </c>
      <c r="I81" s="180">
        <v>3000.0</v>
      </c>
      <c r="J81" s="181"/>
      <c r="K81" s="32"/>
      <c r="L81" s="183"/>
      <c r="M81" s="32"/>
      <c r="N81" s="32"/>
      <c r="O81" s="27" t="str">
        <f t="shared" si="1"/>
        <v>(7,300.00)</v>
      </c>
      <c r="P81" s="67"/>
      <c r="Q81" s="67"/>
      <c r="R81" s="105" t="str">
        <f t="shared" si="2"/>
        <v>2,974.00 </v>
      </c>
      <c r="S81" s="104" t="str">
        <f t="shared" si="3"/>
        <v>7,271.00 </v>
      </c>
      <c r="T81" s="31" t="str">
        <f t="shared" si="4"/>
        <v>4,271.00 </v>
      </c>
      <c r="V81" s="4"/>
    </row>
    <row r="82" ht="15.75" hidden="1" customHeight="1">
      <c r="A82" s="130" t="s">
        <v>589</v>
      </c>
      <c r="B82" s="20" t="s">
        <v>178</v>
      </c>
      <c r="C82" s="179"/>
      <c r="D82" s="22"/>
      <c r="E82" s="22"/>
      <c r="F82" s="25"/>
      <c r="G82" s="24">
        <v>988.0</v>
      </c>
      <c r="H82" s="25">
        <v>5000.0</v>
      </c>
      <c r="I82" s="180">
        <v>5988.0</v>
      </c>
      <c r="J82" s="181"/>
      <c r="K82" s="32"/>
      <c r="L82" s="183"/>
      <c r="M82" s="32"/>
      <c r="N82" s="32"/>
      <c r="O82" s="27" t="str">
        <f t="shared" si="1"/>
        <v> 0.00 </v>
      </c>
      <c r="P82" s="67"/>
      <c r="Q82" s="67"/>
      <c r="R82" s="105" t="str">
        <f t="shared" si="2"/>
        <v>2,994.00 </v>
      </c>
      <c r="S82" s="104" t="str">
        <f t="shared" si="3"/>
        <v>2,994.00 </v>
      </c>
      <c r="T82" s="31" t="str">
        <f t="shared" si="4"/>
        <v>-2,994.00 </v>
      </c>
      <c r="V82" s="4"/>
    </row>
    <row r="83" ht="15.75" hidden="1" customHeight="1">
      <c r="A83" s="80" t="s">
        <v>179</v>
      </c>
      <c r="B83" s="20" t="s">
        <v>180</v>
      </c>
      <c r="C83" s="179"/>
      <c r="D83" s="22"/>
      <c r="E83" s="22"/>
      <c r="F83" s="25"/>
      <c r="G83" s="24">
        <v>988.0</v>
      </c>
      <c r="H83" s="25">
        <v>5000.0</v>
      </c>
      <c r="I83" s="180"/>
      <c r="J83" s="181"/>
      <c r="K83" s="32"/>
      <c r="L83" s="183">
        <v>5988.0</v>
      </c>
      <c r="M83" s="32"/>
      <c r="N83" s="32"/>
      <c r="O83" s="27" t="str">
        <f t="shared" si="1"/>
        <v> 0.00 </v>
      </c>
      <c r="P83" s="67"/>
      <c r="Q83" s="67"/>
      <c r="R83" s="105" t="str">
        <f t="shared" si="2"/>
        <v>2,994.00 </v>
      </c>
      <c r="S83" s="104" t="str">
        <f t="shared" si="3"/>
        <v>2,994.00 </v>
      </c>
      <c r="T83" s="31" t="str">
        <f t="shared" si="4"/>
        <v>-2,994.00 </v>
      </c>
      <c r="V83" s="4"/>
    </row>
    <row r="84" ht="15.75" hidden="1" customHeight="1">
      <c r="A84" s="130" t="s">
        <v>181</v>
      </c>
      <c r="B84" s="20" t="s">
        <v>182</v>
      </c>
      <c r="C84" s="179"/>
      <c r="D84" s="22"/>
      <c r="E84" s="22"/>
      <c r="F84" s="25"/>
      <c r="G84" s="24">
        <v>948.0</v>
      </c>
      <c r="H84" s="25">
        <v>5000.0</v>
      </c>
      <c r="I84" s="180"/>
      <c r="J84" s="181">
        <v>5948.0</v>
      </c>
      <c r="K84" s="32"/>
      <c r="L84" s="183"/>
      <c r="M84" s="32"/>
      <c r="N84" s="32"/>
      <c r="O84" s="27" t="str">
        <f t="shared" si="1"/>
        <v> 0.00 </v>
      </c>
      <c r="P84" s="67"/>
      <c r="Q84" s="67"/>
      <c r="R84" s="105" t="str">
        <f t="shared" si="2"/>
        <v>2,974.00 </v>
      </c>
      <c r="S84" s="104" t="str">
        <f t="shared" si="3"/>
        <v>2,974.00 </v>
      </c>
      <c r="T84" s="31" t="str">
        <f t="shared" si="4"/>
        <v>-2,974.00 </v>
      </c>
      <c r="V84" s="4"/>
    </row>
    <row r="85" ht="15.75" hidden="1" customHeight="1">
      <c r="A85" s="80" t="s">
        <v>183</v>
      </c>
      <c r="B85" s="20" t="s">
        <v>184</v>
      </c>
      <c r="C85" s="179">
        <v>9039.0</v>
      </c>
      <c r="D85" s="22"/>
      <c r="E85" s="22"/>
      <c r="F85" s="25"/>
      <c r="G85" s="24">
        <v>1422.0</v>
      </c>
      <c r="H85" s="25">
        <v>5000.0</v>
      </c>
      <c r="I85" s="180"/>
      <c r="J85" s="181"/>
      <c r="K85" s="32"/>
      <c r="L85" s="183"/>
      <c r="M85" s="32"/>
      <c r="N85" s="32"/>
      <c r="O85" s="27" t="str">
        <f t="shared" si="1"/>
        <v>(15,461.00)</v>
      </c>
      <c r="P85" s="67"/>
      <c r="Q85" s="67"/>
      <c r="R85" s="105" t="str">
        <f t="shared" si="2"/>
        <v>3,211.00 </v>
      </c>
      <c r="S85" s="104" t="str">
        <f t="shared" si="3"/>
        <v>12,250.00 </v>
      </c>
      <c r="T85" s="31" t="str">
        <f t="shared" si="4"/>
        <v>12,250.00 </v>
      </c>
      <c r="V85" s="4"/>
    </row>
    <row r="86" ht="15.75" hidden="1" customHeight="1">
      <c r="A86" s="130" t="s">
        <v>185</v>
      </c>
      <c r="B86" s="20" t="s">
        <v>186</v>
      </c>
      <c r="C86" s="179">
        <v>8339.0</v>
      </c>
      <c r="D86" s="22"/>
      <c r="E86" s="22"/>
      <c r="F86" s="25"/>
      <c r="G86" s="24">
        <v>909.0</v>
      </c>
      <c r="H86" s="25">
        <v>5000.0</v>
      </c>
      <c r="I86" s="180"/>
      <c r="J86" s="181">
        <v>12018.0</v>
      </c>
      <c r="K86" s="32"/>
      <c r="L86" s="183"/>
      <c r="M86" s="32"/>
      <c r="N86" s="32"/>
      <c r="O86" s="27" t="str">
        <f t="shared" si="1"/>
        <v>(2,230.00)</v>
      </c>
      <c r="P86" s="67"/>
      <c r="Q86" s="67"/>
      <c r="R86" s="105" t="str">
        <f t="shared" si="2"/>
        <v>2,954.50 </v>
      </c>
      <c r="S86" s="104" t="str">
        <f t="shared" si="3"/>
        <v>11,293.50 </v>
      </c>
      <c r="T86" s="31" t="str">
        <f t="shared" si="4"/>
        <v>-724.50 </v>
      </c>
      <c r="V86" s="4"/>
    </row>
    <row r="87" ht="15.75" hidden="1" customHeight="1">
      <c r="A87" s="80" t="s">
        <v>187</v>
      </c>
      <c r="B87" s="20" t="s">
        <v>188</v>
      </c>
      <c r="C87" s="179"/>
      <c r="D87" s="22"/>
      <c r="E87" s="22"/>
      <c r="F87" s="25"/>
      <c r="G87" s="24">
        <v>869.0</v>
      </c>
      <c r="H87" s="25">
        <v>5000.0</v>
      </c>
      <c r="I87" s="180"/>
      <c r="J87" s="181"/>
      <c r="K87" s="32"/>
      <c r="L87" s="183"/>
      <c r="M87" s="32"/>
      <c r="N87" s="32"/>
      <c r="O87" s="27" t="str">
        <f t="shared" si="1"/>
        <v>(5,869.00)</v>
      </c>
      <c r="P87" s="67"/>
      <c r="Q87" s="67"/>
      <c r="R87" s="105" t="str">
        <f t="shared" si="2"/>
        <v>2,934.50 </v>
      </c>
      <c r="S87" s="104" t="str">
        <f t="shared" si="3"/>
        <v>2,934.50 </v>
      </c>
      <c r="T87" s="31" t="str">
        <f t="shared" si="4"/>
        <v>2,934.50 </v>
      </c>
      <c r="V87" s="4"/>
    </row>
    <row r="88" ht="15.75" hidden="1" customHeight="1">
      <c r="A88" s="80" t="s">
        <v>189</v>
      </c>
      <c r="B88" s="20" t="s">
        <v>190</v>
      </c>
      <c r="C88" s="179">
        <v>8284.0</v>
      </c>
      <c r="D88" s="22"/>
      <c r="E88" s="22"/>
      <c r="F88" s="25"/>
      <c r="G88" s="24">
        <v>869.0</v>
      </c>
      <c r="H88" s="25">
        <v>5000.0</v>
      </c>
      <c r="I88" s="180"/>
      <c r="J88" s="181"/>
      <c r="K88" s="32"/>
      <c r="L88" s="183"/>
      <c r="M88" s="32"/>
      <c r="N88" s="32"/>
      <c r="O88" s="27" t="str">
        <f t="shared" si="1"/>
        <v>(14,153.00)</v>
      </c>
      <c r="P88" s="67"/>
      <c r="Q88" s="67"/>
      <c r="R88" s="105" t="str">
        <f t="shared" si="2"/>
        <v>2,934.50 </v>
      </c>
      <c r="S88" s="104" t="str">
        <f t="shared" si="3"/>
        <v>11,218.50 </v>
      </c>
      <c r="T88" s="31" t="str">
        <f t="shared" si="4"/>
        <v>11,218.50 </v>
      </c>
      <c r="V88" s="4"/>
    </row>
    <row r="89" ht="15.75" hidden="1" customHeight="1">
      <c r="A89" s="189" t="s">
        <v>658</v>
      </c>
      <c r="B89" s="20" t="s">
        <v>192</v>
      </c>
      <c r="C89" s="179">
        <v>7753.0</v>
      </c>
      <c r="D89" s="22"/>
      <c r="E89" s="22"/>
      <c r="F89" s="25"/>
      <c r="G89" s="24">
        <v>948.0</v>
      </c>
      <c r="H89" s="25">
        <v>5000.0</v>
      </c>
      <c r="I89" s="180"/>
      <c r="J89" s="181"/>
      <c r="K89" s="32"/>
      <c r="L89" s="183"/>
      <c r="M89" s="32"/>
      <c r="N89" s="32"/>
      <c r="O89" s="27" t="str">
        <f t="shared" si="1"/>
        <v>(13,701.00)</v>
      </c>
      <c r="P89" s="67"/>
      <c r="Q89" s="67"/>
      <c r="R89" s="105" t="str">
        <f t="shared" si="2"/>
        <v>2,974.00 </v>
      </c>
      <c r="S89" s="104" t="str">
        <f t="shared" si="3"/>
        <v>10,727.00 </v>
      </c>
      <c r="T89" s="31" t="str">
        <f t="shared" si="4"/>
        <v>10,727.00 </v>
      </c>
      <c r="V89" s="4"/>
    </row>
    <row r="90" ht="15.75" hidden="1" customHeight="1">
      <c r="A90" s="80" t="s">
        <v>193</v>
      </c>
      <c r="B90" s="20" t="s">
        <v>194</v>
      </c>
      <c r="C90" s="179"/>
      <c r="D90" s="22"/>
      <c r="E90" s="22"/>
      <c r="F90" s="25"/>
      <c r="G90" s="24">
        <v>751.0</v>
      </c>
      <c r="H90" s="25">
        <v>5000.0</v>
      </c>
      <c r="I90" s="180"/>
      <c r="J90" s="181"/>
      <c r="K90" s="32"/>
      <c r="L90" s="183"/>
      <c r="M90" s="32"/>
      <c r="N90" s="32"/>
      <c r="O90" s="27" t="str">
        <f t="shared" si="1"/>
        <v>(5,751.00)</v>
      </c>
      <c r="P90" s="67"/>
      <c r="Q90" s="67"/>
      <c r="R90" s="105" t="str">
        <f t="shared" si="2"/>
        <v>2,875.50 </v>
      </c>
      <c r="S90" s="104" t="str">
        <f t="shared" si="3"/>
        <v>2,875.50 </v>
      </c>
      <c r="T90" s="31" t="str">
        <f t="shared" si="4"/>
        <v>2,875.50 </v>
      </c>
      <c r="V90" s="4"/>
    </row>
    <row r="91" ht="15.75" hidden="1" customHeight="1">
      <c r="A91" s="80" t="s">
        <v>195</v>
      </c>
      <c r="B91" s="20" t="s">
        <v>196</v>
      </c>
      <c r="C91" s="179"/>
      <c r="D91" s="22"/>
      <c r="E91" s="22"/>
      <c r="F91" s="25"/>
      <c r="G91" s="24">
        <v>952.0</v>
      </c>
      <c r="H91" s="25">
        <v>5000.0</v>
      </c>
      <c r="I91" s="180"/>
      <c r="J91" s="181"/>
      <c r="K91" s="32"/>
      <c r="L91" s="183"/>
      <c r="M91" s="32"/>
      <c r="N91" s="32"/>
      <c r="O91" s="27" t="str">
        <f t="shared" si="1"/>
        <v>(5,952.00)</v>
      </c>
      <c r="P91" s="67"/>
      <c r="Q91" s="67"/>
      <c r="R91" s="105" t="str">
        <f t="shared" si="2"/>
        <v>2,976.00 </v>
      </c>
      <c r="S91" s="104" t="str">
        <f t="shared" si="3"/>
        <v>2,976.00 </v>
      </c>
      <c r="T91" s="31" t="str">
        <f t="shared" si="4"/>
        <v>2,976.00 </v>
      </c>
      <c r="V91" s="4"/>
    </row>
    <row r="92" ht="15.75" hidden="1" customHeight="1">
      <c r="A92" s="80" t="s">
        <v>195</v>
      </c>
      <c r="B92" s="20" t="s">
        <v>197</v>
      </c>
      <c r="C92" s="179"/>
      <c r="D92" s="22" t="str">
        <f>10000+10000</f>
        <v> 20,000.00 </v>
      </c>
      <c r="E92" s="22"/>
      <c r="F92" s="25"/>
      <c r="G92" s="24">
        <v>1027.0</v>
      </c>
      <c r="H92" s="25">
        <v>5000.0</v>
      </c>
      <c r="I92" s="180"/>
      <c r="J92" s="181" t="str">
        <f>10000+10000</f>
        <v> 20,000.00 </v>
      </c>
      <c r="K92" s="32"/>
      <c r="L92" s="183"/>
      <c r="M92" s="32"/>
      <c r="N92" s="32"/>
      <c r="O92" s="27" t="str">
        <f t="shared" si="1"/>
        <v>(6,027.00)</v>
      </c>
      <c r="P92" s="67"/>
      <c r="Q92" s="67"/>
      <c r="R92" s="105" t="str">
        <f t="shared" si="2"/>
        <v>3,013.50 </v>
      </c>
      <c r="S92" s="104" t="str">
        <f t="shared" si="3"/>
        <v>3,013.50 </v>
      </c>
      <c r="T92" s="31" t="str">
        <f t="shared" si="4"/>
        <v>-16,986.50 </v>
      </c>
      <c r="V92" s="4"/>
    </row>
    <row r="93" ht="15.75" hidden="1" customHeight="1">
      <c r="A93" s="80" t="s">
        <v>195</v>
      </c>
      <c r="B93" s="20" t="s">
        <v>198</v>
      </c>
      <c r="C93" s="179"/>
      <c r="D93" s="22"/>
      <c r="E93" s="22"/>
      <c r="F93" s="25"/>
      <c r="G93" s="24">
        <v>1363.0</v>
      </c>
      <c r="H93" s="25">
        <v>5000.0</v>
      </c>
      <c r="I93" s="180"/>
      <c r="J93" s="181"/>
      <c r="K93" s="32"/>
      <c r="L93" s="183"/>
      <c r="M93" s="32"/>
      <c r="N93" s="32"/>
      <c r="O93" s="27" t="str">
        <f t="shared" si="1"/>
        <v>(6,363.00)</v>
      </c>
      <c r="P93" s="67"/>
      <c r="Q93" s="67"/>
      <c r="R93" s="105" t="str">
        <f t="shared" si="2"/>
        <v>3,181.50 </v>
      </c>
      <c r="S93" s="104" t="str">
        <f t="shared" si="3"/>
        <v>3,181.50 </v>
      </c>
      <c r="T93" s="31" t="str">
        <f t="shared" si="4"/>
        <v>3,181.50 </v>
      </c>
      <c r="V93" s="4"/>
    </row>
    <row r="94" ht="15.75" hidden="1" customHeight="1">
      <c r="A94" s="80" t="s">
        <v>199</v>
      </c>
      <c r="B94" s="20" t="s">
        <v>200</v>
      </c>
      <c r="C94" s="179"/>
      <c r="D94" s="22"/>
      <c r="E94" s="22"/>
      <c r="F94" s="25"/>
      <c r="G94" s="24">
        <v>869.0</v>
      </c>
      <c r="H94" s="25">
        <v>5000.0</v>
      </c>
      <c r="I94" s="180"/>
      <c r="J94" s="181"/>
      <c r="K94" s="32"/>
      <c r="L94" s="183"/>
      <c r="M94" s="32">
        <v>5869.0</v>
      </c>
      <c r="N94" s="32"/>
      <c r="O94" s="27" t="str">
        <f t="shared" si="1"/>
        <v> 0.00 </v>
      </c>
      <c r="P94" s="67"/>
      <c r="Q94" s="67"/>
      <c r="R94" s="105" t="str">
        <f t="shared" si="2"/>
        <v>2,934.50 </v>
      </c>
      <c r="S94" s="104" t="str">
        <f t="shared" si="3"/>
        <v>2,934.50 </v>
      </c>
      <c r="T94" s="31" t="str">
        <f t="shared" si="4"/>
        <v>-2,934.50 </v>
      </c>
      <c r="V94" s="4"/>
    </row>
    <row r="95" ht="15.75" hidden="1" customHeight="1">
      <c r="A95" s="80" t="s">
        <v>659</v>
      </c>
      <c r="B95" s="20" t="s">
        <v>202</v>
      </c>
      <c r="C95" s="179"/>
      <c r="D95" s="22">
        <v>500.0</v>
      </c>
      <c r="E95" s="22"/>
      <c r="F95" s="25"/>
      <c r="G95" s="24">
        <v>2726.0</v>
      </c>
      <c r="H95" s="25">
        <v>5000.0</v>
      </c>
      <c r="I95" s="180"/>
      <c r="J95" s="181">
        <v>3100.0</v>
      </c>
      <c r="K95" s="32"/>
      <c r="L95" s="183"/>
      <c r="M95" s="32"/>
      <c r="N95" s="32"/>
      <c r="O95" s="27" t="str">
        <f t="shared" si="1"/>
        <v>(5,126.00)</v>
      </c>
      <c r="P95" s="67"/>
      <c r="Q95" s="67"/>
      <c r="R95" s="105" t="str">
        <f t="shared" si="2"/>
        <v>3,863.00 </v>
      </c>
      <c r="S95" s="104" t="str">
        <f t="shared" si="3"/>
        <v>3,863.00 </v>
      </c>
      <c r="T95" s="31" t="str">
        <f t="shared" si="4"/>
        <v>763.00 </v>
      </c>
      <c r="V95" s="4"/>
    </row>
    <row r="96" ht="15.75" hidden="1" customHeight="1">
      <c r="A96" s="80" t="s">
        <v>203</v>
      </c>
      <c r="B96" s="20" t="s">
        <v>204</v>
      </c>
      <c r="C96" s="179"/>
      <c r="D96" s="22"/>
      <c r="E96" s="22"/>
      <c r="F96" s="25"/>
      <c r="G96" s="24">
        <v>790.0</v>
      </c>
      <c r="H96" s="25">
        <v>5000.0</v>
      </c>
      <c r="I96" s="180"/>
      <c r="J96" s="181">
        <v>2895.0</v>
      </c>
      <c r="K96" s="32"/>
      <c r="L96" s="183"/>
      <c r="M96" s="32"/>
      <c r="N96" s="32"/>
      <c r="O96" s="27" t="str">
        <f t="shared" si="1"/>
        <v>(2,895.00)</v>
      </c>
      <c r="P96" s="67"/>
      <c r="Q96" s="67"/>
      <c r="R96" s="105" t="str">
        <f t="shared" si="2"/>
        <v>2,895.00 </v>
      </c>
      <c r="S96" s="104" t="str">
        <f t="shared" si="3"/>
        <v>2,895.00 </v>
      </c>
      <c r="T96" s="31" t="str">
        <f t="shared" si="4"/>
        <v>0.00 </v>
      </c>
      <c r="V96" s="4"/>
    </row>
    <row r="97" ht="15.75" hidden="1" customHeight="1">
      <c r="A97" s="80" t="s">
        <v>205</v>
      </c>
      <c r="B97" s="20" t="s">
        <v>206</v>
      </c>
      <c r="C97" s="179">
        <v>5096.0</v>
      </c>
      <c r="D97" s="22" t="str">
        <f>45+660</f>
        <v> 705.00 </v>
      </c>
      <c r="E97" s="22"/>
      <c r="F97" s="25"/>
      <c r="G97" s="24">
        <v>2026.0</v>
      </c>
      <c r="H97" s="25">
        <v>5000.0</v>
      </c>
      <c r="I97" s="180"/>
      <c r="J97" s="181"/>
      <c r="K97" s="32">
        <v>5000.0</v>
      </c>
      <c r="L97" s="183" t="str">
        <f>45+3000</f>
        <v> 3,045.00 </v>
      </c>
      <c r="M97" s="32"/>
      <c r="N97" s="32"/>
      <c r="O97" s="27" t="str">
        <f t="shared" si="1"/>
        <v>(4,782.00)</v>
      </c>
      <c r="P97" s="67"/>
      <c r="Q97" s="67"/>
      <c r="R97" s="105" t="str">
        <f t="shared" si="2"/>
        <v>3,513.00 </v>
      </c>
      <c r="S97" s="104" t="str">
        <f t="shared" si="3"/>
        <v>8,609.00 </v>
      </c>
      <c r="T97" s="31" t="str">
        <f t="shared" si="4"/>
        <v>564.00 </v>
      </c>
      <c r="V97" s="4"/>
    </row>
    <row r="98" ht="15.75" hidden="1" customHeight="1">
      <c r="A98" s="80" t="s">
        <v>660</v>
      </c>
      <c r="B98" s="20" t="s">
        <v>208</v>
      </c>
      <c r="C98" s="179"/>
      <c r="D98" s="22"/>
      <c r="E98" s="22"/>
      <c r="F98" s="25"/>
      <c r="G98" s="24">
        <v>632.0</v>
      </c>
      <c r="H98" s="25">
        <v>5000.0</v>
      </c>
      <c r="I98" s="180"/>
      <c r="J98" s="181"/>
      <c r="K98" s="32"/>
      <c r="L98" s="183"/>
      <c r="M98" s="32"/>
      <c r="N98" s="32"/>
      <c r="O98" s="27" t="str">
        <f t="shared" si="1"/>
        <v>(5,632.00)</v>
      </c>
      <c r="P98" s="67"/>
      <c r="Q98" s="67"/>
      <c r="R98" s="105" t="str">
        <f t="shared" si="2"/>
        <v>2,816.00 </v>
      </c>
      <c r="S98" s="104" t="str">
        <f t="shared" si="3"/>
        <v>2,816.00 </v>
      </c>
      <c r="T98" s="31" t="str">
        <f t="shared" si="4"/>
        <v>2,816.00 </v>
      </c>
      <c r="V98" s="4"/>
    </row>
    <row r="99" ht="15.75" hidden="1" customHeight="1">
      <c r="A99" s="80" t="s">
        <v>209</v>
      </c>
      <c r="B99" s="20" t="s">
        <v>210</v>
      </c>
      <c r="C99" s="179"/>
      <c r="D99" s="22">
        <v>35.0</v>
      </c>
      <c r="E99" s="22"/>
      <c r="F99" s="25"/>
      <c r="G99" s="24">
        <v>869.0</v>
      </c>
      <c r="H99" s="25">
        <v>5000.0</v>
      </c>
      <c r="I99" s="180"/>
      <c r="J99" s="181"/>
      <c r="K99" s="32"/>
      <c r="L99" s="183">
        <v>5904.0</v>
      </c>
      <c r="M99" s="32"/>
      <c r="N99" s="32"/>
      <c r="O99" s="27" t="str">
        <f t="shared" si="1"/>
        <v> 0.00 </v>
      </c>
      <c r="P99" s="67"/>
      <c r="Q99" s="67"/>
      <c r="R99" s="105" t="str">
        <f t="shared" si="2"/>
        <v>2,934.50 </v>
      </c>
      <c r="S99" s="104" t="str">
        <f t="shared" si="3"/>
        <v>2,934.50 </v>
      </c>
      <c r="T99" s="31" t="str">
        <f t="shared" si="4"/>
        <v>-2,969.50 </v>
      </c>
      <c r="V99" s="4"/>
    </row>
    <row r="100" ht="15.75" hidden="1" customHeight="1">
      <c r="A100" s="80" t="s">
        <v>211</v>
      </c>
      <c r="B100" s="20" t="s">
        <v>212</v>
      </c>
      <c r="C100" s="179"/>
      <c r="D100" s="22"/>
      <c r="E100" s="22"/>
      <c r="F100" s="25"/>
      <c r="G100" s="24">
        <v>3160.0</v>
      </c>
      <c r="H100" s="25">
        <v>5000.0</v>
      </c>
      <c r="I100" s="180"/>
      <c r="J100" s="181"/>
      <c r="K100" s="32"/>
      <c r="L100" s="183"/>
      <c r="M100" s="32"/>
      <c r="N100" s="32"/>
      <c r="O100" s="27" t="str">
        <f t="shared" si="1"/>
        <v>(8,160.00)</v>
      </c>
      <c r="P100" s="67"/>
      <c r="Q100" s="67"/>
      <c r="R100" s="105" t="str">
        <f t="shared" si="2"/>
        <v>4,080.00 </v>
      </c>
      <c r="S100" s="104" t="str">
        <f t="shared" si="3"/>
        <v>4,080.00 </v>
      </c>
      <c r="T100" s="31" t="str">
        <f t="shared" si="4"/>
        <v>4,080.00 </v>
      </c>
      <c r="V100" s="4"/>
    </row>
    <row r="101" ht="15.75" hidden="1" customHeight="1">
      <c r="A101" s="80" t="s">
        <v>213</v>
      </c>
      <c r="B101" s="20" t="s">
        <v>214</v>
      </c>
      <c r="C101" s="179">
        <v>9816.0</v>
      </c>
      <c r="D101" s="22"/>
      <c r="E101" s="22"/>
      <c r="F101" s="25"/>
      <c r="G101" s="24">
        <v>1766.0</v>
      </c>
      <c r="H101" s="25">
        <v>5000.0</v>
      </c>
      <c r="I101" s="180"/>
      <c r="J101" s="181"/>
      <c r="K101" s="32"/>
      <c r="L101" s="183"/>
      <c r="M101" s="32"/>
      <c r="N101" s="32"/>
      <c r="O101" s="27" t="str">
        <f t="shared" si="1"/>
        <v>(16,582.00)</v>
      </c>
      <c r="P101" s="67"/>
      <c r="Q101" s="67"/>
      <c r="R101" s="105" t="str">
        <f t="shared" si="2"/>
        <v>3,383.00 </v>
      </c>
      <c r="S101" s="104" t="str">
        <f t="shared" si="3"/>
        <v>13,199.00 </v>
      </c>
      <c r="T101" s="31" t="str">
        <f t="shared" si="4"/>
        <v>13,199.00 </v>
      </c>
      <c r="V101" s="4"/>
    </row>
    <row r="102" ht="15.75" hidden="1" customHeight="1">
      <c r="A102" s="80" t="s">
        <v>215</v>
      </c>
      <c r="B102" s="20" t="s">
        <v>216</v>
      </c>
      <c r="C102" s="179">
        <v>25831.0</v>
      </c>
      <c r="D102" s="22"/>
      <c r="E102" s="22"/>
      <c r="F102" s="27"/>
      <c r="G102" s="24">
        <v>1572.0</v>
      </c>
      <c r="H102" s="25">
        <v>5000.0</v>
      </c>
      <c r="I102" s="180"/>
      <c r="J102" s="181"/>
      <c r="K102" s="32"/>
      <c r="L102" s="183"/>
      <c r="M102" s="32"/>
      <c r="N102" s="32"/>
      <c r="O102" s="27" t="str">
        <f t="shared" si="1"/>
        <v>(32,403.00)</v>
      </c>
      <c r="P102" s="67"/>
      <c r="Q102" s="67"/>
      <c r="R102" s="105" t="str">
        <f t="shared" si="2"/>
        <v>3,286.00 </v>
      </c>
      <c r="S102" s="104" t="str">
        <f t="shared" si="3"/>
        <v>29,117.00 </v>
      </c>
      <c r="T102" s="31" t="str">
        <f t="shared" si="4"/>
        <v>29,117.00 </v>
      </c>
      <c r="V102" s="4"/>
    </row>
    <row r="103" ht="15.75" hidden="1" customHeight="1">
      <c r="A103" s="80" t="s">
        <v>217</v>
      </c>
      <c r="B103" s="20" t="s">
        <v>218</v>
      </c>
      <c r="C103" s="179"/>
      <c r="D103" s="22"/>
      <c r="E103" s="22"/>
      <c r="F103" s="27"/>
      <c r="G103" s="24">
        <v>964.0</v>
      </c>
      <c r="H103" s="25">
        <v>5000.0</v>
      </c>
      <c r="I103" s="180"/>
      <c r="J103" s="181"/>
      <c r="K103" s="32"/>
      <c r="L103" s="183"/>
      <c r="M103" s="32"/>
      <c r="N103" s="32"/>
      <c r="O103" s="27" t="str">
        <f t="shared" si="1"/>
        <v>(5,964.00)</v>
      </c>
      <c r="P103" s="67"/>
      <c r="Q103" s="67"/>
      <c r="R103" s="105" t="str">
        <f t="shared" si="2"/>
        <v>2,982.00 </v>
      </c>
      <c r="S103" s="104" t="str">
        <f t="shared" si="3"/>
        <v>2,982.00 </v>
      </c>
      <c r="T103" s="31" t="str">
        <f t="shared" si="4"/>
        <v>2,982.00 </v>
      </c>
      <c r="V103" s="4"/>
    </row>
    <row r="104" ht="15.75" hidden="1" customHeight="1">
      <c r="A104" s="80" t="s">
        <v>265</v>
      </c>
      <c r="B104" s="20" t="s">
        <v>220</v>
      </c>
      <c r="C104" s="179"/>
      <c r="D104" s="22"/>
      <c r="E104" s="22"/>
      <c r="F104" s="25"/>
      <c r="G104" s="24">
        <v>790.0</v>
      </c>
      <c r="H104" s="25">
        <v>5000.0</v>
      </c>
      <c r="I104" s="180"/>
      <c r="J104" s="181"/>
      <c r="K104" s="32">
        <v>1000.0</v>
      </c>
      <c r="L104" s="183"/>
      <c r="M104" s="32"/>
      <c r="N104" s="32"/>
      <c r="O104" s="27" t="str">
        <f t="shared" si="1"/>
        <v>(4,790.00)</v>
      </c>
      <c r="P104" s="67"/>
      <c r="Q104" s="67"/>
      <c r="R104" s="105" t="str">
        <f t="shared" si="2"/>
        <v>2,895.00 </v>
      </c>
      <c r="S104" s="104" t="str">
        <f t="shared" si="3"/>
        <v>2,895.00 </v>
      </c>
      <c r="T104" s="31" t="str">
        <f t="shared" si="4"/>
        <v>1,895.00 </v>
      </c>
      <c r="V104" s="4"/>
    </row>
    <row r="105" ht="15.75" hidden="1" customHeight="1">
      <c r="A105" s="80" t="s">
        <v>221</v>
      </c>
      <c r="B105" s="20" t="s">
        <v>222</v>
      </c>
      <c r="C105" s="179"/>
      <c r="D105" s="22"/>
      <c r="E105" s="22"/>
      <c r="F105" s="25"/>
      <c r="G105" s="24">
        <v>909.0</v>
      </c>
      <c r="H105" s="25">
        <v>5000.0</v>
      </c>
      <c r="I105" s="180">
        <v>3500.0</v>
      </c>
      <c r="J105" s="181"/>
      <c r="K105" s="32"/>
      <c r="L105" s="183"/>
      <c r="M105" s="32"/>
      <c r="N105" s="32"/>
      <c r="O105" s="27" t="str">
        <f t="shared" si="1"/>
        <v>(2,409.00)</v>
      </c>
      <c r="P105" s="67"/>
      <c r="Q105" s="67"/>
      <c r="R105" s="105" t="str">
        <f t="shared" si="2"/>
        <v>2,954.50 </v>
      </c>
      <c r="S105" s="104" t="str">
        <f t="shared" si="3"/>
        <v>2,954.50 </v>
      </c>
      <c r="T105" s="31" t="str">
        <f t="shared" si="4"/>
        <v>-545.50 </v>
      </c>
      <c r="V105" s="4"/>
    </row>
    <row r="106" ht="15.75" hidden="1" customHeight="1">
      <c r="A106" s="80" t="s">
        <v>223</v>
      </c>
      <c r="B106" s="20" t="s">
        <v>224</v>
      </c>
      <c r="C106" s="179"/>
      <c r="D106" s="22"/>
      <c r="E106" s="22"/>
      <c r="F106" s="25"/>
      <c r="G106" s="24">
        <v>1264.0</v>
      </c>
      <c r="H106" s="25">
        <v>5000.0</v>
      </c>
      <c r="I106" s="180"/>
      <c r="J106" s="181"/>
      <c r="K106" s="32"/>
      <c r="L106" s="183"/>
      <c r="M106" s="32"/>
      <c r="N106" s="32"/>
      <c r="O106" s="27" t="str">
        <f t="shared" si="1"/>
        <v>(6,264.00)</v>
      </c>
      <c r="P106" s="67"/>
      <c r="Q106" s="67"/>
      <c r="R106" s="105" t="str">
        <f t="shared" si="2"/>
        <v>3,132.00 </v>
      </c>
      <c r="S106" s="104" t="str">
        <f t="shared" si="3"/>
        <v>3,132.00 </v>
      </c>
      <c r="T106" s="31" t="str">
        <f t="shared" si="4"/>
        <v>3,132.00 </v>
      </c>
      <c r="V106" s="4"/>
    </row>
    <row r="107" ht="15.75" hidden="1" customHeight="1">
      <c r="A107" s="80" t="s">
        <v>225</v>
      </c>
      <c r="B107" s="20" t="s">
        <v>226</v>
      </c>
      <c r="C107" s="179"/>
      <c r="D107" s="22"/>
      <c r="E107" s="22"/>
      <c r="F107" s="25"/>
      <c r="G107" s="24">
        <v>869.0</v>
      </c>
      <c r="H107" s="25">
        <v>5000.0</v>
      </c>
      <c r="I107" s="180"/>
      <c r="J107" s="181"/>
      <c r="K107" s="32"/>
      <c r="L107" s="183"/>
      <c r="M107" s="32"/>
      <c r="N107" s="32"/>
      <c r="O107" s="27" t="str">
        <f t="shared" si="1"/>
        <v>(5,869.00)</v>
      </c>
      <c r="P107" s="67"/>
      <c r="Q107" s="67"/>
      <c r="R107" s="105" t="str">
        <f t="shared" si="2"/>
        <v>2,934.50 </v>
      </c>
      <c r="S107" s="104" t="str">
        <f t="shared" si="3"/>
        <v>2,934.50 </v>
      </c>
      <c r="T107" s="31" t="str">
        <f t="shared" si="4"/>
        <v>2,934.50 </v>
      </c>
      <c r="V107" s="4"/>
    </row>
    <row r="108" ht="15.75" hidden="1" customHeight="1">
      <c r="A108" s="80" t="s">
        <v>661</v>
      </c>
      <c r="B108" s="20" t="s">
        <v>228</v>
      </c>
      <c r="C108" s="179">
        <v>8284.0</v>
      </c>
      <c r="D108" s="22"/>
      <c r="E108" s="22"/>
      <c r="F108" s="25"/>
      <c r="G108" s="24">
        <v>869.0</v>
      </c>
      <c r="H108" s="25">
        <v>5000.0</v>
      </c>
      <c r="I108" s="180"/>
      <c r="J108" s="181"/>
      <c r="K108" s="32"/>
      <c r="L108" s="183"/>
      <c r="M108" s="32"/>
      <c r="N108" s="32"/>
      <c r="O108" s="27" t="str">
        <f t="shared" si="1"/>
        <v>(14,153.00)</v>
      </c>
      <c r="P108" s="67"/>
      <c r="Q108" s="67"/>
      <c r="R108" s="105" t="str">
        <f t="shared" si="2"/>
        <v>2,934.50 </v>
      </c>
      <c r="S108" s="104" t="str">
        <f t="shared" si="3"/>
        <v>11,218.50 </v>
      </c>
      <c r="T108" s="31" t="str">
        <f t="shared" si="4"/>
        <v>11,218.50 </v>
      </c>
      <c r="V108" s="4"/>
    </row>
    <row r="109" ht="15.75" hidden="1" customHeight="1">
      <c r="A109" s="130" t="s">
        <v>229</v>
      </c>
      <c r="B109" s="20" t="s">
        <v>230</v>
      </c>
      <c r="C109" s="179">
        <v>4278.0</v>
      </c>
      <c r="D109" s="22"/>
      <c r="E109" s="22"/>
      <c r="F109" s="25"/>
      <c r="G109" s="24">
        <v>1067.0</v>
      </c>
      <c r="H109" s="25">
        <v>5000.0</v>
      </c>
      <c r="I109" s="180"/>
      <c r="J109" s="181">
        <v>4278.0</v>
      </c>
      <c r="K109" s="32" t="str">
        <f>3050+1873</f>
        <v> 4,923.00 </v>
      </c>
      <c r="L109" s="183"/>
      <c r="M109" s="32"/>
      <c r="N109" s="32"/>
      <c r="O109" s="27" t="str">
        <f t="shared" si="1"/>
        <v>(1,144.00)</v>
      </c>
      <c r="P109" s="67"/>
      <c r="Q109" s="67"/>
      <c r="R109" s="105" t="str">
        <f t="shared" si="2"/>
        <v>3,033.50 </v>
      </c>
      <c r="S109" s="104" t="str">
        <f t="shared" si="3"/>
        <v>7,311.50 </v>
      </c>
      <c r="T109" s="31" t="str">
        <f t="shared" si="4"/>
        <v>-1,889.50 </v>
      </c>
      <c r="V109" s="4"/>
    </row>
    <row r="110" ht="15.75" hidden="1" customHeight="1">
      <c r="A110" s="80" t="s">
        <v>231</v>
      </c>
      <c r="B110" s="20" t="s">
        <v>232</v>
      </c>
      <c r="C110" s="179"/>
      <c r="D110" s="22">
        <v>15.0</v>
      </c>
      <c r="E110" s="22"/>
      <c r="F110" s="25"/>
      <c r="G110" s="24">
        <v>988.0</v>
      </c>
      <c r="H110" s="25">
        <v>5000.0</v>
      </c>
      <c r="I110" s="180"/>
      <c r="J110" s="181"/>
      <c r="K110" s="32"/>
      <c r="L110" s="183"/>
      <c r="M110" s="32">
        <v>6003.0</v>
      </c>
      <c r="N110" s="32"/>
      <c r="O110" s="27" t="str">
        <f t="shared" si="1"/>
        <v> 0.00 </v>
      </c>
      <c r="P110" s="67"/>
      <c r="Q110" s="67"/>
      <c r="R110" s="105" t="str">
        <f t="shared" si="2"/>
        <v>2,994.00 </v>
      </c>
      <c r="S110" s="104" t="str">
        <f t="shared" si="3"/>
        <v>2,994.00 </v>
      </c>
      <c r="T110" s="31" t="str">
        <f t="shared" si="4"/>
        <v>-3,009.00 </v>
      </c>
      <c r="V110" s="4"/>
    </row>
    <row r="111" ht="36.75" hidden="1" customHeight="1">
      <c r="A111" s="80" t="s">
        <v>662</v>
      </c>
      <c r="B111" s="20" t="s">
        <v>234</v>
      </c>
      <c r="C111" s="179"/>
      <c r="D111" s="22"/>
      <c r="E111" s="22"/>
      <c r="F111" s="25"/>
      <c r="G111" s="24">
        <v>968.0</v>
      </c>
      <c r="H111" s="25">
        <v>5000.0</v>
      </c>
      <c r="I111" s="180"/>
      <c r="J111" s="181"/>
      <c r="K111" s="32"/>
      <c r="L111" s="183"/>
      <c r="M111" s="32"/>
      <c r="N111" s="32"/>
      <c r="O111" s="27" t="str">
        <f t="shared" si="1"/>
        <v>(5,968.00)</v>
      </c>
      <c r="P111" s="67"/>
      <c r="Q111" s="67"/>
      <c r="R111" s="105" t="str">
        <f t="shared" si="2"/>
        <v>2,984.00 </v>
      </c>
      <c r="S111" s="104" t="str">
        <f t="shared" si="3"/>
        <v>2,984.00 </v>
      </c>
      <c r="T111" s="31" t="str">
        <f t="shared" si="4"/>
        <v>2,984.00 </v>
      </c>
      <c r="V111" s="4"/>
    </row>
    <row r="112" ht="15.75" hidden="1" customHeight="1">
      <c r="A112" s="80" t="s">
        <v>235</v>
      </c>
      <c r="B112" s="20" t="s">
        <v>236</v>
      </c>
      <c r="C112" s="179"/>
      <c r="D112" s="22"/>
      <c r="E112" s="22"/>
      <c r="F112" s="25"/>
      <c r="G112" s="24">
        <v>790.0</v>
      </c>
      <c r="H112" s="25">
        <v>5000.0</v>
      </c>
      <c r="I112" s="180"/>
      <c r="J112" s="181"/>
      <c r="K112" s="32"/>
      <c r="L112" s="183"/>
      <c r="M112" s="32"/>
      <c r="N112" s="32"/>
      <c r="O112" s="27" t="str">
        <f t="shared" si="1"/>
        <v>(5,790.00)</v>
      </c>
      <c r="P112" s="67"/>
      <c r="Q112" s="67"/>
      <c r="R112" s="105" t="str">
        <f t="shared" si="2"/>
        <v>2,895.00 </v>
      </c>
      <c r="S112" s="104" t="str">
        <f t="shared" si="3"/>
        <v>2,895.00 </v>
      </c>
      <c r="T112" s="31" t="str">
        <f t="shared" si="4"/>
        <v>2,895.00 </v>
      </c>
      <c r="V112" s="4"/>
    </row>
    <row r="113" ht="15.75" hidden="1" customHeight="1">
      <c r="A113" s="80" t="s">
        <v>237</v>
      </c>
      <c r="B113" s="20" t="s">
        <v>238</v>
      </c>
      <c r="C113" s="179">
        <v>3302.0</v>
      </c>
      <c r="D113" s="22"/>
      <c r="E113" s="22"/>
      <c r="F113" s="25"/>
      <c r="G113" s="24">
        <v>1074.0</v>
      </c>
      <c r="H113" s="25">
        <v>5000.0</v>
      </c>
      <c r="I113" s="180"/>
      <c r="J113" s="181"/>
      <c r="K113" s="32"/>
      <c r="L113" s="183"/>
      <c r="M113" s="32"/>
      <c r="N113" s="32"/>
      <c r="O113" s="27" t="str">
        <f t="shared" si="1"/>
        <v>(9,376.00)</v>
      </c>
      <c r="P113" s="67"/>
      <c r="Q113" s="67"/>
      <c r="R113" s="105" t="str">
        <f t="shared" si="2"/>
        <v>3,037.00 </v>
      </c>
      <c r="S113" s="104" t="str">
        <f t="shared" si="3"/>
        <v>6,339.00 </v>
      </c>
      <c r="T113" s="31" t="str">
        <f t="shared" si="4"/>
        <v>6,339.00 </v>
      </c>
      <c r="V113" s="4"/>
    </row>
    <row r="114" ht="15.75" hidden="1" customHeight="1">
      <c r="A114" s="130" t="s">
        <v>239</v>
      </c>
      <c r="B114" s="20" t="s">
        <v>240</v>
      </c>
      <c r="C114" s="179"/>
      <c r="D114" s="22">
        <v>5.0</v>
      </c>
      <c r="E114" s="22"/>
      <c r="F114" s="25"/>
      <c r="G114" s="24">
        <v>790.0</v>
      </c>
      <c r="H114" s="25">
        <v>5000.0</v>
      </c>
      <c r="I114" s="180"/>
      <c r="J114" s="181"/>
      <c r="K114" s="32">
        <v>5795.0</v>
      </c>
      <c r="L114" s="183"/>
      <c r="M114" s="32"/>
      <c r="N114" s="32"/>
      <c r="O114" s="27" t="str">
        <f t="shared" si="1"/>
        <v> 0.00 </v>
      </c>
      <c r="P114" s="67"/>
      <c r="Q114" s="67"/>
      <c r="R114" s="105" t="str">
        <f t="shared" si="2"/>
        <v>2,895.00 </v>
      </c>
      <c r="S114" s="104" t="str">
        <f t="shared" si="3"/>
        <v>2,895.00 </v>
      </c>
      <c r="T114" s="31" t="str">
        <f t="shared" si="4"/>
        <v>-2,900.00 </v>
      </c>
      <c r="V114" s="4"/>
    </row>
    <row r="115" ht="15.75" hidden="1" customHeight="1">
      <c r="A115" s="80" t="s">
        <v>241</v>
      </c>
      <c r="B115" s="20" t="s">
        <v>242</v>
      </c>
      <c r="C115" s="179"/>
      <c r="D115" s="22"/>
      <c r="E115" s="22"/>
      <c r="F115" s="25"/>
      <c r="G115" s="24">
        <v>1102.0</v>
      </c>
      <c r="H115" s="25">
        <v>5000.0</v>
      </c>
      <c r="I115" s="180"/>
      <c r="J115" s="181"/>
      <c r="K115" s="32"/>
      <c r="L115" s="183"/>
      <c r="M115" s="32"/>
      <c r="N115" s="32"/>
      <c r="O115" s="27" t="str">
        <f t="shared" si="1"/>
        <v>(6,102.00)</v>
      </c>
      <c r="P115" s="67"/>
      <c r="Q115" s="67"/>
      <c r="R115" s="105" t="str">
        <f t="shared" si="2"/>
        <v>3,051.00 </v>
      </c>
      <c r="S115" s="104" t="str">
        <f t="shared" si="3"/>
        <v>3,051.00 </v>
      </c>
      <c r="T115" s="31" t="str">
        <f t="shared" si="4"/>
        <v>3,051.00 </v>
      </c>
      <c r="V115" s="4"/>
    </row>
    <row r="116" ht="15.75" hidden="1" customHeight="1">
      <c r="A116" s="80" t="s">
        <v>243</v>
      </c>
      <c r="B116" s="20" t="s">
        <v>244</v>
      </c>
      <c r="C116" s="179"/>
      <c r="D116" s="22"/>
      <c r="E116" s="22"/>
      <c r="F116" s="25"/>
      <c r="G116" s="24">
        <v>956.0</v>
      </c>
      <c r="H116" s="25">
        <v>5000.0</v>
      </c>
      <c r="I116" s="180"/>
      <c r="J116" s="181"/>
      <c r="K116" s="32">
        <v>1000.0</v>
      </c>
      <c r="L116" s="183"/>
      <c r="M116" s="32"/>
      <c r="N116" s="32"/>
      <c r="O116" s="27" t="str">
        <f t="shared" si="1"/>
        <v>(4,956.00)</v>
      </c>
      <c r="P116" s="67"/>
      <c r="Q116" s="67"/>
      <c r="R116" s="105" t="str">
        <f t="shared" si="2"/>
        <v>2,978.00 </v>
      </c>
      <c r="S116" s="104" t="str">
        <f t="shared" si="3"/>
        <v>2,978.00 </v>
      </c>
      <c r="T116" s="31" t="str">
        <f t="shared" si="4"/>
        <v>1,978.00 </v>
      </c>
      <c r="V116" s="4"/>
    </row>
    <row r="117" ht="15.75" hidden="1" customHeight="1">
      <c r="A117" s="80" t="s">
        <v>245</v>
      </c>
      <c r="B117" s="20" t="s">
        <v>246</v>
      </c>
      <c r="C117" s="179"/>
      <c r="D117" s="22"/>
      <c r="E117" s="22"/>
      <c r="F117" s="25"/>
      <c r="G117" s="24">
        <v>909.0</v>
      </c>
      <c r="H117" s="25">
        <v>5000.0</v>
      </c>
      <c r="I117" s="180"/>
      <c r="J117" s="181"/>
      <c r="K117" s="32"/>
      <c r="L117" s="183"/>
      <c r="M117" s="32"/>
      <c r="N117" s="32"/>
      <c r="O117" s="27" t="str">
        <f t="shared" si="1"/>
        <v>(5,909.00)</v>
      </c>
      <c r="P117" s="67"/>
      <c r="Q117" s="67"/>
      <c r="R117" s="105" t="str">
        <f t="shared" si="2"/>
        <v>2,954.50 </v>
      </c>
      <c r="S117" s="104" t="str">
        <f t="shared" si="3"/>
        <v>2,954.50 </v>
      </c>
      <c r="T117" s="31" t="str">
        <f t="shared" si="4"/>
        <v>2,954.50 </v>
      </c>
      <c r="V117" s="4"/>
    </row>
    <row r="118" ht="15.75" hidden="1" customHeight="1">
      <c r="A118" s="80" t="s">
        <v>247</v>
      </c>
      <c r="B118" s="20" t="s">
        <v>248</v>
      </c>
      <c r="C118" s="179"/>
      <c r="D118" s="22"/>
      <c r="E118" s="22"/>
      <c r="F118" s="25"/>
      <c r="G118" s="24">
        <v>948.0</v>
      </c>
      <c r="H118" s="25">
        <v>5000.0</v>
      </c>
      <c r="I118" s="180"/>
      <c r="J118" s="181"/>
      <c r="K118" s="32"/>
      <c r="L118" s="183"/>
      <c r="M118" s="32"/>
      <c r="N118" s="32"/>
      <c r="O118" s="27" t="str">
        <f t="shared" si="1"/>
        <v>(5,948.00)</v>
      </c>
      <c r="P118" s="67"/>
      <c r="Q118" s="67"/>
      <c r="R118" s="105" t="str">
        <f t="shared" si="2"/>
        <v>2,974.00 </v>
      </c>
      <c r="S118" s="104" t="str">
        <f t="shared" si="3"/>
        <v>2,974.00 </v>
      </c>
      <c r="T118" s="31" t="str">
        <f t="shared" si="4"/>
        <v>2,974.00 </v>
      </c>
      <c r="V118" s="4"/>
    </row>
    <row r="119" ht="15.75" hidden="1" customHeight="1">
      <c r="A119" s="80" t="s">
        <v>663</v>
      </c>
      <c r="B119" s="20" t="s">
        <v>250</v>
      </c>
      <c r="C119" s="179"/>
      <c r="D119" s="22"/>
      <c r="E119" s="22"/>
      <c r="F119" s="25"/>
      <c r="G119" s="24">
        <v>1122.0</v>
      </c>
      <c r="H119" s="25">
        <v>5000.0</v>
      </c>
      <c r="I119" s="180"/>
      <c r="J119" s="181"/>
      <c r="K119" s="32"/>
      <c r="L119" s="183"/>
      <c r="M119" s="32"/>
      <c r="N119" s="32"/>
      <c r="O119" s="27" t="str">
        <f t="shared" si="1"/>
        <v>(6,122.00)</v>
      </c>
      <c r="P119" s="67"/>
      <c r="Q119" s="67"/>
      <c r="R119" s="105" t="str">
        <f t="shared" si="2"/>
        <v>3,061.00 </v>
      </c>
      <c r="S119" s="104" t="str">
        <f t="shared" si="3"/>
        <v>3,061.00 </v>
      </c>
      <c r="T119" s="31" t="str">
        <f t="shared" si="4"/>
        <v>3,061.00 </v>
      </c>
      <c r="V119" s="4"/>
    </row>
    <row r="120" ht="15.75" hidden="1" customHeight="1">
      <c r="A120" s="80" t="s">
        <v>251</v>
      </c>
      <c r="B120" s="20" t="s">
        <v>252</v>
      </c>
      <c r="C120" s="179">
        <v>25394.0</v>
      </c>
      <c r="D120" s="22"/>
      <c r="E120" s="22"/>
      <c r="F120" s="25"/>
      <c r="G120" s="24">
        <v>1422.0</v>
      </c>
      <c r="H120" s="25">
        <v>5000.0</v>
      </c>
      <c r="I120" s="180"/>
      <c r="J120" s="181"/>
      <c r="K120" s="32"/>
      <c r="L120" s="183"/>
      <c r="M120" s="32"/>
      <c r="N120" s="32"/>
      <c r="O120" s="27" t="str">
        <f t="shared" si="1"/>
        <v>(31,816.00)</v>
      </c>
      <c r="P120" s="67"/>
      <c r="Q120" s="67"/>
      <c r="R120" s="105" t="str">
        <f t="shared" si="2"/>
        <v>3,211.00 </v>
      </c>
      <c r="S120" s="104" t="str">
        <f t="shared" si="3"/>
        <v>28,605.00 </v>
      </c>
      <c r="T120" s="31" t="str">
        <f t="shared" si="4"/>
        <v>28,605.00 </v>
      </c>
      <c r="V120" s="4"/>
    </row>
    <row r="121" ht="15.75" hidden="1" customHeight="1">
      <c r="A121" s="80" t="s">
        <v>253</v>
      </c>
      <c r="B121" s="20" t="s">
        <v>254</v>
      </c>
      <c r="C121" s="179"/>
      <c r="D121" s="22"/>
      <c r="E121" s="22"/>
      <c r="F121" s="25"/>
      <c r="G121" s="24">
        <v>790.0</v>
      </c>
      <c r="H121" s="25">
        <v>5000.0</v>
      </c>
      <c r="I121" s="180"/>
      <c r="J121" s="181"/>
      <c r="K121" s="32"/>
      <c r="L121" s="183">
        <v>5790.0</v>
      </c>
      <c r="M121" s="32"/>
      <c r="N121" s="32"/>
      <c r="O121" s="27" t="str">
        <f t="shared" si="1"/>
        <v> 0.00 </v>
      </c>
      <c r="P121" s="67"/>
      <c r="Q121" s="67"/>
      <c r="R121" s="105" t="str">
        <f t="shared" si="2"/>
        <v>2,895.00 </v>
      </c>
      <c r="S121" s="104" t="str">
        <f t="shared" si="3"/>
        <v>2,895.00 </v>
      </c>
      <c r="T121" s="31" t="str">
        <f t="shared" si="4"/>
        <v>-2,895.00 </v>
      </c>
      <c r="V121" s="4"/>
    </row>
    <row r="122" ht="15.75" hidden="1" customHeight="1">
      <c r="A122" s="80" t="s">
        <v>255</v>
      </c>
      <c r="B122" s="20" t="s">
        <v>256</v>
      </c>
      <c r="C122" s="179"/>
      <c r="D122" s="22"/>
      <c r="E122" s="22"/>
      <c r="F122" s="25"/>
      <c r="G122" s="24">
        <v>948.0</v>
      </c>
      <c r="H122" s="25">
        <v>5000.0</v>
      </c>
      <c r="I122" s="180"/>
      <c r="J122" s="181"/>
      <c r="K122" s="32"/>
      <c r="L122" s="183"/>
      <c r="M122" s="32"/>
      <c r="N122" s="32"/>
      <c r="O122" s="27" t="str">
        <f t="shared" si="1"/>
        <v>(5,948.00)</v>
      </c>
      <c r="P122" s="67"/>
      <c r="Q122" s="67"/>
      <c r="R122" s="105" t="str">
        <f t="shared" si="2"/>
        <v>2,974.00 </v>
      </c>
      <c r="S122" s="104" t="str">
        <f t="shared" si="3"/>
        <v>2,974.00 </v>
      </c>
      <c r="T122" s="31" t="str">
        <f t="shared" si="4"/>
        <v>2,974.00 </v>
      </c>
      <c r="V122" s="4"/>
    </row>
    <row r="123" ht="15.75" hidden="1" customHeight="1">
      <c r="A123" s="80" t="s">
        <v>257</v>
      </c>
      <c r="B123" s="20" t="s">
        <v>258</v>
      </c>
      <c r="C123" s="179">
        <v>31499.0</v>
      </c>
      <c r="D123" s="22"/>
      <c r="E123" s="22"/>
      <c r="F123" s="25"/>
      <c r="G123" s="24">
        <v>988.0</v>
      </c>
      <c r="H123" s="25">
        <v>5000.0</v>
      </c>
      <c r="I123" s="180"/>
      <c r="J123" s="181"/>
      <c r="K123" s="32"/>
      <c r="L123" s="183"/>
      <c r="M123" s="32"/>
      <c r="N123" s="32"/>
      <c r="O123" s="27" t="str">
        <f t="shared" si="1"/>
        <v>(37,487.00)</v>
      </c>
      <c r="P123" s="67"/>
      <c r="Q123" s="67"/>
      <c r="R123" s="105" t="str">
        <f t="shared" si="2"/>
        <v>2,994.00 </v>
      </c>
      <c r="S123" s="104" t="str">
        <f t="shared" si="3"/>
        <v>34,493.00 </v>
      </c>
      <c r="T123" s="31" t="str">
        <f t="shared" si="4"/>
        <v>34,493.00 </v>
      </c>
      <c r="V123" s="4"/>
    </row>
    <row r="124" ht="15.75" hidden="1" customHeight="1">
      <c r="A124" s="80" t="s">
        <v>664</v>
      </c>
      <c r="B124" s="20" t="s">
        <v>260</v>
      </c>
      <c r="C124" s="179"/>
      <c r="D124" s="22">
        <v>995.0</v>
      </c>
      <c r="E124" s="22"/>
      <c r="F124" s="25"/>
      <c r="G124" s="24">
        <v>1027.0</v>
      </c>
      <c r="H124" s="25">
        <v>5000.0</v>
      </c>
      <c r="I124" s="180"/>
      <c r="J124" s="181">
        <v>995.0</v>
      </c>
      <c r="K124" s="32"/>
      <c r="L124" s="183"/>
      <c r="M124" s="32"/>
      <c r="N124" s="32"/>
      <c r="O124" s="27" t="str">
        <f t="shared" si="1"/>
        <v>(6,027.00)</v>
      </c>
      <c r="P124" s="67"/>
      <c r="Q124" s="67"/>
      <c r="R124" s="105" t="str">
        <f t="shared" si="2"/>
        <v>3,013.50 </v>
      </c>
      <c r="S124" s="104" t="str">
        <f t="shared" si="3"/>
        <v>3,013.50 </v>
      </c>
      <c r="T124" s="31" t="str">
        <f t="shared" si="4"/>
        <v>2,018.50 </v>
      </c>
      <c r="V124" s="4"/>
    </row>
    <row r="125" ht="15.75" hidden="1" customHeight="1">
      <c r="A125" s="130" t="s">
        <v>261</v>
      </c>
      <c r="B125" s="20" t="s">
        <v>262</v>
      </c>
      <c r="C125" s="179"/>
      <c r="D125" s="22">
        <v>35.0</v>
      </c>
      <c r="E125" s="22"/>
      <c r="F125" s="25"/>
      <c r="G125" s="24">
        <v>952.0</v>
      </c>
      <c r="H125" s="25">
        <v>5000.0</v>
      </c>
      <c r="I125" s="180">
        <v>5987.0</v>
      </c>
      <c r="J125" s="181"/>
      <c r="K125" s="32"/>
      <c r="L125" s="183"/>
      <c r="M125" s="32"/>
      <c r="N125" s="32"/>
      <c r="O125" s="27" t="str">
        <f t="shared" si="1"/>
        <v> 0.00 </v>
      </c>
      <c r="P125" s="67"/>
      <c r="Q125" s="67"/>
      <c r="R125" s="105" t="str">
        <f t="shared" si="2"/>
        <v>2,976.00 </v>
      </c>
      <c r="S125" s="104" t="str">
        <f t="shared" si="3"/>
        <v>2,976.00 </v>
      </c>
      <c r="T125" s="31" t="str">
        <f t="shared" si="4"/>
        <v>-3,011.00 </v>
      </c>
      <c r="V125" s="4"/>
    </row>
    <row r="126" ht="15.75" hidden="1" customHeight="1">
      <c r="A126" s="80" t="s">
        <v>263</v>
      </c>
      <c r="B126" s="20" t="s">
        <v>264</v>
      </c>
      <c r="C126" s="179"/>
      <c r="D126" s="22"/>
      <c r="E126" s="22"/>
      <c r="F126" s="25"/>
      <c r="G126" s="24">
        <v>1106.0</v>
      </c>
      <c r="H126" s="25">
        <v>5000.0</v>
      </c>
      <c r="I126" s="180"/>
      <c r="J126" s="181"/>
      <c r="K126" s="32"/>
      <c r="L126" s="183"/>
      <c r="M126" s="32"/>
      <c r="N126" s="32"/>
      <c r="O126" s="27" t="str">
        <f t="shared" si="1"/>
        <v>(6,106.00)</v>
      </c>
      <c r="P126" s="67"/>
      <c r="Q126" s="67"/>
      <c r="R126" s="105" t="str">
        <f t="shared" si="2"/>
        <v>3,053.00 </v>
      </c>
      <c r="S126" s="104" t="str">
        <f t="shared" si="3"/>
        <v>3,053.00 </v>
      </c>
      <c r="T126" s="31" t="str">
        <f t="shared" si="4"/>
        <v>3,053.00 </v>
      </c>
      <c r="V126" s="4"/>
    </row>
    <row r="127" ht="15.75" hidden="1" customHeight="1">
      <c r="A127" s="80" t="s">
        <v>265</v>
      </c>
      <c r="B127" s="20" t="s">
        <v>266</v>
      </c>
      <c r="C127" s="179"/>
      <c r="D127" s="22"/>
      <c r="E127" s="22"/>
      <c r="F127" s="25"/>
      <c r="G127" s="24">
        <v>830.0</v>
      </c>
      <c r="H127" s="25">
        <v>5000.0</v>
      </c>
      <c r="I127" s="180"/>
      <c r="J127" s="181"/>
      <c r="K127" s="32">
        <v>1000.0</v>
      </c>
      <c r="L127" s="183"/>
      <c r="M127" s="32"/>
      <c r="N127" s="32"/>
      <c r="O127" s="27" t="str">
        <f t="shared" si="1"/>
        <v>(4,830.00)</v>
      </c>
      <c r="P127" s="67"/>
      <c r="Q127" s="67"/>
      <c r="R127" s="105" t="str">
        <f t="shared" si="2"/>
        <v>2,915.00 </v>
      </c>
      <c r="S127" s="104" t="str">
        <f t="shared" si="3"/>
        <v>2,915.00 </v>
      </c>
      <c r="T127" s="31" t="str">
        <f t="shared" si="4"/>
        <v>1,915.00 </v>
      </c>
      <c r="V127" s="4"/>
    </row>
    <row r="128" ht="15.75" hidden="1" customHeight="1">
      <c r="A128" s="80" t="s">
        <v>267</v>
      </c>
      <c r="B128" s="20" t="s">
        <v>268</v>
      </c>
      <c r="C128" s="179">
        <v>396.0</v>
      </c>
      <c r="D128" s="22"/>
      <c r="E128" s="22"/>
      <c r="F128" s="25"/>
      <c r="G128" s="24">
        <v>972.0</v>
      </c>
      <c r="H128" s="25">
        <v>5000.0</v>
      </c>
      <c r="I128" s="180"/>
      <c r="J128" s="181"/>
      <c r="K128" s="32"/>
      <c r="L128" s="183"/>
      <c r="M128" s="32"/>
      <c r="N128" s="32"/>
      <c r="O128" s="27" t="str">
        <f t="shared" si="1"/>
        <v>(6,368.00)</v>
      </c>
      <c r="P128" s="67"/>
      <c r="Q128" s="67"/>
      <c r="R128" s="105" t="str">
        <f t="shared" si="2"/>
        <v>2,986.00 </v>
      </c>
      <c r="S128" s="104" t="str">
        <f t="shared" si="3"/>
        <v>3,382.00 </v>
      </c>
      <c r="T128" s="31" t="str">
        <f t="shared" si="4"/>
        <v>3,382.00 </v>
      </c>
      <c r="V128" s="4"/>
    </row>
    <row r="129" ht="15.75" hidden="1" customHeight="1">
      <c r="A129" s="130" t="s">
        <v>269</v>
      </c>
      <c r="B129" s="20" t="s">
        <v>270</v>
      </c>
      <c r="C129" s="179">
        <v>75.0</v>
      </c>
      <c r="D129" s="22"/>
      <c r="E129" s="22"/>
      <c r="F129" s="25"/>
      <c r="G129" s="24">
        <v>747.0</v>
      </c>
      <c r="H129" s="25">
        <v>5000.0</v>
      </c>
      <c r="I129" s="180">
        <v>5747.0</v>
      </c>
      <c r="J129" s="181"/>
      <c r="K129" s="32"/>
      <c r="L129" s="183"/>
      <c r="M129" s="32"/>
      <c r="N129" s="32"/>
      <c r="O129" s="27" t="str">
        <f t="shared" si="1"/>
        <v>(75.00)</v>
      </c>
      <c r="P129" s="67"/>
      <c r="Q129" s="67"/>
      <c r="R129" s="105" t="str">
        <f t="shared" si="2"/>
        <v>2,873.50 </v>
      </c>
      <c r="S129" s="104" t="str">
        <f t="shared" si="3"/>
        <v>2,948.50 </v>
      </c>
      <c r="T129" s="31" t="str">
        <f t="shared" si="4"/>
        <v>-2,798.50 </v>
      </c>
      <c r="V129" s="4"/>
    </row>
    <row r="130" ht="15.75" hidden="1" customHeight="1">
      <c r="A130" s="80" t="s">
        <v>665</v>
      </c>
      <c r="B130" s="20" t="s">
        <v>272</v>
      </c>
      <c r="C130" s="179"/>
      <c r="D130" s="22"/>
      <c r="E130" s="22"/>
      <c r="F130" s="25"/>
      <c r="G130" s="24">
        <v>869.0</v>
      </c>
      <c r="H130" s="25">
        <v>5000.0</v>
      </c>
      <c r="I130" s="180"/>
      <c r="J130" s="181"/>
      <c r="K130" s="22"/>
      <c r="L130" s="184"/>
      <c r="M130" s="22"/>
      <c r="N130" s="22"/>
      <c r="O130" s="27" t="str">
        <f t="shared" si="1"/>
        <v>(5,869.00)</v>
      </c>
      <c r="P130" s="67"/>
      <c r="Q130" s="67"/>
      <c r="R130" s="105" t="str">
        <f t="shared" si="2"/>
        <v>2,934.50 </v>
      </c>
      <c r="S130" s="104" t="str">
        <f t="shared" si="3"/>
        <v>2,934.50 </v>
      </c>
      <c r="T130" s="31" t="str">
        <f t="shared" si="4"/>
        <v>2,934.50 </v>
      </c>
      <c r="V130" s="4"/>
    </row>
    <row r="131" ht="15.75" hidden="1" customHeight="1">
      <c r="A131" s="80" t="s">
        <v>213</v>
      </c>
      <c r="B131" s="20" t="s">
        <v>273</v>
      </c>
      <c r="C131" s="179">
        <v>8176.0</v>
      </c>
      <c r="D131" s="22"/>
      <c r="E131" s="22"/>
      <c r="F131" s="25"/>
      <c r="G131" s="24">
        <v>790.0</v>
      </c>
      <c r="H131" s="25">
        <v>5000.0</v>
      </c>
      <c r="I131" s="180"/>
      <c r="J131" s="181"/>
      <c r="K131" s="32"/>
      <c r="L131" s="183"/>
      <c r="M131" s="32"/>
      <c r="N131" s="32"/>
      <c r="O131" s="27" t="str">
        <f t="shared" si="1"/>
        <v>(13,966.00)</v>
      </c>
      <c r="P131" s="67"/>
      <c r="Q131" s="67"/>
      <c r="R131" s="105" t="str">
        <f t="shared" si="2"/>
        <v>2,895.00 </v>
      </c>
      <c r="S131" s="104" t="str">
        <f t="shared" si="3"/>
        <v>11,071.00 </v>
      </c>
      <c r="T131" s="31" t="str">
        <f t="shared" si="4"/>
        <v>11,071.00 </v>
      </c>
      <c r="V131" s="4"/>
    </row>
    <row r="132" ht="15.75" hidden="1" customHeight="1">
      <c r="A132" s="80" t="s">
        <v>274</v>
      </c>
      <c r="B132" s="20" t="s">
        <v>275</v>
      </c>
      <c r="C132" s="179"/>
      <c r="D132" s="22"/>
      <c r="E132" s="22"/>
      <c r="F132" s="25"/>
      <c r="G132" s="24">
        <v>1027.0</v>
      </c>
      <c r="H132" s="25">
        <v>5000.0</v>
      </c>
      <c r="I132" s="180"/>
      <c r="J132" s="181">
        <v>3527.0</v>
      </c>
      <c r="K132" s="32"/>
      <c r="L132" s="183"/>
      <c r="M132" s="32"/>
      <c r="N132" s="32"/>
      <c r="O132" s="27" t="str">
        <f t="shared" si="1"/>
        <v>(2,500.00)</v>
      </c>
      <c r="P132" s="67"/>
      <c r="Q132" s="67"/>
      <c r="R132" s="105" t="str">
        <f t="shared" si="2"/>
        <v>3,013.50 </v>
      </c>
      <c r="S132" s="104" t="str">
        <f t="shared" si="3"/>
        <v>3,013.50 </v>
      </c>
      <c r="T132" s="31" t="str">
        <f t="shared" si="4"/>
        <v>-513.50 </v>
      </c>
      <c r="V132" s="4"/>
    </row>
    <row r="133" ht="15.75" hidden="1" customHeight="1">
      <c r="A133" s="80" t="s">
        <v>276</v>
      </c>
      <c r="B133" s="20" t="s">
        <v>277</v>
      </c>
      <c r="C133" s="179"/>
      <c r="D133" s="22"/>
      <c r="E133" s="22"/>
      <c r="F133" s="25"/>
      <c r="G133" s="24">
        <v>909.0</v>
      </c>
      <c r="H133" s="25">
        <v>5000.0</v>
      </c>
      <c r="I133" s="180"/>
      <c r="J133" s="181"/>
      <c r="K133" s="32"/>
      <c r="L133" s="183"/>
      <c r="M133" s="32"/>
      <c r="N133" s="32"/>
      <c r="O133" s="27" t="str">
        <f t="shared" si="1"/>
        <v>(5,909.00)</v>
      </c>
      <c r="P133" s="67"/>
      <c r="Q133" s="67"/>
      <c r="R133" s="105" t="str">
        <f t="shared" si="2"/>
        <v>2,954.50 </v>
      </c>
      <c r="S133" s="104" t="str">
        <f t="shared" si="3"/>
        <v>2,954.50 </v>
      </c>
      <c r="T133" s="31" t="str">
        <f t="shared" si="4"/>
        <v>2,954.50 </v>
      </c>
      <c r="V133" s="4"/>
    </row>
    <row r="134" ht="15.75" hidden="1" customHeight="1">
      <c r="A134" s="80" t="s">
        <v>278</v>
      </c>
      <c r="B134" s="20" t="s">
        <v>279</v>
      </c>
      <c r="C134" s="179"/>
      <c r="D134" s="22"/>
      <c r="E134" s="22"/>
      <c r="F134" s="25"/>
      <c r="G134" s="24">
        <v>1173.0</v>
      </c>
      <c r="H134" s="25">
        <v>5000.0</v>
      </c>
      <c r="I134" s="180"/>
      <c r="J134" s="181"/>
      <c r="K134" s="32">
        <v>3000.0</v>
      </c>
      <c r="L134" s="183"/>
      <c r="M134" s="32"/>
      <c r="N134" s="32"/>
      <c r="O134" s="27" t="str">
        <f t="shared" si="1"/>
        <v>(3,173.00)</v>
      </c>
      <c r="P134" s="67"/>
      <c r="Q134" s="67"/>
      <c r="R134" s="105" t="str">
        <f t="shared" si="2"/>
        <v>3,086.50 </v>
      </c>
      <c r="S134" s="104" t="str">
        <f t="shared" si="3"/>
        <v>3,086.50 </v>
      </c>
      <c r="T134" s="31" t="str">
        <f t="shared" si="4"/>
        <v>86.50 </v>
      </c>
      <c r="V134" s="4"/>
    </row>
    <row r="135" ht="15.75" hidden="1" customHeight="1">
      <c r="A135" s="80" t="s">
        <v>280</v>
      </c>
      <c r="B135" s="20" t="s">
        <v>281</v>
      </c>
      <c r="C135" s="179"/>
      <c r="D135" s="22"/>
      <c r="E135" s="22"/>
      <c r="F135" s="25"/>
      <c r="G135" s="24">
        <v>1106.0</v>
      </c>
      <c r="H135" s="25">
        <v>5000.0</v>
      </c>
      <c r="I135" s="180"/>
      <c r="J135" s="181"/>
      <c r="K135" s="32"/>
      <c r="L135" s="183"/>
      <c r="M135" s="32">
        <v>6106.0</v>
      </c>
      <c r="N135" s="32"/>
      <c r="O135" s="27" t="str">
        <f t="shared" si="1"/>
        <v> 0.00 </v>
      </c>
      <c r="P135" s="67"/>
      <c r="Q135" s="67"/>
      <c r="R135" s="105" t="str">
        <f t="shared" si="2"/>
        <v>3,053.00 </v>
      </c>
      <c r="S135" s="104" t="str">
        <f t="shared" si="3"/>
        <v>3,053.00 </v>
      </c>
      <c r="T135" s="31" t="str">
        <f t="shared" si="4"/>
        <v>-3,053.00 </v>
      </c>
      <c r="V135" s="4"/>
    </row>
    <row r="136" ht="15.75" hidden="1" customHeight="1">
      <c r="A136" s="80" t="s">
        <v>282</v>
      </c>
      <c r="B136" s="20" t="s">
        <v>283</v>
      </c>
      <c r="C136" s="179"/>
      <c r="D136" s="22"/>
      <c r="E136" s="22"/>
      <c r="F136" s="25"/>
      <c r="G136" s="24">
        <v>869.0</v>
      </c>
      <c r="H136" s="25">
        <v>5000.0</v>
      </c>
      <c r="I136" s="180"/>
      <c r="J136" s="181"/>
      <c r="K136" s="32"/>
      <c r="L136" s="183"/>
      <c r="M136" s="32"/>
      <c r="N136" s="32"/>
      <c r="O136" s="27" t="str">
        <f t="shared" si="1"/>
        <v>(5,869.00)</v>
      </c>
      <c r="P136" s="67"/>
      <c r="Q136" s="67"/>
      <c r="R136" s="105" t="str">
        <f t="shared" si="2"/>
        <v>2,934.50 </v>
      </c>
      <c r="S136" s="104" t="str">
        <f t="shared" si="3"/>
        <v>2,934.50 </v>
      </c>
      <c r="T136" s="31" t="str">
        <f t="shared" si="4"/>
        <v>2,934.50 </v>
      </c>
      <c r="V136" s="4"/>
    </row>
    <row r="137" ht="15.75" hidden="1" customHeight="1">
      <c r="A137" s="80" t="s">
        <v>284</v>
      </c>
      <c r="B137" s="20" t="s">
        <v>285</v>
      </c>
      <c r="C137" s="179">
        <v>4513.0</v>
      </c>
      <c r="D137" s="22"/>
      <c r="E137" s="22"/>
      <c r="F137" s="25"/>
      <c r="G137" s="24">
        <v>1106.0</v>
      </c>
      <c r="H137" s="25">
        <v>5000.0</v>
      </c>
      <c r="I137" s="180"/>
      <c r="J137" s="181"/>
      <c r="K137" s="32"/>
      <c r="L137" s="183"/>
      <c r="M137" s="32">
        <v>0.0</v>
      </c>
      <c r="N137" s="32"/>
      <c r="O137" s="27" t="str">
        <f t="shared" si="1"/>
        <v>(10,619.00)</v>
      </c>
      <c r="P137" s="67"/>
      <c r="Q137" s="67"/>
      <c r="R137" s="105" t="str">
        <f t="shared" si="2"/>
        <v>3,053.00 </v>
      </c>
      <c r="S137" s="104" t="str">
        <f t="shared" si="3"/>
        <v>7,566.00 </v>
      </c>
      <c r="T137" s="31" t="str">
        <f t="shared" si="4"/>
        <v>7,566.00 </v>
      </c>
      <c r="V137" s="4"/>
    </row>
    <row r="138" ht="15.75" hidden="1" customHeight="1">
      <c r="A138" s="80" t="s">
        <v>666</v>
      </c>
      <c r="B138" s="20" t="s">
        <v>287</v>
      </c>
      <c r="C138" s="179"/>
      <c r="D138" s="22"/>
      <c r="E138" s="22"/>
      <c r="F138" s="25"/>
      <c r="G138" s="24">
        <v>869.0</v>
      </c>
      <c r="H138" s="25">
        <v>5000.0</v>
      </c>
      <c r="I138" s="180"/>
      <c r="J138" s="181"/>
      <c r="K138" s="32"/>
      <c r="L138" s="183"/>
      <c r="M138" s="32"/>
      <c r="N138" s="32"/>
      <c r="O138" s="27" t="str">
        <f t="shared" si="1"/>
        <v>(5,869.00)</v>
      </c>
      <c r="P138" s="67"/>
      <c r="Q138" s="67"/>
      <c r="R138" s="105" t="str">
        <f t="shared" si="2"/>
        <v>2,934.50 </v>
      </c>
      <c r="S138" s="104" t="str">
        <f t="shared" si="3"/>
        <v>2,934.50 </v>
      </c>
      <c r="T138" s="31" t="str">
        <f t="shared" si="4"/>
        <v>2,934.50 </v>
      </c>
      <c r="V138" s="4"/>
    </row>
    <row r="139" ht="15.75" hidden="1" customHeight="1">
      <c r="A139" s="80" t="s">
        <v>288</v>
      </c>
      <c r="B139" s="20" t="s">
        <v>289</v>
      </c>
      <c r="C139" s="179">
        <v>1567.0</v>
      </c>
      <c r="D139" s="22"/>
      <c r="E139" s="22"/>
      <c r="F139" s="25"/>
      <c r="G139" s="24">
        <v>948.0</v>
      </c>
      <c r="H139" s="25">
        <v>5000.0</v>
      </c>
      <c r="I139" s="180"/>
      <c r="J139" s="181">
        <v>2000.0</v>
      </c>
      <c r="K139" s="32"/>
      <c r="L139" s="183"/>
      <c r="M139" s="32"/>
      <c r="N139" s="32"/>
      <c r="O139" s="27" t="str">
        <f t="shared" si="1"/>
        <v>(5,515.00)</v>
      </c>
      <c r="P139" s="67"/>
      <c r="Q139" s="67"/>
      <c r="R139" s="105" t="str">
        <f t="shared" si="2"/>
        <v>2,974.00 </v>
      </c>
      <c r="S139" s="104" t="str">
        <f t="shared" si="3"/>
        <v>4,541.00 </v>
      </c>
      <c r="T139" s="31" t="str">
        <f t="shared" si="4"/>
        <v>2,541.00 </v>
      </c>
      <c r="V139" s="4"/>
    </row>
    <row r="140" ht="15.75" hidden="1" customHeight="1">
      <c r="A140" s="80" t="s">
        <v>290</v>
      </c>
      <c r="B140" s="20" t="s">
        <v>291</v>
      </c>
      <c r="C140" s="179"/>
      <c r="D140" s="22"/>
      <c r="E140" s="22"/>
      <c r="F140" s="25"/>
      <c r="G140" s="24">
        <v>751.0</v>
      </c>
      <c r="H140" s="25">
        <v>5000.0</v>
      </c>
      <c r="I140" s="180"/>
      <c r="J140" s="181"/>
      <c r="K140" s="32"/>
      <c r="L140" s="183"/>
      <c r="M140" s="32"/>
      <c r="N140" s="32"/>
      <c r="O140" s="27" t="str">
        <f t="shared" si="1"/>
        <v>(5,751.00)</v>
      </c>
      <c r="P140" s="67"/>
      <c r="Q140" s="67"/>
      <c r="R140" s="105" t="str">
        <f t="shared" si="2"/>
        <v>2,875.50 </v>
      </c>
      <c r="S140" s="104" t="str">
        <f t="shared" si="3"/>
        <v>2,875.50 </v>
      </c>
      <c r="T140" s="31" t="str">
        <f t="shared" si="4"/>
        <v>2,875.50 </v>
      </c>
      <c r="V140" s="4"/>
    </row>
    <row r="141" ht="15.75" hidden="1" customHeight="1">
      <c r="A141" s="80" t="s">
        <v>292</v>
      </c>
      <c r="B141" s="20" t="s">
        <v>293</v>
      </c>
      <c r="C141" s="179"/>
      <c r="D141" s="22"/>
      <c r="E141" s="22"/>
      <c r="F141" s="25"/>
      <c r="G141" s="24">
        <v>948.0</v>
      </c>
      <c r="H141" s="25">
        <v>5000.0</v>
      </c>
      <c r="I141" s="180"/>
      <c r="J141" s="181"/>
      <c r="K141" s="32">
        <v>2948.0</v>
      </c>
      <c r="L141" s="183"/>
      <c r="M141" s="32"/>
      <c r="N141" s="32"/>
      <c r="O141" s="27" t="str">
        <f t="shared" si="1"/>
        <v>(3,000.00)</v>
      </c>
      <c r="P141" s="67"/>
      <c r="Q141" s="67"/>
      <c r="R141" s="105" t="str">
        <f t="shared" si="2"/>
        <v>2,974.00 </v>
      </c>
      <c r="S141" s="104" t="str">
        <f t="shared" si="3"/>
        <v>2,974.00 </v>
      </c>
      <c r="T141" s="31" t="str">
        <f t="shared" si="4"/>
        <v>26.00 </v>
      </c>
      <c r="V141" s="4"/>
    </row>
    <row r="142" ht="15.75" hidden="1" customHeight="1">
      <c r="A142" s="80" t="s">
        <v>143</v>
      </c>
      <c r="B142" s="20" t="s">
        <v>294</v>
      </c>
      <c r="C142" s="179"/>
      <c r="D142" s="22"/>
      <c r="E142" s="22"/>
      <c r="F142" s="25"/>
      <c r="G142" s="24">
        <v>988.0</v>
      </c>
      <c r="H142" s="25">
        <v>5000.0</v>
      </c>
      <c r="I142" s="180"/>
      <c r="J142" s="181"/>
      <c r="K142" s="32"/>
      <c r="L142" s="183"/>
      <c r="M142" s="32"/>
      <c r="N142" s="32"/>
      <c r="O142" s="27" t="str">
        <f t="shared" si="1"/>
        <v>(5,988.00)</v>
      </c>
      <c r="P142" s="67"/>
      <c r="Q142" s="67"/>
      <c r="R142" s="105" t="str">
        <f t="shared" si="2"/>
        <v>2,994.00 </v>
      </c>
      <c r="S142" s="104" t="str">
        <f t="shared" si="3"/>
        <v>2,994.00 </v>
      </c>
      <c r="T142" s="31" t="str">
        <f t="shared" si="4"/>
        <v>2,994.00 </v>
      </c>
      <c r="V142" s="4"/>
    </row>
    <row r="143" ht="15.75" hidden="1" customHeight="1">
      <c r="A143" s="80" t="s">
        <v>295</v>
      </c>
      <c r="B143" s="20" t="s">
        <v>296</v>
      </c>
      <c r="C143" s="179">
        <v>18219.0</v>
      </c>
      <c r="D143" s="22"/>
      <c r="E143" s="22"/>
      <c r="F143" s="25"/>
      <c r="G143" s="24">
        <v>2647.0</v>
      </c>
      <c r="H143" s="25">
        <v>5000.0</v>
      </c>
      <c r="I143" s="180"/>
      <c r="J143" s="181">
        <v>7000.0</v>
      </c>
      <c r="K143" s="32">
        <v>5000.0</v>
      </c>
      <c r="L143" s="183">
        <v>1350.0</v>
      </c>
      <c r="M143" s="32"/>
      <c r="N143" s="32"/>
      <c r="O143" s="27" t="str">
        <f t="shared" si="1"/>
        <v>(12,516.00)</v>
      </c>
      <c r="P143" s="67"/>
      <c r="Q143" s="67"/>
      <c r="R143" s="105" t="str">
        <f t="shared" si="2"/>
        <v>3,823.50 </v>
      </c>
      <c r="S143" s="104" t="str">
        <f t="shared" si="3"/>
        <v>22,042.50 </v>
      </c>
      <c r="T143" s="31" t="str">
        <f t="shared" si="4"/>
        <v>8,692.50 </v>
      </c>
      <c r="V143" s="4"/>
    </row>
    <row r="144" ht="15.75" hidden="1" customHeight="1">
      <c r="A144" s="80" t="s">
        <v>297</v>
      </c>
      <c r="B144" s="20" t="s">
        <v>298</v>
      </c>
      <c r="C144" s="179"/>
      <c r="D144" s="22"/>
      <c r="E144" s="22"/>
      <c r="F144" s="25"/>
      <c r="G144" s="24">
        <v>948.0</v>
      </c>
      <c r="H144" s="25">
        <v>5000.0</v>
      </c>
      <c r="I144" s="180"/>
      <c r="J144" s="181"/>
      <c r="K144" s="32"/>
      <c r="L144" s="183"/>
      <c r="M144" s="32"/>
      <c r="N144" s="32"/>
      <c r="O144" s="27" t="str">
        <f t="shared" si="1"/>
        <v>(5,948.00)</v>
      </c>
      <c r="P144" s="67"/>
      <c r="Q144" s="67"/>
      <c r="R144" s="105" t="str">
        <f t="shared" si="2"/>
        <v>2,974.00 </v>
      </c>
      <c r="S144" s="104" t="str">
        <f t="shared" si="3"/>
        <v>2,974.00 </v>
      </c>
      <c r="T144" s="31" t="str">
        <f t="shared" si="4"/>
        <v>2,974.00 </v>
      </c>
      <c r="V144" s="4"/>
    </row>
    <row r="145" ht="15.75" hidden="1" customHeight="1">
      <c r="A145" s="80" t="s">
        <v>299</v>
      </c>
      <c r="B145" s="20" t="s">
        <v>300</v>
      </c>
      <c r="C145" s="179">
        <v>4308.0</v>
      </c>
      <c r="D145" s="22"/>
      <c r="E145" s="22"/>
      <c r="F145" s="25"/>
      <c r="G145" s="24">
        <v>956.0</v>
      </c>
      <c r="H145" s="25">
        <v>5000.0</v>
      </c>
      <c r="I145" s="180"/>
      <c r="J145" s="181"/>
      <c r="K145" s="32"/>
      <c r="L145" s="183"/>
      <c r="M145" s="32"/>
      <c r="N145" s="32"/>
      <c r="O145" s="27" t="str">
        <f t="shared" si="1"/>
        <v>(10,264.00)</v>
      </c>
      <c r="P145" s="67"/>
      <c r="Q145" s="67"/>
      <c r="R145" s="105" t="str">
        <f t="shared" si="2"/>
        <v>2,978.00 </v>
      </c>
      <c r="S145" s="104" t="str">
        <f t="shared" si="3"/>
        <v>7,286.00 </v>
      </c>
      <c r="T145" s="31" t="str">
        <f t="shared" si="4"/>
        <v>7,286.00 </v>
      </c>
      <c r="V145" s="4"/>
    </row>
    <row r="146" ht="15.75" hidden="1" customHeight="1">
      <c r="A146" s="130" t="s">
        <v>301</v>
      </c>
      <c r="B146" s="20" t="s">
        <v>302</v>
      </c>
      <c r="C146" s="179"/>
      <c r="D146" s="22"/>
      <c r="E146" s="22"/>
      <c r="F146" s="25"/>
      <c r="G146" s="24">
        <v>869.0</v>
      </c>
      <c r="H146" s="25">
        <v>5000.0</v>
      </c>
      <c r="I146" s="180"/>
      <c r="J146" s="181"/>
      <c r="K146" s="32">
        <v>5869.0</v>
      </c>
      <c r="L146" s="183"/>
      <c r="M146" s="32"/>
      <c r="N146" s="32"/>
      <c r="O146" s="27" t="str">
        <f t="shared" si="1"/>
        <v> 0.00 </v>
      </c>
      <c r="P146" s="67"/>
      <c r="Q146" s="67"/>
      <c r="R146" s="105" t="str">
        <f t="shared" si="2"/>
        <v>2,934.50 </v>
      </c>
      <c r="S146" s="104" t="str">
        <f t="shared" si="3"/>
        <v>2,934.50 </v>
      </c>
      <c r="T146" s="31" t="str">
        <f t="shared" si="4"/>
        <v>-2,934.50 </v>
      </c>
      <c r="V146" s="4"/>
    </row>
    <row r="147" ht="15.75" hidden="1" customHeight="1">
      <c r="A147" s="80" t="s">
        <v>303</v>
      </c>
      <c r="B147" s="20" t="s">
        <v>304</v>
      </c>
      <c r="C147" s="179">
        <v>4297.0</v>
      </c>
      <c r="D147" s="22"/>
      <c r="E147" s="22"/>
      <c r="F147" s="25"/>
      <c r="G147" s="24">
        <v>948.0</v>
      </c>
      <c r="H147" s="25">
        <v>5000.0</v>
      </c>
      <c r="I147" s="180"/>
      <c r="J147" s="181">
        <v>6148.0</v>
      </c>
      <c r="K147" s="32"/>
      <c r="L147" s="183"/>
      <c r="M147" s="32"/>
      <c r="N147" s="32"/>
      <c r="O147" s="27" t="str">
        <f t="shared" si="1"/>
        <v>(4,097.00)</v>
      </c>
      <c r="P147" s="67"/>
      <c r="Q147" s="67"/>
      <c r="R147" s="105" t="str">
        <f t="shared" si="2"/>
        <v>2,974.00 </v>
      </c>
      <c r="S147" s="104" t="str">
        <f t="shared" si="3"/>
        <v>7,271.00 </v>
      </c>
      <c r="T147" s="31" t="str">
        <f t="shared" si="4"/>
        <v>1,123.00 </v>
      </c>
      <c r="V147" s="4"/>
    </row>
    <row r="148" ht="15.75" hidden="1" customHeight="1">
      <c r="A148" s="80" t="s">
        <v>305</v>
      </c>
      <c r="B148" s="20" t="s">
        <v>306</v>
      </c>
      <c r="C148" s="179">
        <v>22879.0</v>
      </c>
      <c r="D148" s="22"/>
      <c r="E148" s="22"/>
      <c r="F148" s="25"/>
      <c r="G148" s="24">
        <v>1264.0</v>
      </c>
      <c r="H148" s="25">
        <v>5000.0</v>
      </c>
      <c r="I148" s="180"/>
      <c r="J148" s="181"/>
      <c r="K148" s="32"/>
      <c r="L148" s="183"/>
      <c r="M148" s="32"/>
      <c r="N148" s="32"/>
      <c r="O148" s="27" t="str">
        <f t="shared" si="1"/>
        <v>(29,143.00)</v>
      </c>
      <c r="P148" s="67"/>
      <c r="Q148" s="67"/>
      <c r="R148" s="105" t="str">
        <f t="shared" si="2"/>
        <v>3,132.00 </v>
      </c>
      <c r="S148" s="104" t="str">
        <f t="shared" si="3"/>
        <v>26,011.00 </v>
      </c>
      <c r="T148" s="31" t="str">
        <f t="shared" si="4"/>
        <v>26,011.00 </v>
      </c>
      <c r="V148" s="4"/>
    </row>
    <row r="149" ht="15.75" hidden="1" customHeight="1">
      <c r="A149" s="80" t="s">
        <v>307</v>
      </c>
      <c r="B149" s="20" t="s">
        <v>308</v>
      </c>
      <c r="C149" s="179"/>
      <c r="D149" s="22"/>
      <c r="E149" s="22"/>
      <c r="F149" s="25"/>
      <c r="G149" s="24">
        <v>988.0</v>
      </c>
      <c r="H149" s="25">
        <v>5000.0</v>
      </c>
      <c r="I149" s="180"/>
      <c r="J149" s="181"/>
      <c r="K149" s="32">
        <v>3000.0</v>
      </c>
      <c r="L149" s="183"/>
      <c r="M149" s="32"/>
      <c r="N149" s="32"/>
      <c r="O149" s="27" t="str">
        <f t="shared" si="1"/>
        <v>(2,988.00)</v>
      </c>
      <c r="P149" s="67"/>
      <c r="Q149" s="67"/>
      <c r="R149" s="105" t="str">
        <f t="shared" si="2"/>
        <v>2,994.00 </v>
      </c>
      <c r="S149" s="104" t="str">
        <f t="shared" si="3"/>
        <v>2,994.00 </v>
      </c>
      <c r="T149" s="31" t="str">
        <f t="shared" si="4"/>
        <v>-6.00 </v>
      </c>
      <c r="V149" s="4"/>
    </row>
    <row r="150" ht="15.75" hidden="1" customHeight="1">
      <c r="A150" s="130" t="s">
        <v>309</v>
      </c>
      <c r="B150" s="20" t="s">
        <v>310</v>
      </c>
      <c r="C150" s="179">
        <v>1608.0</v>
      </c>
      <c r="D150" s="22"/>
      <c r="E150" s="22"/>
      <c r="F150" s="25"/>
      <c r="G150" s="24">
        <v>889.0</v>
      </c>
      <c r="H150" s="25">
        <v>5000.0</v>
      </c>
      <c r="I150" s="180"/>
      <c r="J150" s="181"/>
      <c r="K150" s="32">
        <v>5889.0</v>
      </c>
      <c r="L150" s="183"/>
      <c r="M150" s="32"/>
      <c r="N150" s="32"/>
      <c r="O150" s="27" t="str">
        <f t="shared" si="1"/>
        <v>(1,608.00)</v>
      </c>
      <c r="P150" s="67"/>
      <c r="Q150" s="67"/>
      <c r="R150" s="105" t="str">
        <f t="shared" si="2"/>
        <v>2,944.50 </v>
      </c>
      <c r="S150" s="104" t="str">
        <f t="shared" si="3"/>
        <v>4,552.50 </v>
      </c>
      <c r="T150" s="31" t="str">
        <f t="shared" si="4"/>
        <v>-1,336.50 </v>
      </c>
      <c r="V150" s="4"/>
    </row>
    <row r="151" ht="15.75" hidden="1" customHeight="1">
      <c r="A151" s="80" t="s">
        <v>311</v>
      </c>
      <c r="B151" s="20" t="s">
        <v>312</v>
      </c>
      <c r="C151" s="179"/>
      <c r="D151" s="22"/>
      <c r="E151" s="22"/>
      <c r="F151" s="25"/>
      <c r="G151" s="24">
        <v>988.0</v>
      </c>
      <c r="H151" s="25">
        <v>5000.0</v>
      </c>
      <c r="I151" s="180"/>
      <c r="J151" s="181"/>
      <c r="K151" s="32"/>
      <c r="L151" s="183"/>
      <c r="M151" s="32"/>
      <c r="N151" s="32"/>
      <c r="O151" s="27" t="str">
        <f t="shared" si="1"/>
        <v>(5,988.00)</v>
      </c>
      <c r="P151" s="67"/>
      <c r="Q151" s="67"/>
      <c r="R151" s="105" t="str">
        <f t="shared" si="2"/>
        <v>2,994.00 </v>
      </c>
      <c r="S151" s="104" t="str">
        <f t="shared" si="3"/>
        <v>2,994.00 </v>
      </c>
      <c r="T151" s="31" t="str">
        <f t="shared" si="4"/>
        <v>2,994.00 </v>
      </c>
      <c r="V151" s="4"/>
    </row>
    <row r="152" ht="15.75" hidden="1" customHeight="1">
      <c r="A152" s="80" t="s">
        <v>313</v>
      </c>
      <c r="B152" s="20" t="s">
        <v>314</v>
      </c>
      <c r="C152" s="179">
        <v>12689.0</v>
      </c>
      <c r="D152" s="22"/>
      <c r="E152" s="22"/>
      <c r="F152" s="25"/>
      <c r="G152" s="24">
        <v>948.0</v>
      </c>
      <c r="H152" s="25">
        <v>5000.0</v>
      </c>
      <c r="I152" s="180"/>
      <c r="J152" s="181"/>
      <c r="K152" s="32"/>
      <c r="L152" s="183"/>
      <c r="M152" s="32"/>
      <c r="N152" s="32"/>
      <c r="O152" s="27" t="str">
        <f t="shared" si="1"/>
        <v>(18,637.00)</v>
      </c>
      <c r="P152" s="67"/>
      <c r="Q152" s="67"/>
      <c r="R152" s="105" t="str">
        <f t="shared" si="2"/>
        <v>2,974.00 </v>
      </c>
      <c r="S152" s="104" t="str">
        <f t="shared" si="3"/>
        <v>15,663.00 </v>
      </c>
      <c r="T152" s="190" t="str">
        <f t="shared" si="4"/>
        <v>15,663.00 </v>
      </c>
      <c r="V152" s="4"/>
    </row>
    <row r="153" ht="15.75" customHeight="1">
      <c r="A153" s="80" t="str">
        <f>'Лист1'!A153</f>
        <v>Кужелев Ю.В</v>
      </c>
      <c r="B153" s="20" t="s">
        <v>316</v>
      </c>
      <c r="C153" s="191" t="str">
        <f>'Лист1'!C153</f>
        <v/>
      </c>
      <c r="D153" s="192" t="str">
        <f>'Лист1'!D153</f>
        <v/>
      </c>
      <c r="E153" s="192" t="str">
        <f>'Лист1'!E153</f>
        <v/>
      </c>
      <c r="F153" s="192" t="str">
        <f>'Лист1'!F153</f>
        <v/>
      </c>
      <c r="G153" s="192" t="str">
        <f>'Лист1'!G153</f>
        <v> 988.00 </v>
      </c>
      <c r="H153" s="192" t="str">
        <f>'Лист1'!H153</f>
        <v> 5,000.00 </v>
      </c>
      <c r="I153" s="193" t="str">
        <f>'Лист1'!I153</f>
        <v> 5,988.00 </v>
      </c>
      <c r="J153" s="194" t="str">
        <f>'Лист1'!J153</f>
        <v/>
      </c>
      <c r="K153" s="194" t="str">
        <f>'Лист1'!K153</f>
        <v/>
      </c>
      <c r="L153" s="194" t="str">
        <f>'Лист1'!L153</f>
        <v/>
      </c>
      <c r="M153" s="194" t="str">
        <f>'Лист1'!M153</f>
        <v/>
      </c>
      <c r="N153" s="194" t="str">
        <f>'Лист1'!N153</f>
        <v/>
      </c>
      <c r="O153" s="194" t="str">
        <f>'Лист1'!O153</f>
        <v/>
      </c>
      <c r="P153" s="194" t="str">
        <f>'Лист1'!P153</f>
        <v/>
      </c>
      <c r="Q153" s="194" t="str">
        <f>'Лист1'!Q153</f>
        <v/>
      </c>
      <c r="R153" s="195" t="str">
        <f>'Лист1'!S153</f>
        <v> 0.00 </v>
      </c>
      <c r="S153" s="196" t="str">
        <f t="shared" ref="S153:S235" si="5">-C153-I153+R153</f>
        <v>(5,988.00)</v>
      </c>
      <c r="T153" s="197" t="str">
        <f t="shared" ref="T153:T235" si="6">(G153+H153)/4*3</f>
        <v> 4,491.00 </v>
      </c>
      <c r="U153" s="197" t="str">
        <f>'Лист1'!V153</f>
        <v> 4,491.00 </v>
      </c>
      <c r="V153" s="195" t="str">
        <f t="shared" ref="V153:V235" si="7">R153-U153</f>
        <v>(4,491.00)</v>
      </c>
    </row>
    <row r="154" ht="15.75" customHeight="1">
      <c r="A154" s="80" t="str">
        <f>'Лист1'!A154</f>
        <v>Джавадов В.М</v>
      </c>
      <c r="B154" s="20" t="s">
        <v>318</v>
      </c>
      <c r="C154" s="191" t="str">
        <f>'Лист1'!C154</f>
        <v> 25,089.00 </v>
      </c>
      <c r="D154" s="192" t="str">
        <f>'Лист1'!D154</f>
        <v/>
      </c>
      <c r="E154" s="192" t="str">
        <f>'Лист1'!E154</f>
        <v/>
      </c>
      <c r="F154" s="192" t="str">
        <f>'Лист1'!F154</f>
        <v/>
      </c>
      <c r="G154" s="192" t="str">
        <f>'Лист1'!G154</f>
        <v> 1,225.00 </v>
      </c>
      <c r="H154" s="192" t="str">
        <f>'Лист1'!H154</f>
        <v> 5,000.00 </v>
      </c>
      <c r="I154" s="193" t="str">
        <f>'Лист1'!I154</f>
        <v> 6,225.00 </v>
      </c>
      <c r="J154" s="194" t="str">
        <f>'Лист1'!J154</f>
        <v/>
      </c>
      <c r="K154" s="194" t="str">
        <f>'Лист1'!K154</f>
        <v/>
      </c>
      <c r="L154" s="194" t="str">
        <f>'Лист1'!L154</f>
        <v/>
      </c>
      <c r="M154" s="194" t="str">
        <f>'Лист1'!M154</f>
        <v/>
      </c>
      <c r="N154" s="194" t="str">
        <f>'Лист1'!N154</f>
        <v/>
      </c>
      <c r="O154" s="194" t="str">
        <f>'Лист1'!O154</f>
        <v/>
      </c>
      <c r="P154" s="194" t="str">
        <f>'Лист1'!P154</f>
        <v/>
      </c>
      <c r="Q154" s="194" t="str">
        <f>'Лист1'!Q154</f>
        <v/>
      </c>
      <c r="R154" s="195" t="str">
        <f>'Лист1'!S154</f>
        <v> 0.00 </v>
      </c>
      <c r="S154" s="196" t="str">
        <f t="shared" si="5"/>
        <v>(31,314.00)</v>
      </c>
      <c r="T154" s="197" t="str">
        <f t="shared" si="6"/>
        <v> 4,668.75 </v>
      </c>
      <c r="U154" s="197" t="str">
        <f>'Лист1'!V154</f>
        <v> 29,757.75 </v>
      </c>
      <c r="V154" s="198" t="str">
        <f t="shared" si="7"/>
        <v>(29,757.75)</v>
      </c>
    </row>
    <row r="155" ht="15.75" hidden="1" customHeight="1">
      <c r="A155" s="80" t="str">
        <f>'Лист1'!A155</f>
        <v>Федотов А.А</v>
      </c>
      <c r="B155" s="20" t="s">
        <v>320</v>
      </c>
      <c r="C155" s="191" t="str">
        <f>'Лист1'!C155</f>
        <v/>
      </c>
      <c r="D155" s="192" t="str">
        <f>'Лист1'!D155</f>
        <v/>
      </c>
      <c r="E155" s="192" t="str">
        <f>'Лист1'!E155</f>
        <v/>
      </c>
      <c r="F155" s="192" t="str">
        <f>'Лист1'!F155</f>
        <v/>
      </c>
      <c r="G155" s="192" t="str">
        <f>'Лист1'!G155</f>
        <v> 1,146.00 </v>
      </c>
      <c r="H155" s="192" t="str">
        <f>'Лист1'!H155</f>
        <v> 5,000.00 </v>
      </c>
      <c r="I155" s="193" t="str">
        <f>'Лист1'!I155</f>
        <v> 6,146.00 </v>
      </c>
      <c r="J155" s="194" t="str">
        <f>'Лист1'!J155</f>
        <v> 6,146.00 </v>
      </c>
      <c r="K155" s="194" t="str">
        <f>'Лист1'!K155</f>
        <v/>
      </c>
      <c r="L155" s="194" t="str">
        <f>'Лист1'!L155</f>
        <v/>
      </c>
      <c r="M155" s="194" t="str">
        <f>'Лист1'!M155</f>
        <v/>
      </c>
      <c r="N155" s="194" t="str">
        <f>'Лист1'!N155</f>
        <v/>
      </c>
      <c r="O155" s="194" t="str">
        <f>'Лист1'!O155</f>
        <v/>
      </c>
      <c r="P155" s="194" t="str">
        <f>'Лист1'!P155</f>
        <v/>
      </c>
      <c r="Q155" s="194" t="str">
        <f>'Лист1'!Q155</f>
        <v/>
      </c>
      <c r="R155" s="195" t="str">
        <f>'Лист1'!S155</f>
        <v> 6,146.00 </v>
      </c>
      <c r="S155" s="196" t="str">
        <f t="shared" si="5"/>
        <v> 0.00 </v>
      </c>
      <c r="T155" s="197" t="str">
        <f t="shared" si="6"/>
        <v> 4,609.50 </v>
      </c>
      <c r="U155" s="197" t="str">
        <f>'Лист1'!V155</f>
        <v> 4,609.50 </v>
      </c>
      <c r="V155" s="195" t="str">
        <f t="shared" si="7"/>
        <v> 1,536.50 </v>
      </c>
    </row>
    <row r="156" ht="15.75" customHeight="1">
      <c r="A156" s="80" t="str">
        <f>'Лист1'!A156</f>
        <v>Бурымский Д.Ю</v>
      </c>
      <c r="B156" s="20" t="s">
        <v>322</v>
      </c>
      <c r="C156" s="191" t="str">
        <f>'Лист1'!C156</f>
        <v/>
      </c>
      <c r="D156" s="192" t="str">
        <f>'Лист1'!D156</f>
        <v/>
      </c>
      <c r="E156" s="192" t="str">
        <f>'Лист1'!E156</f>
        <v/>
      </c>
      <c r="F156" s="192" t="str">
        <f>'Лист1'!F156</f>
        <v/>
      </c>
      <c r="G156" s="192" t="str">
        <f>'Лист1'!G156</f>
        <v> 948.00 </v>
      </c>
      <c r="H156" s="192" t="str">
        <f>'Лист1'!H156</f>
        <v> 5,000.00 </v>
      </c>
      <c r="I156" s="193" t="str">
        <f>'Лист1'!I156</f>
        <v> 5,948.00 </v>
      </c>
      <c r="J156" s="194" t="str">
        <f>'Лист1'!J156</f>
        <v/>
      </c>
      <c r="K156" s="194" t="str">
        <f>'Лист1'!K156</f>
        <v/>
      </c>
      <c r="L156" s="194" t="str">
        <f>'Лист1'!L156</f>
        <v/>
      </c>
      <c r="M156" s="194" t="str">
        <f>'Лист1'!M156</f>
        <v/>
      </c>
      <c r="N156" s="194" t="str">
        <f>'Лист1'!N156</f>
        <v/>
      </c>
      <c r="O156" s="194" t="str">
        <f>'Лист1'!O156</f>
        <v/>
      </c>
      <c r="P156" s="194" t="str">
        <f>'Лист1'!P156</f>
        <v/>
      </c>
      <c r="Q156" s="194" t="str">
        <f>'Лист1'!Q156</f>
        <v/>
      </c>
      <c r="R156" s="195" t="str">
        <f>'Лист1'!S156</f>
        <v> 0.00 </v>
      </c>
      <c r="S156" s="196" t="str">
        <f t="shared" si="5"/>
        <v>(5,948.00)</v>
      </c>
      <c r="T156" s="197" t="str">
        <f t="shared" si="6"/>
        <v> 4,461.00 </v>
      </c>
      <c r="U156" s="197" t="str">
        <f>'Лист1'!V156</f>
        <v> 4,461.00 </v>
      </c>
      <c r="V156" s="195" t="str">
        <f t="shared" si="7"/>
        <v>(4,461.00)</v>
      </c>
    </row>
    <row r="157" ht="15.75" customHeight="1">
      <c r="A157" s="80" t="str">
        <f>'Лист1'!A157</f>
        <v>Заболотская Е.Л</v>
      </c>
      <c r="B157" s="20" t="s">
        <v>324</v>
      </c>
      <c r="C157" s="191" t="str">
        <f>'Лист1'!C157</f>
        <v> 16,784.00 </v>
      </c>
      <c r="D157" s="192" t="str">
        <f>'Лист1'!D157</f>
        <v/>
      </c>
      <c r="E157" s="192" t="str">
        <f>'Лист1'!E157</f>
        <v/>
      </c>
      <c r="F157" s="192" t="str">
        <f>'Лист1'!F157</f>
        <v/>
      </c>
      <c r="G157" s="192" t="str">
        <f>'Лист1'!G157</f>
        <v> 948.00 </v>
      </c>
      <c r="H157" s="192" t="str">
        <f>'Лист1'!H157</f>
        <v> 5,000.00 </v>
      </c>
      <c r="I157" s="193" t="str">
        <f>'Лист1'!I157</f>
        <v> 5,948.00 </v>
      </c>
      <c r="J157" s="194" t="str">
        <f>'Лист1'!J157</f>
        <v/>
      </c>
      <c r="K157" s="194" t="str">
        <f>'Лист1'!K157</f>
        <v/>
      </c>
      <c r="L157" s="194" t="str">
        <f>'Лист1'!L157</f>
        <v/>
      </c>
      <c r="M157" s="194" t="str">
        <f>'Лист1'!M157</f>
        <v/>
      </c>
      <c r="N157" s="194" t="str">
        <f>'Лист1'!N157</f>
        <v/>
      </c>
      <c r="O157" s="194" t="str">
        <f>'Лист1'!O157</f>
        <v/>
      </c>
      <c r="P157" s="194" t="str">
        <f>'Лист1'!P157</f>
        <v/>
      </c>
      <c r="Q157" s="194" t="str">
        <f>'Лист1'!Q157</f>
        <v/>
      </c>
      <c r="R157" s="195" t="str">
        <f>'Лист1'!S157</f>
        <v> 0.00 </v>
      </c>
      <c r="S157" s="196" t="str">
        <f t="shared" si="5"/>
        <v>(22,732.00)</v>
      </c>
      <c r="T157" s="197" t="str">
        <f t="shared" si="6"/>
        <v> 4,461.00 </v>
      </c>
      <c r="U157" s="197" t="str">
        <f>'Лист1'!V157</f>
        <v> 21,245.00 </v>
      </c>
      <c r="V157" s="198" t="str">
        <f t="shared" si="7"/>
        <v>(21,245.00)</v>
      </c>
    </row>
    <row r="158" ht="15.75" customHeight="1">
      <c r="A158" s="80" t="str">
        <f>'Лист1'!A158</f>
        <v>Рябцева А. В.</v>
      </c>
      <c r="B158" s="20" t="s">
        <v>326</v>
      </c>
      <c r="C158" s="191" t="str">
        <f>'Лист1'!C158</f>
        <v> 8,998.00 </v>
      </c>
      <c r="D158" s="192" t="str">
        <f>'Лист1'!D158</f>
        <v/>
      </c>
      <c r="E158" s="192" t="str">
        <f>'Лист1'!E158</f>
        <v/>
      </c>
      <c r="F158" s="192" t="str">
        <f>'Лист1'!F158</f>
        <v/>
      </c>
      <c r="G158" s="192" t="str">
        <f>'Лист1'!G158</f>
        <v> 596.00 </v>
      </c>
      <c r="H158" s="192" t="str">
        <f>'Лист1'!H158</f>
        <v> 5,000.00 </v>
      </c>
      <c r="I158" s="193" t="str">
        <f>'Лист1'!I158</f>
        <v> 5,596.00 </v>
      </c>
      <c r="J158" s="194" t="str">
        <f>'Лист1'!J158</f>
        <v/>
      </c>
      <c r="K158" s="194" t="str">
        <f>'Лист1'!K158</f>
        <v/>
      </c>
      <c r="L158" s="194" t="str">
        <f>'Лист1'!L158</f>
        <v/>
      </c>
      <c r="M158" s="194" t="str">
        <f>'Лист1'!M158</f>
        <v/>
      </c>
      <c r="N158" s="194" t="str">
        <f>'Лист1'!N158</f>
        <v> 12,000.00 </v>
      </c>
      <c r="O158" s="194" t="str">
        <f>'Лист1'!O158</f>
        <v/>
      </c>
      <c r="P158" s="194" t="str">
        <f>'Лист1'!P158</f>
        <v/>
      </c>
      <c r="Q158" s="194" t="str">
        <f>'Лист1'!Q158</f>
        <v/>
      </c>
      <c r="R158" s="195" t="str">
        <f>'Лист1'!S158</f>
        <v> 12,000.00 </v>
      </c>
      <c r="S158" s="196" t="str">
        <f t="shared" si="5"/>
        <v>(2,594.00)</v>
      </c>
      <c r="T158" s="197" t="str">
        <f t="shared" si="6"/>
        <v> 4,197.00 </v>
      </c>
      <c r="U158" s="197" t="str">
        <f>'Лист1'!V158</f>
        <v> 13,195.00 </v>
      </c>
      <c r="V158" s="195" t="str">
        <f t="shared" si="7"/>
        <v>(1,195.00)</v>
      </c>
    </row>
    <row r="159" ht="15.75" customHeight="1">
      <c r="A159" s="80" t="str">
        <f>'Лист1'!A159</f>
        <v>Николаев А Л</v>
      </c>
      <c r="B159" s="20" t="s">
        <v>328</v>
      </c>
      <c r="C159" s="191" t="str">
        <f>'Лист1'!C159</f>
        <v> 8,284.00 </v>
      </c>
      <c r="D159" s="192" t="str">
        <f>'Лист1'!D159</f>
        <v> 150.00 </v>
      </c>
      <c r="E159" s="192" t="str">
        <f>'Лист1'!E159</f>
        <v/>
      </c>
      <c r="F159" s="192" t="str">
        <f>'Лист1'!F159</f>
        <v> 5,000.00 </v>
      </c>
      <c r="G159" s="192" t="str">
        <f>'Лист1'!G159</f>
        <v> 869.00 </v>
      </c>
      <c r="H159" s="192" t="str">
        <f>'Лист1'!H159</f>
        <v> 5,000.00 </v>
      </c>
      <c r="I159" s="193" t="str">
        <f>'Лист1'!I159</f>
        <v> 11,019.00 </v>
      </c>
      <c r="J159" s="194" t="str">
        <f>'Лист1'!J159</f>
        <v/>
      </c>
      <c r="K159" s="194" t="str">
        <f>'Лист1'!K159</f>
        <v> 6,219.00 </v>
      </c>
      <c r="L159" s="194" t="str">
        <f>'Лист1'!L159</f>
        <v/>
      </c>
      <c r="M159" s="194" t="str">
        <f>'Лист1'!M159</f>
        <v/>
      </c>
      <c r="N159" s="194" t="str">
        <f>'Лист1'!N159</f>
        <v> 5,869.00 </v>
      </c>
      <c r="O159" s="194" t="str">
        <f>'Лист1'!O159</f>
        <v> 5,000.00 </v>
      </c>
      <c r="P159" s="194" t="str">
        <f>'Лист1'!P159</f>
        <v/>
      </c>
      <c r="Q159" s="194" t="str">
        <f>'Лист1'!Q159</f>
        <v/>
      </c>
      <c r="R159" s="195" t="str">
        <f>'Лист1'!S159</f>
        <v> 17,088.00 </v>
      </c>
      <c r="S159" s="196" t="str">
        <f t="shared" si="5"/>
        <v>(2,215.00)</v>
      </c>
      <c r="T159" s="197" t="str">
        <f t="shared" si="6"/>
        <v> 4,401.75 </v>
      </c>
      <c r="U159" s="197" t="str">
        <f>'Лист1'!V159</f>
        <v> 17,835.75 </v>
      </c>
      <c r="V159" s="195" t="str">
        <f t="shared" si="7"/>
        <v>(747.75)</v>
      </c>
    </row>
    <row r="160" ht="15.75" customHeight="1">
      <c r="A160" s="80" t="str">
        <f>'Лист1'!A160</f>
        <v>Пряхина И.Ф</v>
      </c>
      <c r="B160" s="20" t="s">
        <v>330</v>
      </c>
      <c r="C160" s="191" t="str">
        <f>'Лист1'!C160</f>
        <v> 11,417.00 </v>
      </c>
      <c r="D160" s="192" t="str">
        <f>'Лист1'!D160</f>
        <v/>
      </c>
      <c r="E160" s="192" t="str">
        <f>'Лист1'!E160</f>
        <v/>
      </c>
      <c r="F160" s="192" t="str">
        <f>'Лист1'!F160</f>
        <v/>
      </c>
      <c r="G160" s="192" t="str">
        <f>'Лист1'!G160</f>
        <v> 1,082.00 </v>
      </c>
      <c r="H160" s="192" t="str">
        <f>'Лист1'!H160</f>
        <v> 5,000.00 </v>
      </c>
      <c r="I160" s="193" t="str">
        <f>'Лист1'!I160</f>
        <v> 6,082.00 </v>
      </c>
      <c r="J160" s="194" t="str">
        <f>'Лист1'!J160</f>
        <v/>
      </c>
      <c r="K160" s="194" t="str">
        <f>'Лист1'!K160</f>
        <v> 2,082.00 </v>
      </c>
      <c r="L160" s="194" t="str">
        <f>'Лист1'!L160</f>
        <v/>
      </c>
      <c r="M160" s="194" t="str">
        <f>'Лист1'!M160</f>
        <v/>
      </c>
      <c r="N160" s="194" t="str">
        <f>'Лист1'!N160</f>
        <v/>
      </c>
      <c r="O160" s="194" t="str">
        <f>'Лист1'!O160</f>
        <v> 2,000.00 </v>
      </c>
      <c r="P160" s="194" t="str">
        <f>'Лист1'!P160</f>
        <v/>
      </c>
      <c r="Q160" s="194" t="str">
        <f>'Лист1'!Q160</f>
        <v> 2,000.00 </v>
      </c>
      <c r="R160" s="195" t="str">
        <f>'Лист1'!S160</f>
        <v> 7,082.00 </v>
      </c>
      <c r="S160" s="196" t="str">
        <f t="shared" si="5"/>
        <v>(10,417.00)</v>
      </c>
      <c r="T160" s="197" t="str">
        <f t="shared" si="6"/>
        <v> 4,561.50 </v>
      </c>
      <c r="U160" s="197" t="str">
        <f>'Лист1'!V160</f>
        <v> 15,978.50 </v>
      </c>
      <c r="V160" s="198" t="str">
        <f t="shared" si="7"/>
        <v>(8,896.50)</v>
      </c>
    </row>
    <row r="161" ht="15.75" hidden="1" customHeight="1">
      <c r="A161" s="80" t="str">
        <f>'Лист1'!A161</f>
        <v>Никитин Д.В</v>
      </c>
      <c r="B161" s="20" t="s">
        <v>332</v>
      </c>
      <c r="C161" s="191" t="str">
        <f>'Лист1'!C161</f>
        <v> 718.00 </v>
      </c>
      <c r="D161" s="192" t="str">
        <f>'Лист1'!D161</f>
        <v/>
      </c>
      <c r="E161" s="192" t="str">
        <f>'Лист1'!E161</f>
        <v/>
      </c>
      <c r="F161" s="192" t="str">
        <f>'Лист1'!F161</f>
        <v/>
      </c>
      <c r="G161" s="192" t="str">
        <f>'Лист1'!G161</f>
        <v> 1,347.00 </v>
      </c>
      <c r="H161" s="192" t="str">
        <f>'Лист1'!H161</f>
        <v> 5,000.00 </v>
      </c>
      <c r="I161" s="193" t="str">
        <f>'Лист1'!I161</f>
        <v> 6,347.00 </v>
      </c>
      <c r="J161" s="194" t="str">
        <f>'Лист1'!J161</f>
        <v> 6,347.00 </v>
      </c>
      <c r="K161" s="194" t="str">
        <f>'Лист1'!K161</f>
        <v/>
      </c>
      <c r="L161" s="194" t="str">
        <f>'Лист1'!L161</f>
        <v/>
      </c>
      <c r="M161" s="194" t="str">
        <f>'Лист1'!M161</f>
        <v/>
      </c>
      <c r="N161" s="194" t="str">
        <f>'Лист1'!N161</f>
        <v/>
      </c>
      <c r="O161" s="194" t="str">
        <f>'Лист1'!O161</f>
        <v/>
      </c>
      <c r="P161" s="194" t="str">
        <f>'Лист1'!P161</f>
        <v/>
      </c>
      <c r="Q161" s="194" t="str">
        <f>'Лист1'!Q161</f>
        <v/>
      </c>
      <c r="R161" s="195" t="str">
        <f>'Лист1'!S161</f>
        <v> 6,347.00 </v>
      </c>
      <c r="S161" s="196" t="str">
        <f t="shared" si="5"/>
        <v>(718.00)</v>
      </c>
      <c r="T161" s="197" t="str">
        <f t="shared" si="6"/>
        <v> 4,760.25 </v>
      </c>
      <c r="U161" s="197" t="str">
        <f>'Лист1'!V161</f>
        <v> 5,478.25 </v>
      </c>
      <c r="V161" s="195" t="str">
        <f t="shared" si="7"/>
        <v> 868.75 </v>
      </c>
    </row>
    <row r="162" ht="15.75" hidden="1" customHeight="1">
      <c r="A162" s="80" t="str">
        <f>'Лист1'!A162</f>
        <v>Семионов В.А</v>
      </c>
      <c r="B162" s="20" t="s">
        <v>334</v>
      </c>
      <c r="C162" s="191" t="str">
        <f>'Лист1'!C162</f>
        <v/>
      </c>
      <c r="D162" s="192" t="str">
        <f>'Лист1'!D162</f>
        <v/>
      </c>
      <c r="E162" s="192" t="str">
        <f>'Лист1'!E162</f>
        <v/>
      </c>
      <c r="F162" s="192" t="str">
        <f>'Лист1'!F162</f>
        <v/>
      </c>
      <c r="G162" s="192" t="str">
        <f>'Лист1'!G162</f>
        <v> 948.00 </v>
      </c>
      <c r="H162" s="192" t="str">
        <f>'Лист1'!H162</f>
        <v> 5,000.00 </v>
      </c>
      <c r="I162" s="193" t="str">
        <f>'Лист1'!I162</f>
        <v> 5,948.00 </v>
      </c>
      <c r="J162" s="194" t="str">
        <f>'Лист1'!J162</f>
        <v> 5,948.00 </v>
      </c>
      <c r="K162" s="194" t="str">
        <f>'Лист1'!K162</f>
        <v/>
      </c>
      <c r="L162" s="194" t="str">
        <f>'Лист1'!L162</f>
        <v/>
      </c>
      <c r="M162" s="194" t="str">
        <f>'Лист1'!M162</f>
        <v/>
      </c>
      <c r="N162" s="194" t="str">
        <f>'Лист1'!N162</f>
        <v/>
      </c>
      <c r="O162" s="194" t="str">
        <f>'Лист1'!O162</f>
        <v/>
      </c>
      <c r="P162" s="194" t="str">
        <f>'Лист1'!P162</f>
        <v/>
      </c>
      <c r="Q162" s="194" t="str">
        <f>'Лист1'!Q162</f>
        <v/>
      </c>
      <c r="R162" s="195" t="str">
        <f>'Лист1'!S162</f>
        <v> 5,948.00 </v>
      </c>
      <c r="S162" s="196" t="str">
        <f t="shared" si="5"/>
        <v> 0.00 </v>
      </c>
      <c r="T162" s="197" t="str">
        <f t="shared" si="6"/>
        <v> 4,461.00 </v>
      </c>
      <c r="U162" s="197" t="str">
        <f>'Лист1'!V162</f>
        <v> 4,461.00 </v>
      </c>
      <c r="V162" s="195" t="str">
        <f t="shared" si="7"/>
        <v> 1,487.00 </v>
      </c>
    </row>
    <row r="163" ht="15.75" customHeight="1">
      <c r="A163" s="80" t="str">
        <f>'Лист1'!A163</f>
        <v>Сипиев Д.А</v>
      </c>
      <c r="B163" s="20" t="s">
        <v>336</v>
      </c>
      <c r="C163" s="191" t="str">
        <f>'Лист1'!C163</f>
        <v> 9,255.00 </v>
      </c>
      <c r="D163" s="192" t="str">
        <f>'Лист1'!D163</f>
        <v/>
      </c>
      <c r="E163" s="192" t="str">
        <f>'Лист1'!E163</f>
        <v/>
      </c>
      <c r="F163" s="192" t="str">
        <f>'Лист1'!F163</f>
        <v/>
      </c>
      <c r="G163" s="192" t="str">
        <f>'Лист1'!G163</f>
        <v> 1,422.00 </v>
      </c>
      <c r="H163" s="192" t="str">
        <f>'Лист1'!H163</f>
        <v> 5,000.00 </v>
      </c>
      <c r="I163" s="193" t="str">
        <f>'Лист1'!I163</f>
        <v> 6,422.00 </v>
      </c>
      <c r="J163" s="194" t="str">
        <f>'Лист1'!J163</f>
        <v/>
      </c>
      <c r="K163" s="194" t="str">
        <f>'Лист1'!K163</f>
        <v/>
      </c>
      <c r="L163" s="194" t="str">
        <f>'Лист1'!L163</f>
        <v/>
      </c>
      <c r="M163" s="194" t="str">
        <f>'Лист1'!M163</f>
        <v> 13,050.00 </v>
      </c>
      <c r="N163" s="194" t="str">
        <f>'Лист1'!N163</f>
        <v/>
      </c>
      <c r="O163" s="194" t="str">
        <f>'Лист1'!O163</f>
        <v/>
      </c>
      <c r="P163" s="194" t="str">
        <f>'Лист1'!P163</f>
        <v/>
      </c>
      <c r="Q163" s="194" t="str">
        <f>'Лист1'!Q163</f>
        <v/>
      </c>
      <c r="R163" s="195" t="str">
        <f>'Лист1'!S163</f>
        <v> 13,050.00 </v>
      </c>
      <c r="S163" s="196" t="str">
        <f t="shared" si="5"/>
        <v>(2,627.00)</v>
      </c>
      <c r="T163" s="197" t="str">
        <f t="shared" si="6"/>
        <v> 4,816.50 </v>
      </c>
      <c r="U163" s="197" t="str">
        <f>'Лист1'!V163</f>
        <v> 14,071.50 </v>
      </c>
      <c r="V163" s="195" t="str">
        <f t="shared" si="7"/>
        <v>(1,021.50)</v>
      </c>
    </row>
    <row r="164" ht="15.75" hidden="1" customHeight="1">
      <c r="A164" s="80" t="str">
        <f>'Лист1'!A164</f>
        <v>Чумакин С.М</v>
      </c>
      <c r="B164" s="59" t="s">
        <v>338</v>
      </c>
      <c r="C164" s="191" t="str">
        <f>'Лист1'!C164</f>
        <v/>
      </c>
      <c r="D164" s="192" t="str">
        <f>'Лист1'!D164</f>
        <v/>
      </c>
      <c r="E164" s="192" t="str">
        <f>'Лист1'!E164</f>
        <v/>
      </c>
      <c r="F164" s="192" t="str">
        <f>'Лист1'!F164</f>
        <v/>
      </c>
      <c r="G164" s="192" t="str">
        <f>'Лист1'!G164</f>
        <v> 948.00 </v>
      </c>
      <c r="H164" s="192" t="str">
        <f>'Лист1'!H164</f>
        <v> 5,000.00 </v>
      </c>
      <c r="I164" s="193" t="str">
        <f>'Лист1'!I164</f>
        <v> 5,948.00 </v>
      </c>
      <c r="J164" s="194" t="str">
        <f>'Лист1'!J164</f>
        <v/>
      </c>
      <c r="K164" s="194" t="str">
        <f>'Лист1'!K164</f>
        <v> 5,800.00 </v>
      </c>
      <c r="L164" s="194" t="str">
        <f>'Лист1'!L164</f>
        <v/>
      </c>
      <c r="M164" s="194" t="str">
        <f>'Лист1'!M164</f>
        <v/>
      </c>
      <c r="N164" s="194" t="str">
        <f>'Лист1'!N164</f>
        <v> 148.00 </v>
      </c>
      <c r="O164" s="194" t="str">
        <f>'Лист1'!O164</f>
        <v/>
      </c>
      <c r="P164" s="194" t="str">
        <f>'Лист1'!P164</f>
        <v/>
      </c>
      <c r="Q164" s="194" t="str">
        <f>'Лист1'!Q164</f>
        <v/>
      </c>
      <c r="R164" s="195" t="str">
        <f>'Лист1'!S164</f>
        <v> 5,948.00 </v>
      </c>
      <c r="S164" s="196" t="str">
        <f t="shared" si="5"/>
        <v> 0.00 </v>
      </c>
      <c r="T164" s="197" t="str">
        <f t="shared" si="6"/>
        <v> 4,461.00 </v>
      </c>
      <c r="U164" s="197" t="str">
        <f>'Лист1'!V164</f>
        <v> 4,461.00 </v>
      </c>
      <c r="V164" s="195" t="str">
        <f t="shared" si="7"/>
        <v> 1,487.00 </v>
      </c>
    </row>
    <row r="165" ht="15.75" customHeight="1">
      <c r="A165" s="80" t="str">
        <f>'Лист1'!A165</f>
        <v>Дедушкевич Р Н</v>
      </c>
      <c r="B165" s="20" t="s">
        <v>340</v>
      </c>
      <c r="C165" s="191" t="str">
        <f>'Лист1'!C165</f>
        <v> 8,397.00 </v>
      </c>
      <c r="D165" s="192" t="str">
        <f>'Лист1'!D165</f>
        <v/>
      </c>
      <c r="E165" s="192" t="str">
        <f>'Лист1'!E165</f>
        <v/>
      </c>
      <c r="F165" s="192" t="str">
        <f>'Лист1'!F165</f>
        <v/>
      </c>
      <c r="G165" s="192" t="str">
        <f>'Лист1'!G165</f>
        <v> 952.00 </v>
      </c>
      <c r="H165" s="192" t="str">
        <f>'Лист1'!H165</f>
        <v> 5,000.00 </v>
      </c>
      <c r="I165" s="193" t="str">
        <f>'Лист1'!I165</f>
        <v> 5,952.00 </v>
      </c>
      <c r="J165" s="194" t="str">
        <f>'Лист1'!J165</f>
        <v/>
      </c>
      <c r="K165" s="194" t="str">
        <f>'Лист1'!K165</f>
        <v/>
      </c>
      <c r="L165" s="194" t="str">
        <f>'Лист1'!L165</f>
        <v/>
      </c>
      <c r="M165" s="194" t="str">
        <f>'Лист1'!M165</f>
        <v/>
      </c>
      <c r="N165" s="194" t="str">
        <f>'Лист1'!N165</f>
        <v/>
      </c>
      <c r="O165" s="194" t="str">
        <f>'Лист1'!O165</f>
        <v/>
      </c>
      <c r="P165" s="194" t="str">
        <f>'Лист1'!P165</f>
        <v/>
      </c>
      <c r="Q165" s="194" t="str">
        <f>'Лист1'!Q165</f>
        <v/>
      </c>
      <c r="R165" s="195" t="str">
        <f>'Лист1'!S165</f>
        <v> 0.00 </v>
      </c>
      <c r="S165" s="196" t="str">
        <f t="shared" si="5"/>
        <v>(14,349.00)</v>
      </c>
      <c r="T165" s="197" t="str">
        <f t="shared" si="6"/>
        <v> 4,464.00 </v>
      </c>
      <c r="U165" s="197" t="str">
        <f>'Лист1'!V165</f>
        <v> 12,861.00 </v>
      </c>
      <c r="V165" s="198" t="str">
        <f t="shared" si="7"/>
        <v>(12,861.00)</v>
      </c>
    </row>
    <row r="166" ht="15.75" customHeight="1">
      <c r="A166" s="80" t="str">
        <f>'Лист1'!A166</f>
        <v>Бут А.А</v>
      </c>
      <c r="B166" s="20" t="s">
        <v>342</v>
      </c>
      <c r="C166" s="191" t="str">
        <f>'Лист1'!C166</f>
        <v/>
      </c>
      <c r="D166" s="192" t="str">
        <f>'Лист1'!D166</f>
        <v/>
      </c>
      <c r="E166" s="192" t="str">
        <f>'Лист1'!E166</f>
        <v/>
      </c>
      <c r="F166" s="192" t="str">
        <f>'Лист1'!F166</f>
        <v/>
      </c>
      <c r="G166" s="192" t="str">
        <f>'Лист1'!G166</f>
        <v> 948.00 </v>
      </c>
      <c r="H166" s="192" t="str">
        <f>'Лист1'!H166</f>
        <v> 5,000.00 </v>
      </c>
      <c r="I166" s="193" t="str">
        <f>'Лист1'!I166</f>
        <v> 5,948.00 </v>
      </c>
      <c r="J166" s="194" t="str">
        <f>'Лист1'!J166</f>
        <v/>
      </c>
      <c r="K166" s="194" t="str">
        <f>'Лист1'!K166</f>
        <v/>
      </c>
      <c r="L166" s="194" t="str">
        <f>'Лист1'!L166</f>
        <v/>
      </c>
      <c r="M166" s="194" t="str">
        <f>'Лист1'!M166</f>
        <v/>
      </c>
      <c r="N166" s="194" t="str">
        <f>'Лист1'!N166</f>
        <v/>
      </c>
      <c r="O166" s="194" t="str">
        <f>'Лист1'!O166</f>
        <v/>
      </c>
      <c r="P166" s="194" t="str">
        <f>'Лист1'!P166</f>
        <v/>
      </c>
      <c r="Q166" s="194" t="str">
        <f>'Лист1'!Q166</f>
        <v/>
      </c>
      <c r="R166" s="195" t="str">
        <f>'Лист1'!S166</f>
        <v> 0.00 </v>
      </c>
      <c r="S166" s="196" t="str">
        <f t="shared" si="5"/>
        <v>(5,948.00)</v>
      </c>
      <c r="T166" s="197" t="str">
        <f t="shared" si="6"/>
        <v> 4,461.00 </v>
      </c>
      <c r="U166" s="197" t="str">
        <f>'Лист1'!V166</f>
        <v> 4,461.00 </v>
      </c>
      <c r="V166" s="195" t="str">
        <f t="shared" si="7"/>
        <v>(4,461.00)</v>
      </c>
    </row>
    <row r="167" ht="15.75" customHeight="1">
      <c r="A167" s="80" t="str">
        <f>'Лист1'!A167</f>
        <v>Болтенко Н.Н</v>
      </c>
      <c r="B167" s="20" t="s">
        <v>344</v>
      </c>
      <c r="C167" s="191" t="str">
        <f>'Лист1'!C167</f>
        <v/>
      </c>
      <c r="D167" s="192" t="str">
        <f>'Лист1'!D167</f>
        <v/>
      </c>
      <c r="E167" s="192" t="str">
        <f>'Лист1'!E167</f>
        <v/>
      </c>
      <c r="F167" s="192" t="str">
        <f>'Лист1'!F167</f>
        <v/>
      </c>
      <c r="G167" s="192" t="str">
        <f>'Лист1'!G167</f>
        <v> 1,497.00 </v>
      </c>
      <c r="H167" s="192" t="str">
        <f>'Лист1'!H167</f>
        <v> 5,000.00 </v>
      </c>
      <c r="I167" s="193" t="str">
        <f>'Лист1'!I167</f>
        <v> 6,497.00 </v>
      </c>
      <c r="J167" s="194" t="str">
        <f>'Лист1'!J167</f>
        <v/>
      </c>
      <c r="K167" s="194" t="str">
        <f>'Лист1'!K167</f>
        <v/>
      </c>
      <c r="L167" s="194" t="str">
        <f>'Лист1'!L167</f>
        <v/>
      </c>
      <c r="M167" s="194" t="str">
        <f>'Лист1'!M167</f>
        <v/>
      </c>
      <c r="N167" s="194" t="str">
        <f>'Лист1'!N167</f>
        <v/>
      </c>
      <c r="O167" s="194" t="str">
        <f>'Лист1'!O167</f>
        <v/>
      </c>
      <c r="P167" s="194" t="str">
        <f>'Лист1'!P167</f>
        <v/>
      </c>
      <c r="Q167" s="194" t="str">
        <f>'Лист1'!Q167</f>
        <v/>
      </c>
      <c r="R167" s="195" t="str">
        <f>'Лист1'!S167</f>
        <v> 0.00 </v>
      </c>
      <c r="S167" s="196" t="str">
        <f t="shared" si="5"/>
        <v>(6,497.00)</v>
      </c>
      <c r="T167" s="197" t="str">
        <f t="shared" si="6"/>
        <v> 4,872.75 </v>
      </c>
      <c r="U167" s="197" t="str">
        <f>'Лист1'!V167</f>
        <v> 4,872.75 </v>
      </c>
      <c r="V167" s="195" t="str">
        <f t="shared" si="7"/>
        <v>(4,872.75)</v>
      </c>
    </row>
    <row r="168" ht="15.75" customHeight="1">
      <c r="A168" s="80" t="str">
        <f>'Лист1'!A168</f>
        <v>Бураков В Ю</v>
      </c>
      <c r="B168" s="20" t="s">
        <v>346</v>
      </c>
      <c r="C168" s="191" t="str">
        <f>'Лист1'!C168</f>
        <v> 9,989.00 </v>
      </c>
      <c r="D168" s="192" t="str">
        <f>'Лист1'!D168</f>
        <v/>
      </c>
      <c r="E168" s="192" t="str">
        <f>'Лист1'!E168</f>
        <v/>
      </c>
      <c r="F168" s="192" t="str">
        <f>'Лист1'!F168</f>
        <v> 5,000.00 </v>
      </c>
      <c r="G168" s="192" t="str">
        <f>'Лист1'!G168</f>
        <v> 1,533.00 </v>
      </c>
      <c r="H168" s="192" t="str">
        <f>'Лист1'!H168</f>
        <v> 5,000.00 </v>
      </c>
      <c r="I168" s="193" t="str">
        <f>'Лист1'!I168</f>
        <v> 11,533.00 </v>
      </c>
      <c r="J168" s="194" t="str">
        <f>'Лист1'!J168</f>
        <v/>
      </c>
      <c r="K168" s="194" t="str">
        <f>'Лист1'!K168</f>
        <v/>
      </c>
      <c r="L168" s="194" t="str">
        <f>'Лист1'!L168</f>
        <v/>
      </c>
      <c r="M168" s="194" t="str">
        <f>'Лист1'!M168</f>
        <v/>
      </c>
      <c r="N168" s="194" t="str">
        <f>'Лист1'!N168</f>
        <v/>
      </c>
      <c r="O168" s="194" t="str">
        <f>'Лист1'!O168</f>
        <v> 5,000.00 </v>
      </c>
      <c r="P168" s="194" t="str">
        <f>'Лист1'!P168</f>
        <v/>
      </c>
      <c r="Q168" s="194" t="str">
        <f>'Лист1'!Q168</f>
        <v/>
      </c>
      <c r="R168" s="195" t="str">
        <f>'Лист1'!S168</f>
        <v> 5,000.00 </v>
      </c>
      <c r="S168" s="196" t="str">
        <f t="shared" si="5"/>
        <v>(16,522.00)</v>
      </c>
      <c r="T168" s="197" t="str">
        <f t="shared" si="6"/>
        <v> 4,899.75 </v>
      </c>
      <c r="U168" s="197" t="str">
        <f>'Лист1'!V168</f>
        <v> 19,888.75 </v>
      </c>
      <c r="V168" s="198" t="str">
        <f t="shared" si="7"/>
        <v>(14,888.75)</v>
      </c>
    </row>
    <row r="169" ht="15.75" customHeight="1">
      <c r="A169" s="80" t="str">
        <f>'Лист1'!A169</f>
        <v>Федоткин ВД</v>
      </c>
      <c r="B169" s="20" t="s">
        <v>348</v>
      </c>
      <c r="C169" s="191" t="str">
        <f>'Лист1'!C169</f>
        <v> 10,666.00 </v>
      </c>
      <c r="D169" s="192" t="str">
        <f>'Лист1'!D169</f>
        <v> 25.00 </v>
      </c>
      <c r="E169" s="192" t="str">
        <f>'Лист1'!E169</f>
        <v/>
      </c>
      <c r="F169" s="192" t="str">
        <f>'Лист1'!F169</f>
        <v> 5,000.00 </v>
      </c>
      <c r="G169" s="192" t="str">
        <f>'Лист1'!G169</f>
        <v> 1,781.00 </v>
      </c>
      <c r="H169" s="192" t="str">
        <f>'Лист1'!H169</f>
        <v> 5,000.00 </v>
      </c>
      <c r="I169" s="193" t="str">
        <f>'Лист1'!I169</f>
        <v> 11,806.00 </v>
      </c>
      <c r="J169" s="194" t="str">
        <f>'Лист1'!J169</f>
        <v/>
      </c>
      <c r="K169" s="194" t="str">
        <f>'Лист1'!K169</f>
        <v/>
      </c>
      <c r="L169" s="194" t="str">
        <f>'Лист1'!L169</f>
        <v/>
      </c>
      <c r="M169" s="194" t="str">
        <f>'Лист1'!M169</f>
        <v/>
      </c>
      <c r="N169" s="194" t="str">
        <f>'Лист1'!N169</f>
        <v> 7,814.00 </v>
      </c>
      <c r="O169" s="194" t="str">
        <f>'Лист1'!O169</f>
        <v> 7,000.00 </v>
      </c>
      <c r="P169" s="194" t="str">
        <f>'Лист1'!P169</f>
        <v> 3,702.00 </v>
      </c>
      <c r="Q169" s="194" t="str">
        <f>'Лист1'!Q169</f>
        <v/>
      </c>
      <c r="R169" s="195" t="str">
        <f>'Лист1'!S169</f>
        <v> 18,516.00 </v>
      </c>
      <c r="S169" s="196" t="str">
        <f t="shared" si="5"/>
        <v>(3,956.00)</v>
      </c>
      <c r="T169" s="197" t="str">
        <f t="shared" si="6"/>
        <v> 5,085.75 </v>
      </c>
      <c r="U169" s="197" t="str">
        <f>'Лист1'!V169</f>
        <v> 20,776.75 </v>
      </c>
      <c r="V169" s="195" t="str">
        <f t="shared" si="7"/>
        <v>(2,260.75)</v>
      </c>
    </row>
    <row r="170" ht="15.75" customHeight="1">
      <c r="A170" s="80" t="str">
        <f>'Лист1'!A170</f>
        <v>Федоткин К Д</v>
      </c>
      <c r="B170" s="20" t="s">
        <v>350</v>
      </c>
      <c r="C170" s="191" t="str">
        <f>'Лист1'!C170</f>
        <v> 10,571.00 </v>
      </c>
      <c r="D170" s="192" t="str">
        <f>'Лист1'!D170</f>
        <v/>
      </c>
      <c r="E170" s="192" t="str">
        <f>'Лист1'!E170</f>
        <v/>
      </c>
      <c r="F170" s="192" t="str">
        <f>'Лист1'!F170</f>
        <v> 5,000.00 </v>
      </c>
      <c r="G170" s="192" t="str">
        <f>'Лист1'!G170</f>
        <v> 1,825.00 </v>
      </c>
      <c r="H170" s="192" t="str">
        <f>'Лист1'!H170</f>
        <v> 5,000.00 </v>
      </c>
      <c r="I170" s="193" t="str">
        <f>'Лист1'!I170</f>
        <v> 11,825.00 </v>
      </c>
      <c r="J170" s="194" t="str">
        <f>'Лист1'!J170</f>
        <v/>
      </c>
      <c r="K170" s="194" t="str">
        <f>'Лист1'!K170</f>
        <v/>
      </c>
      <c r="L170" s="194" t="str">
        <f>'Лист1'!L170</f>
        <v/>
      </c>
      <c r="M170" s="194" t="str">
        <f>'Лист1'!M170</f>
        <v/>
      </c>
      <c r="N170" s="194" t="str">
        <f>'Лист1'!N170</f>
        <v> 13,414.00 </v>
      </c>
      <c r="O170" s="194" t="str">
        <f>'Лист1'!O170</f>
        <v> 5,000.00 </v>
      </c>
      <c r="P170" s="194" t="str">
        <f>'Лист1'!P170</f>
        <v/>
      </c>
      <c r="Q170" s="194" t="str">
        <f>'Лист1'!Q170</f>
        <v/>
      </c>
      <c r="R170" s="195" t="str">
        <f>'Лист1'!S170</f>
        <v> 18,414.00 </v>
      </c>
      <c r="S170" s="196" t="str">
        <f t="shared" si="5"/>
        <v>(3,982.00)</v>
      </c>
      <c r="T170" s="197" t="str">
        <f t="shared" si="6"/>
        <v> 5,118.75 </v>
      </c>
      <c r="U170" s="197" t="str">
        <f>'Лист1'!V170</f>
        <v> 20,689.75 </v>
      </c>
      <c r="V170" s="195" t="str">
        <f t="shared" si="7"/>
        <v>(2,275.75)</v>
      </c>
    </row>
    <row r="171" ht="15.75" customHeight="1">
      <c r="A171" s="80" t="str">
        <f>'Лист1'!A171</f>
        <v>Ефромеев Ф.А</v>
      </c>
      <c r="B171" s="20" t="s">
        <v>352</v>
      </c>
      <c r="C171" s="191" t="str">
        <f>'Лист1'!C171</f>
        <v> 12,703.00 </v>
      </c>
      <c r="D171" s="192" t="str">
        <f>'Лист1'!D171</f>
        <v/>
      </c>
      <c r="E171" s="192" t="str">
        <f>'Лист1'!E171</f>
        <v/>
      </c>
      <c r="F171" s="192" t="str">
        <f>'Лист1'!F171</f>
        <v/>
      </c>
      <c r="G171" s="192" t="str">
        <f>'Лист1'!G171</f>
        <v> 2,173.00 </v>
      </c>
      <c r="H171" s="192" t="str">
        <f>'Лист1'!H171</f>
        <v> 5,000.00 </v>
      </c>
      <c r="I171" s="193" t="str">
        <f>'Лист1'!I171</f>
        <v> 7,173.00 </v>
      </c>
      <c r="J171" s="194" t="str">
        <f>'Лист1'!J171</f>
        <v/>
      </c>
      <c r="K171" s="194" t="str">
        <f>'Лист1'!K171</f>
        <v/>
      </c>
      <c r="L171" s="194" t="str">
        <f>'Лист1'!L171</f>
        <v/>
      </c>
      <c r="M171" s="194" t="str">
        <f>'Лист1'!M171</f>
        <v/>
      </c>
      <c r="N171" s="194" t="str">
        <f>'Лист1'!N171</f>
        <v/>
      </c>
      <c r="O171" s="194" t="str">
        <f>'Лист1'!O171</f>
        <v/>
      </c>
      <c r="P171" s="194" t="str">
        <f>'Лист1'!P171</f>
        <v/>
      </c>
      <c r="Q171" s="194" t="str">
        <f>'Лист1'!Q171</f>
        <v/>
      </c>
      <c r="R171" s="195" t="str">
        <f>'Лист1'!S171</f>
        <v> 0.00 </v>
      </c>
      <c r="S171" s="196" t="str">
        <f t="shared" si="5"/>
        <v>(19,876.00)</v>
      </c>
      <c r="T171" s="197" t="str">
        <f t="shared" si="6"/>
        <v> 5,379.75 </v>
      </c>
      <c r="U171" s="197" t="str">
        <f>'Лист1'!V171</f>
        <v> 18,082.75 </v>
      </c>
      <c r="V171" s="198" t="str">
        <f t="shared" si="7"/>
        <v>(18,082.75)</v>
      </c>
    </row>
    <row r="172" ht="15.75" customHeight="1">
      <c r="A172" s="80" t="str">
        <f>'Лист1'!A172</f>
        <v>Ещенко С.В</v>
      </c>
      <c r="B172" s="20" t="s">
        <v>354</v>
      </c>
      <c r="C172" s="191" t="str">
        <f>'Лист1'!C172</f>
        <v> 5,302.00 </v>
      </c>
      <c r="D172" s="192" t="str">
        <f>'Лист1'!D172</f>
        <v> 5,395.00 </v>
      </c>
      <c r="E172" s="192" t="str">
        <f>'Лист1'!E172</f>
        <v/>
      </c>
      <c r="F172" s="192" t="str">
        <f>'Лист1'!F172</f>
        <v/>
      </c>
      <c r="G172" s="192" t="str">
        <f>'Лист1'!G172</f>
        <v> 2,568.00 </v>
      </c>
      <c r="H172" s="192" t="str">
        <f>'Лист1'!H172</f>
        <v> 5,000.00 </v>
      </c>
      <c r="I172" s="193" t="str">
        <f>'Лист1'!I172</f>
        <v> 12,963.00 </v>
      </c>
      <c r="J172" s="194" t="str">
        <f>'Лист1'!J172</f>
        <v/>
      </c>
      <c r="K172" s="194" t="str">
        <f>'Лист1'!K172</f>
        <v/>
      </c>
      <c r="L172" s="194" t="str">
        <f>'Лист1'!L172</f>
        <v/>
      </c>
      <c r="M172" s="194" t="str">
        <f>'Лист1'!M172</f>
        <v/>
      </c>
      <c r="N172" s="194" t="str">
        <f>'Лист1'!N172</f>
        <v/>
      </c>
      <c r="O172" s="194" t="str">
        <f>'Лист1'!O172</f>
        <v> 8,265.00 </v>
      </c>
      <c r="P172" s="194" t="str">
        <f>'Лист1'!P172</f>
        <v/>
      </c>
      <c r="Q172" s="194" t="str">
        <f>'Лист1'!Q172</f>
        <v/>
      </c>
      <c r="R172" s="195" t="str">
        <f>'Лист1'!S172</f>
        <v> 8,265.00 </v>
      </c>
      <c r="S172" s="196" t="str">
        <f t="shared" si="5"/>
        <v>(10,000.00)</v>
      </c>
      <c r="T172" s="197" t="str">
        <f t="shared" si="6"/>
        <v> 5,676.00 </v>
      </c>
      <c r="U172" s="197" t="str">
        <f>'Лист1'!V172</f>
        <v> 16,373.00 </v>
      </c>
      <c r="V172" s="198" t="str">
        <f t="shared" si="7"/>
        <v>(8,108.00)</v>
      </c>
    </row>
    <row r="173" ht="15.75" customHeight="1">
      <c r="A173" s="80" t="str">
        <f>'Лист1'!A173</f>
        <v>Дудник С.В</v>
      </c>
      <c r="B173" s="59" t="s">
        <v>356</v>
      </c>
      <c r="C173" s="191" t="str">
        <f>'Лист1'!C173</f>
        <v> 33,776.00 </v>
      </c>
      <c r="D173" s="192" t="str">
        <f>'Лист1'!D173</f>
        <v/>
      </c>
      <c r="E173" s="192" t="str">
        <f>'Лист1'!E173</f>
        <v/>
      </c>
      <c r="F173" s="192" t="str">
        <f>'Лист1'!F173</f>
        <v/>
      </c>
      <c r="G173" s="192" t="str">
        <f>'Лист1'!G173</f>
        <v> 1,552.00 </v>
      </c>
      <c r="H173" s="192" t="str">
        <f>'Лист1'!H173</f>
        <v> 5,000.00 </v>
      </c>
      <c r="I173" s="193" t="str">
        <f>'Лист1'!I173</f>
        <v> 6,552.00 </v>
      </c>
      <c r="J173" s="194" t="str">
        <f>'Лист1'!J173</f>
        <v/>
      </c>
      <c r="K173" s="194" t="str">
        <f>'Лист1'!K173</f>
        <v/>
      </c>
      <c r="L173" s="194" t="str">
        <f>'Лист1'!L173</f>
        <v/>
      </c>
      <c r="M173" s="194" t="str">
        <f>'Лист1'!M173</f>
        <v/>
      </c>
      <c r="N173" s="194" t="str">
        <f>'Лист1'!N173</f>
        <v/>
      </c>
      <c r="O173" s="194" t="str">
        <f>'Лист1'!O173</f>
        <v/>
      </c>
      <c r="P173" s="194" t="str">
        <f>'Лист1'!P173</f>
        <v/>
      </c>
      <c r="Q173" s="194" t="str">
        <f>'Лист1'!Q173</f>
        <v/>
      </c>
      <c r="R173" s="195" t="str">
        <f>'Лист1'!S173</f>
        <v> 0.00 </v>
      </c>
      <c r="S173" s="196" t="str">
        <f t="shared" si="5"/>
        <v>(40,328.00)</v>
      </c>
      <c r="T173" s="197" t="str">
        <f t="shared" si="6"/>
        <v> 4,914.00 </v>
      </c>
      <c r="U173" s="197" t="str">
        <f>'Лист1'!V173</f>
        <v> 38,690.00 </v>
      </c>
      <c r="V173" s="198" t="str">
        <f t="shared" si="7"/>
        <v>(38,690.00)</v>
      </c>
    </row>
    <row r="174" ht="15.75" customHeight="1">
      <c r="A174" s="80" t="str">
        <f>'Лист1'!A174</f>
        <v>Дудник С.В</v>
      </c>
      <c r="B174" s="20" t="s">
        <v>357</v>
      </c>
      <c r="C174" s="191" t="str">
        <f>'Лист1'!C174</f>
        <v> 32,637.00 </v>
      </c>
      <c r="D174" s="192" t="str">
        <f>'Лист1'!D174</f>
        <v/>
      </c>
      <c r="E174" s="192" t="str">
        <f>'Лист1'!E174</f>
        <v/>
      </c>
      <c r="F174" s="192" t="str">
        <f>'Лист1'!F174</f>
        <v/>
      </c>
      <c r="G174" s="192" t="str">
        <f>'Лист1'!G174</f>
        <v> 1,525.00 </v>
      </c>
      <c r="H174" s="192" t="str">
        <f>'Лист1'!H174</f>
        <v> 5,000.00 </v>
      </c>
      <c r="I174" s="193" t="str">
        <f>'Лист1'!I174</f>
        <v> 6,525.00 </v>
      </c>
      <c r="J174" s="194" t="str">
        <f>'Лист1'!J174</f>
        <v/>
      </c>
      <c r="K174" s="194" t="str">
        <f>'Лист1'!K174</f>
        <v/>
      </c>
      <c r="L174" s="194" t="str">
        <f>'Лист1'!L174</f>
        <v/>
      </c>
      <c r="M174" s="194" t="str">
        <f>'Лист1'!M174</f>
        <v/>
      </c>
      <c r="N174" s="194" t="str">
        <f>'Лист1'!N174</f>
        <v/>
      </c>
      <c r="O174" s="194" t="str">
        <f>'Лист1'!O174</f>
        <v/>
      </c>
      <c r="P174" s="194" t="str">
        <f>'Лист1'!P174</f>
        <v/>
      </c>
      <c r="Q174" s="194" t="str">
        <f>'Лист1'!Q174</f>
        <v/>
      </c>
      <c r="R174" s="195" t="str">
        <f>'Лист1'!S174</f>
        <v> 0.00 </v>
      </c>
      <c r="S174" s="196" t="str">
        <f t="shared" si="5"/>
        <v>(39,162.00)</v>
      </c>
      <c r="T174" s="197" t="str">
        <f t="shared" si="6"/>
        <v> 4,893.75 </v>
      </c>
      <c r="U174" s="197" t="str">
        <f>'Лист1'!V174</f>
        <v> 37,530.75 </v>
      </c>
      <c r="V174" s="198" t="str">
        <f t="shared" si="7"/>
        <v>(37,530.75)</v>
      </c>
    </row>
    <row r="175" ht="15.75" customHeight="1">
      <c r="A175" s="80" t="str">
        <f>'Лист1'!A175</f>
        <v>Дудник С.В</v>
      </c>
      <c r="B175" s="20" t="s">
        <v>358</v>
      </c>
      <c r="C175" s="191" t="str">
        <f>'Лист1'!C175</f>
        <v> 8,231.00 </v>
      </c>
      <c r="D175" s="192" t="str">
        <f>'Лист1'!D175</f>
        <v/>
      </c>
      <c r="E175" s="192" t="str">
        <f>'Лист1'!E175</f>
        <v/>
      </c>
      <c r="F175" s="192" t="str">
        <f>'Лист1'!F175</f>
        <v/>
      </c>
      <c r="G175" s="192" t="str">
        <f>'Лист1'!G175</f>
        <v> 830.00 </v>
      </c>
      <c r="H175" s="192" t="str">
        <f>'Лист1'!H175</f>
        <v> 5,000.00 </v>
      </c>
      <c r="I175" s="193" t="str">
        <f>'Лист1'!I175</f>
        <v> 5,830.00 </v>
      </c>
      <c r="J175" s="194" t="str">
        <f>'Лист1'!J175</f>
        <v/>
      </c>
      <c r="K175" s="194" t="str">
        <f>'Лист1'!K175</f>
        <v/>
      </c>
      <c r="L175" s="194" t="str">
        <f>'Лист1'!L175</f>
        <v/>
      </c>
      <c r="M175" s="194" t="str">
        <f>'Лист1'!M175</f>
        <v/>
      </c>
      <c r="N175" s="194" t="str">
        <f>'Лист1'!N175</f>
        <v/>
      </c>
      <c r="O175" s="194" t="str">
        <f>'Лист1'!O175</f>
        <v/>
      </c>
      <c r="P175" s="194" t="str">
        <f>'Лист1'!P175</f>
        <v/>
      </c>
      <c r="Q175" s="194" t="str">
        <f>'Лист1'!Q175</f>
        <v/>
      </c>
      <c r="R175" s="195" t="str">
        <f>'Лист1'!S175</f>
        <v> 0.00 </v>
      </c>
      <c r="S175" s="196" t="str">
        <f t="shared" si="5"/>
        <v>(14,061.00)</v>
      </c>
      <c r="T175" s="197" t="str">
        <f t="shared" si="6"/>
        <v> 4,372.50 </v>
      </c>
      <c r="U175" s="197" t="str">
        <f>'Лист1'!V175</f>
        <v> 12,603.50 </v>
      </c>
      <c r="V175" s="198" t="str">
        <f t="shared" si="7"/>
        <v>(12,603.50)</v>
      </c>
    </row>
    <row r="176" ht="15.75" customHeight="1">
      <c r="A176" s="80" t="str">
        <f>'Лист1'!A176</f>
        <v>Авдонькин А.М</v>
      </c>
      <c r="B176" s="59" t="s">
        <v>360</v>
      </c>
      <c r="C176" s="191" t="str">
        <f>'Лист1'!C176</f>
        <v/>
      </c>
      <c r="D176" s="192" t="str">
        <f>'Лист1'!D176</f>
        <v/>
      </c>
      <c r="E176" s="192" t="str">
        <f>'Лист1'!E176</f>
        <v/>
      </c>
      <c r="F176" s="192" t="str">
        <f>'Лист1'!F176</f>
        <v/>
      </c>
      <c r="G176" s="192" t="str">
        <f>'Лист1'!G176</f>
        <v> 988.00 </v>
      </c>
      <c r="H176" s="192" t="str">
        <f>'Лист1'!H176</f>
        <v> 5,000.00 </v>
      </c>
      <c r="I176" s="193" t="str">
        <f>'Лист1'!I176</f>
        <v> 5,988.00 </v>
      </c>
      <c r="J176" s="194" t="str">
        <f>'Лист1'!J176</f>
        <v/>
      </c>
      <c r="K176" s="194" t="str">
        <f>'Лист1'!K176</f>
        <v/>
      </c>
      <c r="L176" s="194" t="str">
        <f>'Лист1'!L176</f>
        <v/>
      </c>
      <c r="M176" s="194" t="str">
        <f>'Лист1'!M176</f>
        <v/>
      </c>
      <c r="N176" s="194" t="str">
        <f>'Лист1'!N176</f>
        <v/>
      </c>
      <c r="O176" s="194" t="str">
        <f>'Лист1'!O176</f>
        <v/>
      </c>
      <c r="P176" s="194" t="str">
        <f>'Лист1'!P176</f>
        <v/>
      </c>
      <c r="Q176" s="194" t="str">
        <f>'Лист1'!Q176</f>
        <v/>
      </c>
      <c r="R176" s="195" t="str">
        <f>'Лист1'!S176</f>
        <v> 0.00 </v>
      </c>
      <c r="S176" s="196" t="str">
        <f t="shared" si="5"/>
        <v>(5,988.00)</v>
      </c>
      <c r="T176" s="197" t="str">
        <f t="shared" si="6"/>
        <v> 4,491.00 </v>
      </c>
      <c r="U176" s="197" t="str">
        <f>'Лист1'!V176</f>
        <v> 4,491.00 </v>
      </c>
      <c r="V176" s="195" t="str">
        <f t="shared" si="7"/>
        <v>(4,491.00)</v>
      </c>
    </row>
    <row r="177" ht="15.75" customHeight="1">
      <c r="A177" s="80" t="str">
        <f>'Лист1'!A177</f>
        <v>Буров Е.М</v>
      </c>
      <c r="B177" s="59" t="s">
        <v>361</v>
      </c>
      <c r="C177" s="191" t="str">
        <f>'Лист1'!C177</f>
        <v/>
      </c>
      <c r="D177" s="192" t="str">
        <f>'Лист1'!D177</f>
        <v/>
      </c>
      <c r="E177" s="192" t="str">
        <f>'Лист1'!E177</f>
        <v/>
      </c>
      <c r="F177" s="192" t="str">
        <f>'Лист1'!F177</f>
        <v/>
      </c>
      <c r="G177" s="192" t="str">
        <f>'Лист1'!G177</f>
        <v> 869.00 </v>
      </c>
      <c r="H177" s="192" t="str">
        <f>'Лист1'!H177</f>
        <v> 5,000.00 </v>
      </c>
      <c r="I177" s="193" t="str">
        <f>'Лист1'!I177</f>
        <v> 5,869.00 </v>
      </c>
      <c r="J177" s="194" t="str">
        <f>'Лист1'!J177</f>
        <v/>
      </c>
      <c r="K177" s="194" t="str">
        <f>'Лист1'!K177</f>
        <v/>
      </c>
      <c r="L177" s="194" t="str">
        <f>'Лист1'!L177</f>
        <v/>
      </c>
      <c r="M177" s="194" t="str">
        <f>'Лист1'!M177</f>
        <v/>
      </c>
      <c r="N177" s="194" t="str">
        <f>'Лист1'!N177</f>
        <v/>
      </c>
      <c r="O177" s="194" t="str">
        <f>'Лист1'!O177</f>
        <v/>
      </c>
      <c r="P177" s="194" t="str">
        <f>'Лист1'!P177</f>
        <v/>
      </c>
      <c r="Q177" s="194" t="str">
        <f>'Лист1'!Q177</f>
        <v/>
      </c>
      <c r="R177" s="195" t="str">
        <f>'Лист1'!S177</f>
        <v> 0.00 </v>
      </c>
      <c r="S177" s="196" t="str">
        <f t="shared" si="5"/>
        <v>(5,869.00)</v>
      </c>
      <c r="T177" s="197" t="str">
        <f t="shared" si="6"/>
        <v> 4,401.75 </v>
      </c>
      <c r="U177" s="197" t="str">
        <f>'Лист1'!V177</f>
        <v> 4,401.75 </v>
      </c>
      <c r="V177" s="195" t="str">
        <f t="shared" si="7"/>
        <v>(4,401.75)</v>
      </c>
    </row>
    <row r="178" ht="15.75" customHeight="1">
      <c r="A178" s="80" t="str">
        <f>'Лист1'!A178</f>
        <v>Буров Е.М</v>
      </c>
      <c r="B178" s="59" t="s">
        <v>362</v>
      </c>
      <c r="C178" s="191" t="str">
        <f>'Лист1'!C178</f>
        <v/>
      </c>
      <c r="D178" s="192" t="str">
        <f>'Лист1'!D178</f>
        <v/>
      </c>
      <c r="E178" s="192" t="str">
        <f>'Лист1'!E178</f>
        <v/>
      </c>
      <c r="F178" s="192" t="str">
        <f>'Лист1'!F178</f>
        <v/>
      </c>
      <c r="G178" s="192" t="str">
        <f>'Лист1'!G178</f>
        <v> 869.00 </v>
      </c>
      <c r="H178" s="192" t="str">
        <f>'Лист1'!H178</f>
        <v> 5,000.00 </v>
      </c>
      <c r="I178" s="193" t="str">
        <f>'Лист1'!I178</f>
        <v> 5,869.00 </v>
      </c>
      <c r="J178" s="194" t="str">
        <f>'Лист1'!J178</f>
        <v/>
      </c>
      <c r="K178" s="194" t="str">
        <f>'Лист1'!K178</f>
        <v/>
      </c>
      <c r="L178" s="194" t="str">
        <f>'Лист1'!L178</f>
        <v/>
      </c>
      <c r="M178" s="194" t="str">
        <f>'Лист1'!M178</f>
        <v/>
      </c>
      <c r="N178" s="194" t="str">
        <f>'Лист1'!N178</f>
        <v/>
      </c>
      <c r="O178" s="194" t="str">
        <f>'Лист1'!O178</f>
        <v/>
      </c>
      <c r="P178" s="194" t="str">
        <f>'Лист1'!P178</f>
        <v/>
      </c>
      <c r="Q178" s="194" t="str">
        <f>'Лист1'!Q178</f>
        <v/>
      </c>
      <c r="R178" s="195" t="str">
        <f>'Лист1'!S178</f>
        <v> 0.00 </v>
      </c>
      <c r="S178" s="196" t="str">
        <f t="shared" si="5"/>
        <v>(5,869.00)</v>
      </c>
      <c r="T178" s="197" t="str">
        <f t="shared" si="6"/>
        <v> 4,401.75 </v>
      </c>
      <c r="U178" s="197" t="str">
        <f>'Лист1'!V178</f>
        <v> 4,401.75 </v>
      </c>
      <c r="V178" s="195" t="str">
        <f t="shared" si="7"/>
        <v>(4,401.75)</v>
      </c>
    </row>
    <row r="179" ht="15.75" customHeight="1">
      <c r="A179" s="80" t="str">
        <f>'Лист1'!A179</f>
        <v>Чега В.С.</v>
      </c>
      <c r="B179" s="59" t="s">
        <v>364</v>
      </c>
      <c r="C179" s="191" t="str">
        <f>'Лист1'!C179</f>
        <v/>
      </c>
      <c r="D179" s="192" t="str">
        <f>'Лист1'!D179</f>
        <v/>
      </c>
      <c r="E179" s="192" t="str">
        <f>'Лист1'!E179</f>
        <v/>
      </c>
      <c r="F179" s="192" t="str">
        <f>'Лист1'!F179</f>
        <v/>
      </c>
      <c r="G179" s="192" t="str">
        <f>'Лист1'!G179</f>
        <v> 1,580.00 </v>
      </c>
      <c r="H179" s="192" t="str">
        <f>'Лист1'!H179</f>
        <v> 5,000.00 </v>
      </c>
      <c r="I179" s="193" t="str">
        <f>'Лист1'!I179</f>
        <v> 6,580.00 </v>
      </c>
      <c r="J179" s="194" t="str">
        <f>'Лист1'!J179</f>
        <v/>
      </c>
      <c r="K179" s="194" t="str">
        <f>'Лист1'!K179</f>
        <v/>
      </c>
      <c r="L179" s="194" t="str">
        <f>'Лист1'!L179</f>
        <v/>
      </c>
      <c r="M179" s="194" t="str">
        <f>'Лист1'!M179</f>
        <v/>
      </c>
      <c r="N179" s="194" t="str">
        <f>'Лист1'!N179</f>
        <v/>
      </c>
      <c r="O179" s="194" t="str">
        <f>'Лист1'!O179</f>
        <v/>
      </c>
      <c r="P179" s="194" t="str">
        <f>'Лист1'!P179</f>
        <v/>
      </c>
      <c r="Q179" s="194" t="str">
        <f>'Лист1'!Q179</f>
        <v/>
      </c>
      <c r="R179" s="195" t="str">
        <f>'Лист1'!S179</f>
        <v> 0.00 </v>
      </c>
      <c r="S179" s="196" t="str">
        <f t="shared" si="5"/>
        <v>(6,580.00)</v>
      </c>
      <c r="T179" s="197" t="str">
        <f t="shared" si="6"/>
        <v> 4,935.00 </v>
      </c>
      <c r="U179" s="197" t="str">
        <f>'Лист1'!V179</f>
        <v> 4,935.00 </v>
      </c>
      <c r="V179" s="195" t="str">
        <f t="shared" si="7"/>
        <v>(4,935.00)</v>
      </c>
    </row>
    <row r="180" ht="15.75" customHeight="1">
      <c r="A180" s="80" t="str">
        <f>'Лист1'!A180</f>
        <v>Коротун Ю.А</v>
      </c>
      <c r="B180" s="59" t="s">
        <v>366</v>
      </c>
      <c r="C180" s="191" t="str">
        <f>'Лист1'!C180</f>
        <v> 2,624.00 </v>
      </c>
      <c r="D180" s="192" t="str">
        <f>'Лист1'!D180</f>
        <v> 930.00 </v>
      </c>
      <c r="E180" s="192" t="str">
        <f>'Лист1'!E180</f>
        <v/>
      </c>
      <c r="F180" s="192" t="str">
        <f>'Лист1'!F180</f>
        <v/>
      </c>
      <c r="G180" s="192" t="str">
        <f>'Лист1'!G180</f>
        <v> 1,414.00 </v>
      </c>
      <c r="H180" s="192" t="str">
        <f>'Лист1'!H180</f>
        <v> 5,000.00 </v>
      </c>
      <c r="I180" s="193" t="str">
        <f>'Лист1'!I180</f>
        <v> 7,344.00 </v>
      </c>
      <c r="J180" s="194" t="str">
        <f>'Лист1'!J180</f>
        <v/>
      </c>
      <c r="K180" s="194" t="str">
        <f>'Лист1'!K180</f>
        <v/>
      </c>
      <c r="L180" s="194" t="str">
        <f>'Лист1'!L180</f>
        <v> 5,800.00 </v>
      </c>
      <c r="M180" s="194" t="str">
        <f>'Лист1'!M180</f>
        <v/>
      </c>
      <c r="N180" s="194" t="str">
        <f>'Лист1'!N180</f>
        <v/>
      </c>
      <c r="O180" s="194" t="str">
        <f>'Лист1'!O180</f>
        <v/>
      </c>
      <c r="P180" s="194" t="str">
        <f>'Лист1'!P180</f>
        <v/>
      </c>
      <c r="Q180" s="194" t="str">
        <f>'Лист1'!Q180</f>
        <v/>
      </c>
      <c r="R180" s="195" t="str">
        <f>'Лист1'!S180</f>
        <v> 5,800.00 </v>
      </c>
      <c r="S180" s="196" t="str">
        <f t="shared" si="5"/>
        <v>(4,168.00)</v>
      </c>
      <c r="T180" s="197" t="str">
        <f t="shared" si="6"/>
        <v> 4,810.50 </v>
      </c>
      <c r="U180" s="197" t="str">
        <f>'Лист1'!V180</f>
        <v> 8,364.50 </v>
      </c>
      <c r="V180" s="195" t="str">
        <f t="shared" si="7"/>
        <v>(2,564.50)</v>
      </c>
    </row>
    <row r="181" ht="15.75" customHeight="1">
      <c r="A181" s="80" t="str">
        <f>'Лист1'!A181</f>
        <v>Логинов И.Н.</v>
      </c>
      <c r="B181" s="59" t="s">
        <v>368</v>
      </c>
      <c r="C181" s="191" t="str">
        <f>'Лист1'!C181</f>
        <v/>
      </c>
      <c r="D181" s="192" t="str">
        <f>'Лист1'!D181</f>
        <v/>
      </c>
      <c r="E181" s="192" t="str">
        <f>'Лист1'!E181</f>
        <v/>
      </c>
      <c r="F181" s="192" t="str">
        <f>'Лист1'!F181</f>
        <v/>
      </c>
      <c r="G181" s="192" t="str">
        <f>'Лист1'!G181</f>
        <v> 802.00 </v>
      </c>
      <c r="H181" s="192" t="str">
        <f>'Лист1'!H181</f>
        <v> 5,000.00 </v>
      </c>
      <c r="I181" s="193" t="str">
        <f>'Лист1'!I181</f>
        <v> 5,802.00 </v>
      </c>
      <c r="J181" s="194" t="str">
        <f>'Лист1'!J181</f>
        <v/>
      </c>
      <c r="K181" s="194" t="str">
        <f>'Лист1'!K181</f>
        <v/>
      </c>
      <c r="L181" s="194" t="str">
        <f>'Лист1'!L181</f>
        <v/>
      </c>
      <c r="M181" s="194" t="str">
        <f>'Лист1'!M181</f>
        <v/>
      </c>
      <c r="N181" s="194" t="str">
        <f>'Лист1'!N181</f>
        <v/>
      </c>
      <c r="O181" s="194" t="str">
        <f>'Лист1'!O181</f>
        <v/>
      </c>
      <c r="P181" s="194" t="str">
        <f>'Лист1'!P181</f>
        <v/>
      </c>
      <c r="Q181" s="194" t="str">
        <f>'Лист1'!Q181</f>
        <v/>
      </c>
      <c r="R181" s="195" t="str">
        <f>'Лист1'!S181</f>
        <v> 0.00 </v>
      </c>
      <c r="S181" s="196" t="str">
        <f t="shared" si="5"/>
        <v>(5,802.00)</v>
      </c>
      <c r="T181" s="197" t="str">
        <f t="shared" si="6"/>
        <v> 4,351.50 </v>
      </c>
      <c r="U181" s="197" t="str">
        <f>'Лист1'!V181</f>
        <v> 4,351.50 </v>
      </c>
      <c r="V181" s="195" t="str">
        <f t="shared" si="7"/>
        <v>(4,351.50)</v>
      </c>
    </row>
    <row r="182" ht="15.75" customHeight="1">
      <c r="A182" s="80" t="str">
        <f>'Лист1'!A182</f>
        <v>Вершинина Н.И</v>
      </c>
      <c r="B182" s="59" t="s">
        <v>370</v>
      </c>
      <c r="C182" s="191" t="str">
        <f>'Лист1'!C182</f>
        <v> 8,392.00 </v>
      </c>
      <c r="D182" s="192" t="str">
        <f>'Лист1'!D182</f>
        <v/>
      </c>
      <c r="E182" s="192" t="str">
        <f>'Лист1'!E182</f>
        <v/>
      </c>
      <c r="F182" s="192" t="str">
        <f>'Лист1'!F182</f>
        <v/>
      </c>
      <c r="G182" s="192" t="str">
        <f>'Лист1'!G182</f>
        <v> 948.00 </v>
      </c>
      <c r="H182" s="192" t="str">
        <f>'Лист1'!H182</f>
        <v> 5,000.00 </v>
      </c>
      <c r="I182" s="193" t="str">
        <f>'Лист1'!I182</f>
        <v> 5,948.00 </v>
      </c>
      <c r="J182" s="194" t="str">
        <f>'Лист1'!J182</f>
        <v/>
      </c>
      <c r="K182" s="194" t="str">
        <f>'Лист1'!K182</f>
        <v/>
      </c>
      <c r="L182" s="194" t="str">
        <f>'Лист1'!L182</f>
        <v/>
      </c>
      <c r="M182" s="194" t="str">
        <f>'Лист1'!M182</f>
        <v/>
      </c>
      <c r="N182" s="194" t="str">
        <f>'Лист1'!N182</f>
        <v/>
      </c>
      <c r="O182" s="194" t="str">
        <f>'Лист1'!O182</f>
        <v/>
      </c>
      <c r="P182" s="194" t="str">
        <f>'Лист1'!P182</f>
        <v/>
      </c>
      <c r="Q182" s="194" t="str">
        <f>'Лист1'!Q182</f>
        <v/>
      </c>
      <c r="R182" s="195" t="str">
        <f>'Лист1'!S182</f>
        <v> 0.00 </v>
      </c>
      <c r="S182" s="196" t="str">
        <f t="shared" si="5"/>
        <v>(14,340.00)</v>
      </c>
      <c r="T182" s="197" t="str">
        <f t="shared" si="6"/>
        <v> 4,461.00 </v>
      </c>
      <c r="U182" s="197" t="str">
        <f>'Лист1'!V182</f>
        <v> 12,853.00 </v>
      </c>
      <c r="V182" s="198" t="str">
        <f t="shared" si="7"/>
        <v>(12,853.00)</v>
      </c>
    </row>
    <row r="183" ht="15.75" customHeight="1">
      <c r="A183" s="80" t="str">
        <f>'Лист1'!A183</f>
        <v>Холодов А.В.</v>
      </c>
      <c r="B183" s="63" t="s">
        <v>372</v>
      </c>
      <c r="C183" s="191" t="str">
        <f>'Лист1'!C183</f>
        <v/>
      </c>
      <c r="D183" s="192" t="str">
        <f>'Лист1'!D183</f>
        <v/>
      </c>
      <c r="E183" s="192" t="str">
        <f>'Лист1'!E183</f>
        <v/>
      </c>
      <c r="F183" s="192" t="str">
        <f>'Лист1'!F183</f>
        <v/>
      </c>
      <c r="G183" s="192" t="str">
        <f>'Лист1'!G183</f>
        <v> 2,074.00 </v>
      </c>
      <c r="H183" s="192" t="str">
        <f>'Лист1'!H183</f>
        <v> 5,000.00 </v>
      </c>
      <c r="I183" s="193" t="str">
        <f>'Лист1'!I183</f>
        <v> 7,074.00 </v>
      </c>
      <c r="J183" s="194" t="str">
        <f>'Лист1'!J183</f>
        <v/>
      </c>
      <c r="K183" s="194" t="str">
        <f>'Лист1'!K183</f>
        <v/>
      </c>
      <c r="L183" s="194" t="str">
        <f>'Лист1'!L183</f>
        <v/>
      </c>
      <c r="M183" s="194" t="str">
        <f>'Лист1'!M183</f>
        <v/>
      </c>
      <c r="N183" s="194" t="str">
        <f>'Лист1'!N183</f>
        <v/>
      </c>
      <c r="O183" s="194" t="str">
        <f>'Лист1'!O183</f>
        <v/>
      </c>
      <c r="P183" s="194" t="str">
        <f>'Лист1'!P183</f>
        <v/>
      </c>
      <c r="Q183" s="194" t="str">
        <f>'Лист1'!Q183</f>
        <v/>
      </c>
      <c r="R183" s="195" t="str">
        <f>'Лист1'!S183</f>
        <v> 0.00 </v>
      </c>
      <c r="S183" s="196" t="str">
        <f t="shared" si="5"/>
        <v>(7,074.00)</v>
      </c>
      <c r="T183" s="197" t="str">
        <f t="shared" si="6"/>
        <v> 5,305.50 </v>
      </c>
      <c r="U183" s="197" t="str">
        <f>'Лист1'!V183</f>
        <v> 5,305.50 </v>
      </c>
      <c r="V183" s="195" t="str">
        <f t="shared" si="7"/>
        <v>(5,305.50)</v>
      </c>
    </row>
    <row r="184" ht="20.25" customHeight="1">
      <c r="A184" s="80" t="str">
        <f>'Лист1'!A184</f>
        <v>Писковацкий С.П.</v>
      </c>
      <c r="B184" s="59" t="s">
        <v>374</v>
      </c>
      <c r="C184" s="191" t="str">
        <f>'Лист1'!C184</f>
        <v> 6,314.00 </v>
      </c>
      <c r="D184" s="192" t="str">
        <f>'Лист1'!D184</f>
        <v/>
      </c>
      <c r="E184" s="192" t="str">
        <f>'Лист1'!E184</f>
        <v/>
      </c>
      <c r="F184" s="192" t="str">
        <f>'Лист1'!F184</f>
        <v/>
      </c>
      <c r="G184" s="192" t="str">
        <f>'Лист1'!G184</f>
        <v> 968.00 </v>
      </c>
      <c r="H184" s="192" t="str">
        <f>'Лист1'!H184</f>
        <v> 5,000.00 </v>
      </c>
      <c r="I184" s="193" t="str">
        <f>'Лист1'!I184</f>
        <v> 5,968.00 </v>
      </c>
      <c r="J184" s="194" t="str">
        <f>'Лист1'!J184</f>
        <v/>
      </c>
      <c r="K184" s="194" t="str">
        <f>'Лист1'!K184</f>
        <v> 10,594.00 </v>
      </c>
      <c r="L184" s="194" t="str">
        <f>'Лист1'!L184</f>
        <v/>
      </c>
      <c r="M184" s="194" t="str">
        <f>'Лист1'!M184</f>
        <v/>
      </c>
      <c r="N184" s="194" t="str">
        <f>'Лист1'!N184</f>
        <v/>
      </c>
      <c r="O184" s="194" t="str">
        <f>'Лист1'!O184</f>
        <v/>
      </c>
      <c r="P184" s="194" t="str">
        <f>'Лист1'!P184</f>
        <v/>
      </c>
      <c r="Q184" s="194" t="str">
        <f>'Лист1'!Q184</f>
        <v/>
      </c>
      <c r="R184" s="195" t="str">
        <f>'Лист1'!S184</f>
        <v> 10,594.00 </v>
      </c>
      <c r="S184" s="196" t="str">
        <f t="shared" si="5"/>
        <v>(1,688.00)</v>
      </c>
      <c r="T184" s="197" t="str">
        <f t="shared" si="6"/>
        <v> 4,476.00 </v>
      </c>
      <c r="U184" s="197" t="str">
        <f>'Лист1'!V184</f>
        <v> 10,790.00 </v>
      </c>
      <c r="V184" s="195" t="str">
        <f t="shared" si="7"/>
        <v>(196.00)</v>
      </c>
    </row>
    <row r="185" ht="16.5" customHeight="1">
      <c r="A185" s="80" t="str">
        <f>'Лист1'!A185</f>
        <v>Воронянский А.Е.</v>
      </c>
      <c r="B185" s="59" t="s">
        <v>376</v>
      </c>
      <c r="C185" s="191" t="str">
        <f>'Лист1'!C185</f>
        <v/>
      </c>
      <c r="D185" s="192" t="str">
        <f>'Лист1'!D185</f>
        <v/>
      </c>
      <c r="E185" s="192" t="str">
        <f>'Лист1'!E185</f>
        <v/>
      </c>
      <c r="F185" s="192" t="str">
        <f>'Лист1'!F185</f>
        <v/>
      </c>
      <c r="G185" s="192" t="str">
        <f>'Лист1'!G185</f>
        <v> 865.00 </v>
      </c>
      <c r="H185" s="192" t="str">
        <f>'Лист1'!H185</f>
        <v> 5,000.00 </v>
      </c>
      <c r="I185" s="193" t="str">
        <f>'Лист1'!I185</f>
        <v> 5,865.00 </v>
      </c>
      <c r="J185" s="194" t="str">
        <f>'Лист1'!J185</f>
        <v/>
      </c>
      <c r="K185" s="194" t="str">
        <f>'Лист1'!K185</f>
        <v/>
      </c>
      <c r="L185" s="194" t="str">
        <f>'Лист1'!L185</f>
        <v/>
      </c>
      <c r="M185" s="194" t="str">
        <f>'Лист1'!M185</f>
        <v/>
      </c>
      <c r="N185" s="194" t="str">
        <f>'Лист1'!N185</f>
        <v/>
      </c>
      <c r="O185" s="194" t="str">
        <f>'Лист1'!O185</f>
        <v/>
      </c>
      <c r="P185" s="194" t="str">
        <f>'Лист1'!P185</f>
        <v/>
      </c>
      <c r="Q185" s="194" t="str">
        <f>'Лист1'!Q185</f>
        <v/>
      </c>
      <c r="R185" s="195" t="str">
        <f>'Лист1'!S185</f>
        <v> 0.00 </v>
      </c>
      <c r="S185" s="196" t="str">
        <f t="shared" si="5"/>
        <v>(5,865.00)</v>
      </c>
      <c r="T185" s="197" t="str">
        <f t="shared" si="6"/>
        <v> 4,398.75 </v>
      </c>
      <c r="U185" s="197" t="str">
        <f>'Лист1'!V185</f>
        <v> 4,398.75 </v>
      </c>
      <c r="V185" s="195" t="str">
        <f t="shared" si="7"/>
        <v>(4,398.75)</v>
      </c>
    </row>
    <row r="186" ht="15.75" customHeight="1">
      <c r="A186" s="80" t="str">
        <f>'Лист1'!A186</f>
        <v>Черенков В.А?</v>
      </c>
      <c r="B186" s="64" t="s">
        <v>378</v>
      </c>
      <c r="C186" s="191" t="str">
        <f>'Лист1'!C186</f>
        <v> 14,754.00 </v>
      </c>
      <c r="D186" s="192" t="str">
        <f>'Лист1'!D186</f>
        <v/>
      </c>
      <c r="E186" s="192" t="str">
        <f>'Лист1'!E186</f>
        <v/>
      </c>
      <c r="F186" s="192" t="str">
        <f>'Лист1'!F186</f>
        <v/>
      </c>
      <c r="G186" s="192" t="str">
        <f>'Лист1'!G186</f>
        <v> 948.00 </v>
      </c>
      <c r="H186" s="192" t="str">
        <f>'Лист1'!H186</f>
        <v> 5,000.00 </v>
      </c>
      <c r="I186" s="193" t="str">
        <f>'Лист1'!I186</f>
        <v> 5,948.00 </v>
      </c>
      <c r="J186" s="194" t="str">
        <f>'Лист1'!J186</f>
        <v/>
      </c>
      <c r="K186" s="194" t="str">
        <f>'Лист1'!K186</f>
        <v/>
      </c>
      <c r="L186" s="194" t="str">
        <f>'Лист1'!L186</f>
        <v/>
      </c>
      <c r="M186" s="194" t="str">
        <f>'Лист1'!M186</f>
        <v/>
      </c>
      <c r="N186" s="194" t="str">
        <f>'Лист1'!N186</f>
        <v/>
      </c>
      <c r="O186" s="194" t="str">
        <f>'Лист1'!O186</f>
        <v/>
      </c>
      <c r="P186" s="194" t="str">
        <f>'Лист1'!P186</f>
        <v/>
      </c>
      <c r="Q186" s="194" t="str">
        <f>'Лист1'!Q186</f>
        <v/>
      </c>
      <c r="R186" s="195" t="str">
        <f>'Лист1'!S186</f>
        <v> 0.00 </v>
      </c>
      <c r="S186" s="196" t="str">
        <f t="shared" si="5"/>
        <v>(20,702.00)</v>
      </c>
      <c r="T186" s="197" t="str">
        <f t="shared" si="6"/>
        <v> 4,461.00 </v>
      </c>
      <c r="U186" s="197" t="str">
        <f>'Лист1'!V186</f>
        <v> 19,215.00 </v>
      </c>
      <c r="V186" s="198" t="str">
        <f t="shared" si="7"/>
        <v>(19,215.00)</v>
      </c>
    </row>
    <row r="187" ht="15.75" customHeight="1">
      <c r="A187" s="80" t="str">
        <f>'Лист1'!A187</f>
        <v>Шелкунов С.В</v>
      </c>
      <c r="B187" s="65" t="s">
        <v>380</v>
      </c>
      <c r="C187" s="191" t="str">
        <f>'Лист1'!C187</f>
        <v> 9,921.00 </v>
      </c>
      <c r="D187" s="192" t="str">
        <f>'Лист1'!D187</f>
        <v> 500.00 </v>
      </c>
      <c r="E187" s="192" t="str">
        <f>'Лист1'!E187</f>
        <v/>
      </c>
      <c r="F187" s="192" t="str">
        <f>'Лист1'!F187</f>
        <v/>
      </c>
      <c r="G187" s="192" t="str">
        <f>'Лист1'!G187</f>
        <v> 4,614.00 </v>
      </c>
      <c r="H187" s="192" t="str">
        <f>'Лист1'!H187</f>
        <v> 5,000.00 </v>
      </c>
      <c r="I187" s="193" t="str">
        <f>'Лист1'!I187</f>
        <v> 10,114.00 </v>
      </c>
      <c r="J187" s="194" t="str">
        <f>'Лист1'!J187</f>
        <v/>
      </c>
      <c r="K187" s="194" t="str">
        <f>'Лист1'!K187</f>
        <v> 6,500.00 </v>
      </c>
      <c r="L187" s="194" t="str">
        <f>'Лист1'!L187</f>
        <v/>
      </c>
      <c r="M187" s="194" t="str">
        <f>'Лист1'!M187</f>
        <v/>
      </c>
      <c r="N187" s="194" t="str">
        <f>'Лист1'!N187</f>
        <v/>
      </c>
      <c r="O187" s="194" t="str">
        <f>'Лист1'!O187</f>
        <v/>
      </c>
      <c r="P187" s="194" t="str">
        <f>'Лист1'!P187</f>
        <v> 6,882.00 </v>
      </c>
      <c r="Q187" s="194" t="str">
        <f>'Лист1'!Q187</f>
        <v/>
      </c>
      <c r="R187" s="195" t="str">
        <f>'Лист1'!S187</f>
        <v> 13,382.00 </v>
      </c>
      <c r="S187" s="196" t="str">
        <f t="shared" si="5"/>
        <v>(6,653.00)</v>
      </c>
      <c r="T187" s="197" t="str">
        <f t="shared" si="6"/>
        <v> 7,210.50 </v>
      </c>
      <c r="U187" s="197" t="str">
        <f>'Лист1'!V187</f>
        <v> 17,631.50 </v>
      </c>
      <c r="V187" s="195" t="str">
        <f t="shared" si="7"/>
        <v>(4,249.50)</v>
      </c>
    </row>
    <row r="188" ht="15.75" customHeight="1">
      <c r="A188" s="80" t="str">
        <f>'Лист1'!A188</f>
        <v>Иванков А.И</v>
      </c>
      <c r="B188" s="63" t="s">
        <v>382</v>
      </c>
      <c r="C188" s="191" t="str">
        <f>'Лист1'!C188</f>
        <v> 28,793.00 </v>
      </c>
      <c r="D188" s="192" t="str">
        <f>'Лист1'!D188</f>
        <v/>
      </c>
      <c r="E188" s="192" t="str">
        <f>'Лист1'!E188</f>
        <v/>
      </c>
      <c r="F188" s="192" t="str">
        <f>'Лист1'!F188</f>
        <v/>
      </c>
      <c r="G188" s="192" t="str">
        <f>'Лист1'!G188</f>
        <v> 747.00 </v>
      </c>
      <c r="H188" s="192" t="str">
        <f>'Лист1'!H188</f>
        <v> 5,000.00 </v>
      </c>
      <c r="I188" s="193" t="str">
        <f>'Лист1'!I188</f>
        <v> 5,747.00 </v>
      </c>
      <c r="J188" s="194" t="str">
        <f>'Лист1'!J188</f>
        <v/>
      </c>
      <c r="K188" s="194" t="str">
        <f>'Лист1'!K188</f>
        <v/>
      </c>
      <c r="L188" s="194" t="str">
        <f>'Лист1'!L188</f>
        <v/>
      </c>
      <c r="M188" s="194" t="str">
        <f>'Лист1'!M188</f>
        <v/>
      </c>
      <c r="N188" s="194" t="str">
        <f>'Лист1'!N188</f>
        <v/>
      </c>
      <c r="O188" s="194" t="str">
        <f>'Лист1'!O188</f>
        <v/>
      </c>
      <c r="P188" s="194" t="str">
        <f>'Лист1'!P188</f>
        <v/>
      </c>
      <c r="Q188" s="194" t="str">
        <f>'Лист1'!Q188</f>
        <v> 25,425.00 </v>
      </c>
      <c r="R188" s="195" t="str">
        <f>'Лист1'!S188</f>
        <v> 25,425.00 </v>
      </c>
      <c r="S188" s="196" t="str">
        <f t="shared" si="5"/>
        <v>(9,115.00)</v>
      </c>
      <c r="T188" s="197" t="str">
        <f t="shared" si="6"/>
        <v> 4,310.25 </v>
      </c>
      <c r="U188" s="197" t="str">
        <f>'Лист1'!V188</f>
        <v> 33,103.25 </v>
      </c>
      <c r="V188" s="198" t="str">
        <f t="shared" si="7"/>
        <v>(7,678.25)</v>
      </c>
    </row>
    <row r="189" ht="15.75" customHeight="1">
      <c r="A189" s="80" t="str">
        <f>'Лист1'!A189</f>
        <v>Прядкин П.О</v>
      </c>
      <c r="B189" s="59" t="s">
        <v>384</v>
      </c>
      <c r="C189" s="191" t="str">
        <f>'Лист1'!C189</f>
        <v> 29,105.00 </v>
      </c>
      <c r="D189" s="192" t="str">
        <f>'Лист1'!D189</f>
        <v/>
      </c>
      <c r="E189" s="192" t="str">
        <f>'Лист1'!E189</f>
        <v/>
      </c>
      <c r="F189" s="192" t="str">
        <f>'Лист1'!F189</f>
        <v/>
      </c>
      <c r="G189" s="192" t="str">
        <f>'Лист1'!G189</f>
        <v> 861.00 </v>
      </c>
      <c r="H189" s="192" t="str">
        <f>'Лист1'!H189</f>
        <v> 5,000.00 </v>
      </c>
      <c r="I189" s="193" t="str">
        <f>'Лист1'!I189</f>
        <v> 5,861.00 </v>
      </c>
      <c r="J189" s="194" t="str">
        <f>'Лист1'!J189</f>
        <v/>
      </c>
      <c r="K189" s="194" t="str">
        <f>'Лист1'!K189</f>
        <v/>
      </c>
      <c r="L189" s="194" t="str">
        <f>'Лист1'!L189</f>
        <v/>
      </c>
      <c r="M189" s="194" t="str">
        <f>'Лист1'!M189</f>
        <v> 3,000.00 </v>
      </c>
      <c r="N189" s="194" t="str">
        <f>'Лист1'!N189</f>
        <v/>
      </c>
      <c r="O189" s="194" t="str">
        <f>'Лист1'!O189</f>
        <v/>
      </c>
      <c r="P189" s="194" t="str">
        <f>'Лист1'!P189</f>
        <v/>
      </c>
      <c r="Q189" s="194" t="str">
        <f>'Лист1'!Q189</f>
        <v/>
      </c>
      <c r="R189" s="195" t="str">
        <f>'Лист1'!S189</f>
        <v> 3,000.00 </v>
      </c>
      <c r="S189" s="196" t="str">
        <f t="shared" si="5"/>
        <v>(31,966.00)</v>
      </c>
      <c r="T189" s="197" t="str">
        <f t="shared" si="6"/>
        <v> 4,395.75 </v>
      </c>
      <c r="U189" s="197" t="str">
        <f>'Лист1'!V189</f>
        <v> 33,500.75 </v>
      </c>
      <c r="V189" s="198" t="str">
        <f t="shared" si="7"/>
        <v>(30,500.75)</v>
      </c>
    </row>
    <row r="190" ht="15.75" customHeight="1">
      <c r="A190" s="80" t="str">
        <f>'Лист1'!A190</f>
        <v>Колтырев А В</v>
      </c>
      <c r="B190" s="70" t="s">
        <v>386</v>
      </c>
      <c r="C190" s="191" t="str">
        <f>'Лист1'!C190</f>
        <v> 11,503.00 </v>
      </c>
      <c r="D190" s="192" t="str">
        <f>'Лист1'!D190</f>
        <v/>
      </c>
      <c r="E190" s="192" t="str">
        <f>'Лист1'!E190</f>
        <v/>
      </c>
      <c r="F190" s="192" t="str">
        <f>'Лист1'!F190</f>
        <v/>
      </c>
      <c r="G190" s="192" t="str">
        <f>'Лист1'!G190</f>
        <v> 3,227.00 </v>
      </c>
      <c r="H190" s="192" t="str">
        <f>'Лист1'!H190</f>
        <v> 5,000.00 </v>
      </c>
      <c r="I190" s="193" t="str">
        <f>'Лист1'!I190</f>
        <v> 8,227.00 </v>
      </c>
      <c r="J190" s="194" t="str">
        <f>'Лист1'!J190</f>
        <v/>
      </c>
      <c r="K190" s="194" t="str">
        <f>'Лист1'!K190</f>
        <v/>
      </c>
      <c r="L190" s="194" t="str">
        <f>'Лист1'!L190</f>
        <v/>
      </c>
      <c r="M190" s="194" t="str">
        <f>'Лист1'!M190</f>
        <v/>
      </c>
      <c r="N190" s="194" t="str">
        <f>'Лист1'!N190</f>
        <v/>
      </c>
      <c r="O190" s="194" t="str">
        <f>'Лист1'!O190</f>
        <v/>
      </c>
      <c r="P190" s="194" t="str">
        <f>'Лист1'!P190</f>
        <v/>
      </c>
      <c r="Q190" s="194" t="str">
        <f>'Лист1'!Q190</f>
        <v/>
      </c>
      <c r="R190" s="195" t="str">
        <f>'Лист1'!S190</f>
        <v> 0.00 </v>
      </c>
      <c r="S190" s="196" t="str">
        <f t="shared" si="5"/>
        <v>(19,730.00)</v>
      </c>
      <c r="T190" s="197" t="str">
        <f t="shared" si="6"/>
        <v> 6,170.25 </v>
      </c>
      <c r="U190" s="197" t="str">
        <f>'Лист1'!V190</f>
        <v> 17,673.25 </v>
      </c>
      <c r="V190" s="198" t="str">
        <f t="shared" si="7"/>
        <v>(17,673.25)</v>
      </c>
    </row>
    <row r="191" ht="15.75" customHeight="1">
      <c r="A191" s="80" t="str">
        <f>'Лист1'!A191</f>
        <v>Кардубан И.Ю</v>
      </c>
      <c r="B191" s="59" t="s">
        <v>388</v>
      </c>
      <c r="C191" s="191" t="str">
        <f>'Лист1'!C191</f>
        <v> 10,008.00 </v>
      </c>
      <c r="D191" s="192" t="str">
        <f>'Лист1'!D191</f>
        <v/>
      </c>
      <c r="E191" s="192" t="str">
        <f>'Лист1'!E191</f>
        <v/>
      </c>
      <c r="F191" s="192" t="str">
        <f>'Лист1'!F191</f>
        <v/>
      </c>
      <c r="G191" s="192" t="str">
        <f>'Лист1'!G191</f>
        <v> 948.00 </v>
      </c>
      <c r="H191" s="192" t="str">
        <f>'Лист1'!H191</f>
        <v> 4,000.00 </v>
      </c>
      <c r="I191" s="193" t="str">
        <f>'Лист1'!I191</f>
        <v> 4,948.00 </v>
      </c>
      <c r="J191" s="194" t="str">
        <f>'Лист1'!J191</f>
        <v/>
      </c>
      <c r="K191" s="194" t="str">
        <f>'Лист1'!K191</f>
        <v/>
      </c>
      <c r="L191" s="194" t="str">
        <f>'Лист1'!L191</f>
        <v/>
      </c>
      <c r="M191" s="194" t="str">
        <f>'Лист1'!M191</f>
        <v/>
      </c>
      <c r="N191" s="194" t="str">
        <f>'Лист1'!N191</f>
        <v/>
      </c>
      <c r="O191" s="194" t="str">
        <f>'Лист1'!O191</f>
        <v/>
      </c>
      <c r="P191" s="194" t="str">
        <f>'Лист1'!P191</f>
        <v/>
      </c>
      <c r="Q191" s="194" t="str">
        <f>'Лист1'!Q191</f>
        <v/>
      </c>
      <c r="R191" s="195" t="str">
        <f>'Лист1'!S191</f>
        <v> 0.00 </v>
      </c>
      <c r="S191" s="196" t="str">
        <f t="shared" si="5"/>
        <v>(14,956.00)</v>
      </c>
      <c r="T191" s="197" t="str">
        <f t="shared" si="6"/>
        <v> 3,711.00 </v>
      </c>
      <c r="U191" s="197" t="str">
        <f>'Лист1'!V191</f>
        <v> 13,719.00 </v>
      </c>
      <c r="V191" s="198" t="str">
        <f t="shared" si="7"/>
        <v>(13,719.00)</v>
      </c>
    </row>
    <row r="192" ht="15.75" customHeight="1">
      <c r="A192" s="80" t="str">
        <f>'Лист1'!A192</f>
        <v>Городов В.В</v>
      </c>
      <c r="B192" s="59" t="s">
        <v>390</v>
      </c>
      <c r="C192" s="191" t="str">
        <f>'Лист1'!C192</f>
        <v/>
      </c>
      <c r="D192" s="192" t="str">
        <f>'Лист1'!D192</f>
        <v/>
      </c>
      <c r="E192" s="192" t="str">
        <f>'Лист1'!E192</f>
        <v/>
      </c>
      <c r="F192" s="192" t="str">
        <f>'Лист1'!F192</f>
        <v/>
      </c>
      <c r="G192" s="192" t="str">
        <f>'Лист1'!G192</f>
        <v> 948.00 </v>
      </c>
      <c r="H192" s="192" t="str">
        <f>'Лист1'!H192</f>
        <v> 5,000.00 </v>
      </c>
      <c r="I192" s="193" t="str">
        <f>'Лист1'!I192</f>
        <v> 5,948.00 </v>
      </c>
      <c r="J192" s="194" t="str">
        <f>'Лист1'!J192</f>
        <v/>
      </c>
      <c r="K192" s="194" t="str">
        <f>'Лист1'!K192</f>
        <v/>
      </c>
      <c r="L192" s="194" t="str">
        <f>'Лист1'!L192</f>
        <v/>
      </c>
      <c r="M192" s="194" t="str">
        <f>'Лист1'!M192</f>
        <v/>
      </c>
      <c r="N192" s="194" t="str">
        <f>'Лист1'!N192</f>
        <v/>
      </c>
      <c r="O192" s="194" t="str">
        <f>'Лист1'!O192</f>
        <v/>
      </c>
      <c r="P192" s="194" t="str">
        <f>'Лист1'!P192</f>
        <v> 3,000.00 </v>
      </c>
      <c r="Q192" s="194" t="str">
        <f>'Лист1'!Q192</f>
        <v/>
      </c>
      <c r="R192" s="195" t="str">
        <f>'Лист1'!S192</f>
        <v> 3,000.00 </v>
      </c>
      <c r="S192" s="196" t="str">
        <f t="shared" si="5"/>
        <v>(2,948.00)</v>
      </c>
      <c r="T192" s="197" t="str">
        <f t="shared" si="6"/>
        <v> 4,461.00 </v>
      </c>
      <c r="U192" s="197" t="str">
        <f>'Лист1'!V192</f>
        <v> 4,461.00 </v>
      </c>
      <c r="V192" s="195" t="str">
        <f t="shared" si="7"/>
        <v>(1,461.00)</v>
      </c>
    </row>
    <row r="193" ht="15.75" customHeight="1">
      <c r="A193" s="80" t="str">
        <f>'Лист1'!A193</f>
        <v>Хлякина Е А</v>
      </c>
      <c r="B193" s="71" t="s">
        <v>392</v>
      </c>
      <c r="C193" s="191" t="str">
        <f>'Лист1'!C193</f>
        <v> 16,784.00 </v>
      </c>
      <c r="D193" s="192" t="str">
        <f>'Лист1'!D193</f>
        <v/>
      </c>
      <c r="E193" s="192" t="str">
        <f>'Лист1'!E193</f>
        <v/>
      </c>
      <c r="F193" s="192" t="str">
        <f>'Лист1'!F193</f>
        <v/>
      </c>
      <c r="G193" s="192" t="str">
        <f>'Лист1'!G193</f>
        <v> 948.00 </v>
      </c>
      <c r="H193" s="192" t="str">
        <f>'Лист1'!H193</f>
        <v> 5,000.00 </v>
      </c>
      <c r="I193" s="193" t="str">
        <f>'Лист1'!I193</f>
        <v> 5,948.00 </v>
      </c>
      <c r="J193" s="194" t="str">
        <f>'Лист1'!J193</f>
        <v/>
      </c>
      <c r="K193" s="194" t="str">
        <f>'Лист1'!K193</f>
        <v/>
      </c>
      <c r="L193" s="194" t="str">
        <f>'Лист1'!L193</f>
        <v/>
      </c>
      <c r="M193" s="194" t="str">
        <f>'Лист1'!M193</f>
        <v/>
      </c>
      <c r="N193" s="194" t="str">
        <f>'Лист1'!N193</f>
        <v/>
      </c>
      <c r="O193" s="194" t="str">
        <f>'Лист1'!O193</f>
        <v/>
      </c>
      <c r="P193" s="194" t="str">
        <f>'Лист1'!P193</f>
        <v/>
      </c>
      <c r="Q193" s="194" t="str">
        <f>'Лист1'!Q193</f>
        <v/>
      </c>
      <c r="R193" s="195" t="str">
        <f>'Лист1'!S193</f>
        <v> 0.00 </v>
      </c>
      <c r="S193" s="196" t="str">
        <f t="shared" si="5"/>
        <v>(22,732.00)</v>
      </c>
      <c r="T193" s="197" t="str">
        <f t="shared" si="6"/>
        <v> 4,461.00 </v>
      </c>
      <c r="U193" s="197" t="str">
        <f>'Лист1'!V193</f>
        <v> 21,245.00 </v>
      </c>
      <c r="V193" s="198" t="str">
        <f t="shared" si="7"/>
        <v>(21,245.00)</v>
      </c>
    </row>
    <row r="194" ht="15.75" customHeight="1">
      <c r="A194" s="80" t="str">
        <f>'Лист1'!A194</f>
        <v>Димитрюхин А.А</v>
      </c>
      <c r="B194" s="59" t="s">
        <v>394</v>
      </c>
      <c r="C194" s="191" t="str">
        <f>'Лист1'!C194</f>
        <v/>
      </c>
      <c r="D194" s="192" t="str">
        <f>'Лист1'!D194</f>
        <v/>
      </c>
      <c r="E194" s="192" t="str">
        <f>'Лист1'!E194</f>
        <v/>
      </c>
      <c r="F194" s="192" t="str">
        <f>'Лист1'!F194</f>
        <v/>
      </c>
      <c r="G194" s="192" t="str">
        <f>'Лист1'!G194</f>
        <v> 988.00 </v>
      </c>
      <c r="H194" s="192" t="str">
        <f>'Лист1'!H194</f>
        <v> 5,000.00 </v>
      </c>
      <c r="I194" s="193" t="str">
        <f>'Лист1'!I194</f>
        <v> 5,988.00 </v>
      </c>
      <c r="J194" s="194" t="str">
        <f>'Лист1'!J194</f>
        <v/>
      </c>
      <c r="K194" s="194" t="str">
        <f>'Лист1'!K194</f>
        <v/>
      </c>
      <c r="L194" s="194" t="str">
        <f>'Лист1'!L194</f>
        <v/>
      </c>
      <c r="M194" s="194" t="str">
        <f>'Лист1'!M194</f>
        <v/>
      </c>
      <c r="N194" s="194" t="str">
        <f>'Лист1'!N194</f>
        <v/>
      </c>
      <c r="O194" s="194" t="str">
        <f>'Лист1'!O194</f>
        <v/>
      </c>
      <c r="P194" s="194" t="str">
        <f>'Лист1'!P194</f>
        <v/>
      </c>
      <c r="Q194" s="194" t="str">
        <f>'Лист1'!Q194</f>
        <v/>
      </c>
      <c r="R194" s="195" t="str">
        <f>'Лист1'!S194</f>
        <v> 0.00 </v>
      </c>
      <c r="S194" s="196" t="str">
        <f t="shared" si="5"/>
        <v>(5,988.00)</v>
      </c>
      <c r="T194" s="197" t="str">
        <f t="shared" si="6"/>
        <v> 4,491.00 </v>
      </c>
      <c r="U194" s="197" t="str">
        <f>'Лист1'!V194</f>
        <v> 4,491.00 </v>
      </c>
      <c r="V194" s="195" t="str">
        <f t="shared" si="7"/>
        <v>(4,491.00)</v>
      </c>
    </row>
    <row r="195" ht="15.75" customHeight="1">
      <c r="A195" s="80" t="str">
        <f>'Лист1'!A195</f>
        <v>Клипань А.И</v>
      </c>
      <c r="B195" s="59" t="s">
        <v>396</v>
      </c>
      <c r="C195" s="191" t="str">
        <f>'Лист1'!C195</f>
        <v/>
      </c>
      <c r="D195" s="192" t="str">
        <f>'Лист1'!D195</f>
        <v/>
      </c>
      <c r="E195" s="192" t="str">
        <f>'Лист1'!E195</f>
        <v/>
      </c>
      <c r="F195" s="192" t="str">
        <f>'Лист1'!F195</f>
        <v/>
      </c>
      <c r="G195" s="192" t="str">
        <f>'Лист1'!G195</f>
        <v> 964.00 </v>
      </c>
      <c r="H195" s="192" t="str">
        <f>'Лист1'!H195</f>
        <v> 5,000.00 </v>
      </c>
      <c r="I195" s="193" t="str">
        <f>'Лист1'!I195</f>
        <v> 5,964.00 </v>
      </c>
      <c r="J195" s="194" t="str">
        <f>'Лист1'!J195</f>
        <v/>
      </c>
      <c r="K195" s="194" t="str">
        <f>'Лист1'!K195</f>
        <v/>
      </c>
      <c r="L195" s="194" t="str">
        <f>'Лист1'!L195</f>
        <v/>
      </c>
      <c r="M195" s="194" t="str">
        <f>'Лист1'!M195</f>
        <v/>
      </c>
      <c r="N195" s="194" t="str">
        <f>'Лист1'!N195</f>
        <v/>
      </c>
      <c r="O195" s="194" t="str">
        <f>'Лист1'!O195</f>
        <v/>
      </c>
      <c r="P195" s="194" t="str">
        <f>'Лист1'!P195</f>
        <v/>
      </c>
      <c r="Q195" s="194" t="str">
        <f>'Лист1'!Q195</f>
        <v/>
      </c>
      <c r="R195" s="195" t="str">
        <f>'Лист1'!S195</f>
        <v> 0.00 </v>
      </c>
      <c r="S195" s="196" t="str">
        <f t="shared" si="5"/>
        <v>(5,964.00)</v>
      </c>
      <c r="T195" s="197" t="str">
        <f t="shared" si="6"/>
        <v> 4,473.00 </v>
      </c>
      <c r="U195" s="197" t="str">
        <f>'Лист1'!V195</f>
        <v> 4,473.00 </v>
      </c>
      <c r="V195" s="195" t="str">
        <f t="shared" si="7"/>
        <v>(4,473.00)</v>
      </c>
    </row>
    <row r="196" ht="15.75" customHeight="1">
      <c r="A196" s="80" t="str">
        <f>'Лист1'!A196</f>
        <v>Сёмкин В.И</v>
      </c>
      <c r="B196" s="59" t="s">
        <v>398</v>
      </c>
      <c r="C196" s="191" t="str">
        <f>'Лист1'!C196</f>
        <v> 13,170.00 </v>
      </c>
      <c r="D196" s="192" t="str">
        <f>'Лист1'!D196</f>
        <v/>
      </c>
      <c r="E196" s="192" t="str">
        <f>'Лист1'!E196</f>
        <v/>
      </c>
      <c r="F196" s="192" t="str">
        <f>'Лист1'!F196</f>
        <v/>
      </c>
      <c r="G196" s="192" t="str">
        <f>'Лист1'!G196</f>
        <v> 624.00 </v>
      </c>
      <c r="H196" s="192" t="str">
        <f>'Лист1'!H196</f>
        <v> 5,000.00 </v>
      </c>
      <c r="I196" s="193" t="str">
        <f>'Лист1'!I196</f>
        <v> 5,624.00 </v>
      </c>
      <c r="J196" s="194" t="str">
        <f>'Лист1'!J196</f>
        <v/>
      </c>
      <c r="K196" s="194" t="str">
        <f>'Лист1'!K196</f>
        <v/>
      </c>
      <c r="L196" s="194" t="str">
        <f>'Лист1'!L196</f>
        <v/>
      </c>
      <c r="M196" s="194" t="str">
        <f>'Лист1'!M196</f>
        <v> 11,000.00 </v>
      </c>
      <c r="N196" s="194" t="str">
        <f>'Лист1'!N196</f>
        <v/>
      </c>
      <c r="O196" s="194" t="str">
        <f>'Лист1'!O196</f>
        <v/>
      </c>
      <c r="P196" s="194" t="str">
        <f>'Лист1'!P196</f>
        <v/>
      </c>
      <c r="Q196" s="194" t="str">
        <f>'Лист1'!Q196</f>
        <v/>
      </c>
      <c r="R196" s="195" t="str">
        <f>'Лист1'!S196</f>
        <v> 11,000.00 </v>
      </c>
      <c r="S196" s="196" t="str">
        <f t="shared" si="5"/>
        <v>(7,794.00)</v>
      </c>
      <c r="T196" s="197" t="str">
        <f t="shared" si="6"/>
        <v> 4,218.00 </v>
      </c>
      <c r="U196" s="197" t="str">
        <f>'Лист1'!V196</f>
        <v> 17,388.00 </v>
      </c>
      <c r="V196" s="198" t="str">
        <f t="shared" si="7"/>
        <v>(6,388.00)</v>
      </c>
    </row>
    <row r="197" ht="15.75" customHeight="1">
      <c r="A197" s="80" t="str">
        <f>'Лист1'!A197</f>
        <v>Серёгина С.А.</v>
      </c>
      <c r="B197" s="59" t="s">
        <v>400</v>
      </c>
      <c r="C197" s="191" t="str">
        <f>'Лист1'!C197</f>
        <v> 1,432.00 </v>
      </c>
      <c r="D197" s="192" t="str">
        <f>'Лист1'!D197</f>
        <v> 15.00 </v>
      </c>
      <c r="E197" s="192" t="str">
        <f>'Лист1'!E197</f>
        <v/>
      </c>
      <c r="F197" s="192" t="str">
        <f>'Лист1'!F197</f>
        <v/>
      </c>
      <c r="G197" s="192" t="str">
        <f>'Лист1'!G197</f>
        <v> 849.00 </v>
      </c>
      <c r="H197" s="192" t="str">
        <f>'Лист1'!H197</f>
        <v> 5,000.00 </v>
      </c>
      <c r="I197" s="193" t="str">
        <f>'Лист1'!I197</f>
        <v> 5,864.00 </v>
      </c>
      <c r="J197" s="194" t="str">
        <f>'Лист1'!J197</f>
        <v/>
      </c>
      <c r="K197" s="194" t="str">
        <f>'Лист1'!K197</f>
        <v/>
      </c>
      <c r="L197" s="194" t="str">
        <f>'Лист1'!L197</f>
        <v/>
      </c>
      <c r="M197" s="194" t="str">
        <f>'Лист1'!M197</f>
        <v/>
      </c>
      <c r="N197" s="194" t="str">
        <f>'Лист1'!N197</f>
        <v/>
      </c>
      <c r="O197" s="194" t="str">
        <f>'Лист1'!O197</f>
        <v/>
      </c>
      <c r="P197" s="194" t="str">
        <f>'Лист1'!P197</f>
        <v> 1,500.00 </v>
      </c>
      <c r="Q197" s="194" t="str">
        <f>'Лист1'!Q197</f>
        <v/>
      </c>
      <c r="R197" s="195" t="str">
        <f>'Лист1'!S197</f>
        <v> 1,500.00 </v>
      </c>
      <c r="S197" s="196" t="str">
        <f t="shared" si="5"/>
        <v>(5,796.00)</v>
      </c>
      <c r="T197" s="197" t="str">
        <f t="shared" si="6"/>
        <v> 4,386.75 </v>
      </c>
      <c r="U197" s="197" t="str">
        <f>'Лист1'!V197</f>
        <v> 5,833.75 </v>
      </c>
      <c r="V197" s="195" t="str">
        <f t="shared" si="7"/>
        <v>(4,333.75)</v>
      </c>
    </row>
    <row r="198" ht="15.75" customHeight="1">
      <c r="A198" s="80" t="str">
        <f>'Лист1'!A198</f>
        <v>Зеленин Д.А.</v>
      </c>
      <c r="B198" s="59" t="s">
        <v>402</v>
      </c>
      <c r="C198" s="191" t="str">
        <f>'Лист1'!C198</f>
        <v> 6,265.00 </v>
      </c>
      <c r="D198" s="192" t="str">
        <f>'Лист1'!D198</f>
        <v> 1,180.00 </v>
      </c>
      <c r="E198" s="192" t="str">
        <f>'Лист1'!E198</f>
        <v/>
      </c>
      <c r="F198" s="192" t="str">
        <f>'Лист1'!F198</f>
        <v> 5,000.00 </v>
      </c>
      <c r="G198" s="192" t="str">
        <f>'Лист1'!G198</f>
        <v> 790.00 </v>
      </c>
      <c r="H198" s="192" t="str">
        <f>'Лист1'!H198</f>
        <v> 5,000.00 </v>
      </c>
      <c r="I198" s="193" t="str">
        <f>'Лист1'!I198</f>
        <v> 11,970.00 </v>
      </c>
      <c r="J198" s="194" t="str">
        <f>'Лист1'!J198</f>
        <v/>
      </c>
      <c r="K198" s="194" t="str">
        <f>'Лист1'!K198</f>
        <v> 1,500.00 </v>
      </c>
      <c r="L198" s="194" t="str">
        <f>'Лист1'!L198</f>
        <v> 4,000.00 </v>
      </c>
      <c r="M198" s="194" t="str">
        <f>'Лист1'!M198</f>
        <v/>
      </c>
      <c r="N198" s="194" t="str">
        <f>'Лист1'!N198</f>
        <v/>
      </c>
      <c r="O198" s="194" t="str">
        <f>'Лист1'!O198</f>
        <v> 2,618.00 </v>
      </c>
      <c r="P198" s="194" t="str">
        <f>'Лист1'!P198</f>
        <v/>
      </c>
      <c r="Q198" s="194" t="str">
        <f>'Лист1'!Q198</f>
        <v> 5,000.00 </v>
      </c>
      <c r="R198" s="195" t="str">
        <f>'Лист1'!S198</f>
        <v> 13,118.00 </v>
      </c>
      <c r="S198" s="196" t="str">
        <f t="shared" si="5"/>
        <v>(5,117.00)</v>
      </c>
      <c r="T198" s="197" t="str">
        <f t="shared" si="6"/>
        <v> 4,342.50 </v>
      </c>
      <c r="U198" s="197" t="str">
        <f>'Лист1'!V198</f>
        <v> 16,787.50 </v>
      </c>
      <c r="V198" s="195" t="str">
        <f t="shared" si="7"/>
        <v>(3,669.50)</v>
      </c>
    </row>
    <row r="199" ht="15.75" customHeight="1">
      <c r="A199" s="80" t="str">
        <f>'Лист1'!A199</f>
        <v>Пузин В.В</v>
      </c>
      <c r="B199" s="59" t="s">
        <v>404</v>
      </c>
      <c r="C199" s="191" t="str">
        <f>'Лист1'!C199</f>
        <v> 31,308.00 </v>
      </c>
      <c r="D199" s="192" t="str">
        <f>'Лист1'!D199</f>
        <v/>
      </c>
      <c r="E199" s="192" t="str">
        <f>'Лист1'!E199</f>
        <v/>
      </c>
      <c r="F199" s="192" t="str">
        <f>'Лист1'!F199</f>
        <v/>
      </c>
      <c r="G199" s="192" t="str">
        <f>'Лист1'!G199</f>
        <v> 948.00 </v>
      </c>
      <c r="H199" s="192" t="str">
        <f>'Лист1'!H199</f>
        <v> 5,000.00 </v>
      </c>
      <c r="I199" s="193" t="str">
        <f>'Лист1'!I199</f>
        <v> 5,948.00 </v>
      </c>
      <c r="J199" s="194" t="str">
        <f>'Лист1'!J199</f>
        <v/>
      </c>
      <c r="K199" s="194" t="str">
        <f>'Лист1'!K199</f>
        <v/>
      </c>
      <c r="L199" s="194" t="str">
        <f>'Лист1'!L199</f>
        <v/>
      </c>
      <c r="M199" s="194" t="str">
        <f>'Лист1'!M199</f>
        <v/>
      </c>
      <c r="N199" s="194" t="str">
        <f>'Лист1'!N199</f>
        <v/>
      </c>
      <c r="O199" s="194" t="str">
        <f>'Лист1'!O199</f>
        <v/>
      </c>
      <c r="P199" s="194" t="str">
        <f>'Лист1'!P199</f>
        <v/>
      </c>
      <c r="Q199" s="194" t="str">
        <f>'Лист1'!Q199</f>
        <v/>
      </c>
      <c r="R199" s="195" t="str">
        <f>'Лист1'!S199</f>
        <v> 0.00 </v>
      </c>
      <c r="S199" s="196" t="str">
        <f t="shared" si="5"/>
        <v>(37,256.00)</v>
      </c>
      <c r="T199" s="197" t="str">
        <f t="shared" si="6"/>
        <v> 4,461.00 </v>
      </c>
      <c r="U199" s="197" t="str">
        <f>'Лист1'!V199</f>
        <v> 35,769.00 </v>
      </c>
      <c r="V199" s="198" t="str">
        <f t="shared" si="7"/>
        <v>(35,769.00)</v>
      </c>
    </row>
    <row r="200" ht="15.75" customHeight="1">
      <c r="A200" s="80" t="str">
        <f>'Лист1'!A200</f>
        <v>Звягинцев Н.Т</v>
      </c>
      <c r="B200" s="59" t="s">
        <v>406</v>
      </c>
      <c r="C200" s="191" t="str">
        <f>'Лист1'!C200</f>
        <v> 9,772.00 </v>
      </c>
      <c r="D200" s="192" t="str">
        <f>'Лист1'!D200</f>
        <v/>
      </c>
      <c r="E200" s="192" t="str">
        <f>'Лист1'!E200</f>
        <v/>
      </c>
      <c r="F200" s="192" t="str">
        <f>'Лист1'!F200</f>
        <v/>
      </c>
      <c r="G200" s="192" t="str">
        <f>'Лист1'!G200</f>
        <v> 1,730.00 </v>
      </c>
      <c r="H200" s="192" t="str">
        <f>'Лист1'!H200</f>
        <v> 5,000.00 </v>
      </c>
      <c r="I200" s="193" t="str">
        <f>'Лист1'!I200</f>
        <v> 6,730.00 </v>
      </c>
      <c r="J200" s="194" t="str">
        <f>'Лист1'!J200</f>
        <v/>
      </c>
      <c r="K200" s="194" t="str">
        <f>'Лист1'!K200</f>
        <v/>
      </c>
      <c r="L200" s="194" t="str">
        <f>'Лист1'!L200</f>
        <v/>
      </c>
      <c r="M200" s="194" t="str">
        <f>'Лист1'!M200</f>
        <v/>
      </c>
      <c r="N200" s="194" t="str">
        <f>'Лист1'!N200</f>
        <v/>
      </c>
      <c r="O200" s="194" t="str">
        <f>'Лист1'!O200</f>
        <v/>
      </c>
      <c r="P200" s="194" t="str">
        <f>'Лист1'!P200</f>
        <v/>
      </c>
      <c r="Q200" s="194" t="str">
        <f>'Лист1'!Q200</f>
        <v/>
      </c>
      <c r="R200" s="195" t="str">
        <f>'Лист1'!S200</f>
        <v> 0.00 </v>
      </c>
      <c r="S200" s="196" t="str">
        <f t="shared" si="5"/>
        <v>(16,502.00)</v>
      </c>
      <c r="T200" s="197" t="str">
        <f t="shared" si="6"/>
        <v> 5,047.50 </v>
      </c>
      <c r="U200" s="197" t="str">
        <f>'Лист1'!V200</f>
        <v> 14,819.50 </v>
      </c>
      <c r="V200" s="198" t="str">
        <f t="shared" si="7"/>
        <v>(14,819.50)</v>
      </c>
    </row>
    <row r="201" ht="15.75" customHeight="1">
      <c r="A201" s="80" t="str">
        <f>'Лист1'!A201</f>
        <v>Звягинцев Н.Т</v>
      </c>
      <c r="B201" s="59" t="s">
        <v>407</v>
      </c>
      <c r="C201" s="191" t="str">
        <f>'Лист1'!C201</f>
        <v> 216.00 </v>
      </c>
      <c r="D201" s="192" t="str">
        <f>'Лист1'!D201</f>
        <v/>
      </c>
      <c r="E201" s="192" t="str">
        <f>'Лист1'!E201</f>
        <v/>
      </c>
      <c r="F201" s="192" t="str">
        <f>'Лист1'!F201</f>
        <v/>
      </c>
      <c r="G201" s="192" t="str">
        <f>'Лист1'!G201</f>
        <v> 79.00 </v>
      </c>
      <c r="H201" s="192" t="str">
        <f>'Лист1'!H201</f>
        <v> 0.00 </v>
      </c>
      <c r="I201" s="193" t="str">
        <f>'Лист1'!I201</f>
        <v> 79.00 </v>
      </c>
      <c r="J201" s="194" t="str">
        <f>'Лист1'!J201</f>
        <v/>
      </c>
      <c r="K201" s="194" t="str">
        <f>'Лист1'!K201</f>
        <v/>
      </c>
      <c r="L201" s="194" t="str">
        <f>'Лист1'!L201</f>
        <v/>
      </c>
      <c r="M201" s="194" t="str">
        <f>'Лист1'!M201</f>
        <v/>
      </c>
      <c r="N201" s="194" t="str">
        <f>'Лист1'!N201</f>
        <v/>
      </c>
      <c r="O201" s="194" t="str">
        <f>'Лист1'!O201</f>
        <v/>
      </c>
      <c r="P201" s="194" t="str">
        <f>'Лист1'!P201</f>
        <v/>
      </c>
      <c r="Q201" s="194" t="str">
        <f>'Лист1'!Q201</f>
        <v/>
      </c>
      <c r="R201" s="195" t="str">
        <f>'Лист1'!S201</f>
        <v> 0.00 </v>
      </c>
      <c r="S201" s="196" t="str">
        <f t="shared" si="5"/>
        <v>(295.00)</v>
      </c>
      <c r="T201" s="197" t="str">
        <f t="shared" si="6"/>
        <v> 59.25 </v>
      </c>
      <c r="U201" s="197" t="str">
        <f>'Лист1'!V201</f>
        <v> 275.25 </v>
      </c>
      <c r="V201" s="195" t="str">
        <f t="shared" si="7"/>
        <v>(275.25)</v>
      </c>
    </row>
    <row r="202" ht="15.75" customHeight="1">
      <c r="A202" s="80" t="str">
        <f>'Лист1'!A202</f>
        <v>Задрудский А.Н</v>
      </c>
      <c r="B202" s="59" t="s">
        <v>409</v>
      </c>
      <c r="C202" s="191" t="str">
        <f>'Лист1'!C202</f>
        <v> 6,983.00 </v>
      </c>
      <c r="D202" s="192" t="str">
        <f>'Лист1'!D202</f>
        <v/>
      </c>
      <c r="E202" s="192" t="str">
        <f>'Лист1'!E202</f>
        <v/>
      </c>
      <c r="F202" s="192" t="str">
        <f>'Лист1'!F202</f>
        <v/>
      </c>
      <c r="G202" s="192" t="str">
        <f>'Лист1'!G202</f>
        <v> 948.00 </v>
      </c>
      <c r="H202" s="192" t="str">
        <f>'Лист1'!H202</f>
        <v> 5,000.00 </v>
      </c>
      <c r="I202" s="193" t="str">
        <f>'Лист1'!I202</f>
        <v> 5,948.00 </v>
      </c>
      <c r="J202" s="194" t="str">
        <f>'Лист1'!J202</f>
        <v/>
      </c>
      <c r="K202" s="194" t="str">
        <f>'Лист1'!K202</f>
        <v> 6,000.00 </v>
      </c>
      <c r="L202" s="194" t="str">
        <f>'Лист1'!L202</f>
        <v/>
      </c>
      <c r="M202" s="194" t="str">
        <f>'Лист1'!M202</f>
        <v/>
      </c>
      <c r="N202" s="194" t="str">
        <f>'Лист1'!N202</f>
        <v/>
      </c>
      <c r="O202" s="194" t="str">
        <f>'Лист1'!O202</f>
        <v/>
      </c>
      <c r="P202" s="194" t="str">
        <f>'Лист1'!P202</f>
        <v/>
      </c>
      <c r="Q202" s="194" t="str">
        <f>'Лист1'!Q202</f>
        <v/>
      </c>
      <c r="R202" s="195" t="str">
        <f>'Лист1'!S202</f>
        <v> 6,000.00 </v>
      </c>
      <c r="S202" s="196" t="str">
        <f t="shared" si="5"/>
        <v>(6,931.00)</v>
      </c>
      <c r="T202" s="197" t="str">
        <f t="shared" si="6"/>
        <v> 4,461.00 </v>
      </c>
      <c r="U202" s="197" t="str">
        <f>'Лист1'!V202</f>
        <v> 11,444.00 </v>
      </c>
      <c r="V202" s="195" t="str">
        <f t="shared" si="7"/>
        <v>(5,444.00)</v>
      </c>
    </row>
    <row r="203" ht="15.75" customHeight="1">
      <c r="A203" s="80" t="str">
        <f>'Лист1'!A203</f>
        <v>Нетесов А.И</v>
      </c>
      <c r="B203" s="59" t="s">
        <v>411</v>
      </c>
      <c r="C203" s="191" t="str">
        <f>'Лист1'!C203</f>
        <v/>
      </c>
      <c r="D203" s="192" t="str">
        <f>'Лист1'!D203</f>
        <v> 25.00 </v>
      </c>
      <c r="E203" s="192" t="str">
        <f>'Лист1'!E203</f>
        <v/>
      </c>
      <c r="F203" s="192" t="str">
        <f>'Лист1'!F203</f>
        <v/>
      </c>
      <c r="G203" s="192" t="str">
        <f>'Лист1'!G203</f>
        <v> 1,620.00 </v>
      </c>
      <c r="H203" s="192" t="str">
        <f>'Лист1'!H203</f>
        <v> 5,000.00 </v>
      </c>
      <c r="I203" s="193" t="str">
        <f>'Лист1'!I203</f>
        <v> 6,645.00 </v>
      </c>
      <c r="J203" s="194" t="str">
        <f>'Лист1'!J203</f>
        <v/>
      </c>
      <c r="K203" s="194" t="str">
        <f>'Лист1'!K203</f>
        <v/>
      </c>
      <c r="L203" s="194" t="str">
        <f>'Лист1'!L203</f>
        <v> 3,335.00 </v>
      </c>
      <c r="M203" s="194" t="str">
        <f>'Лист1'!M203</f>
        <v/>
      </c>
      <c r="N203" s="194" t="str">
        <f>'Лист1'!N203</f>
        <v/>
      </c>
      <c r="O203" s="194" t="str">
        <f>'Лист1'!O203</f>
        <v/>
      </c>
      <c r="P203" s="194" t="str">
        <f>'Лист1'!P203</f>
        <v/>
      </c>
      <c r="Q203" s="194" t="str">
        <f>'Лист1'!Q203</f>
        <v/>
      </c>
      <c r="R203" s="195" t="str">
        <f>'Лист1'!S203</f>
        <v> 3,335.00 </v>
      </c>
      <c r="S203" s="196" t="str">
        <f t="shared" si="5"/>
        <v>(3,310.00)</v>
      </c>
      <c r="T203" s="197" t="str">
        <f t="shared" si="6"/>
        <v> 4,965.00 </v>
      </c>
      <c r="U203" s="197" t="str">
        <f>'Лист1'!V203</f>
        <v> 4,990.00 </v>
      </c>
      <c r="V203" s="195" t="str">
        <f t="shared" si="7"/>
        <v>(1,655.00)</v>
      </c>
    </row>
    <row r="204" ht="17.25" customHeight="1">
      <c r="A204" s="80" t="str">
        <f>'Лист1'!A204</f>
        <v>Песковатсков Ю.А</v>
      </c>
      <c r="B204" s="20" t="s">
        <v>413</v>
      </c>
      <c r="C204" s="191" t="str">
        <f>'Лист1'!C204</f>
        <v> 27,871.00 </v>
      </c>
      <c r="D204" s="192" t="str">
        <f>'Лист1'!D204</f>
        <v/>
      </c>
      <c r="E204" s="192" t="str">
        <f>'Лист1'!E204</f>
        <v/>
      </c>
      <c r="F204" s="192" t="str">
        <f>'Лист1'!F204</f>
        <v/>
      </c>
      <c r="G204" s="192" t="str">
        <f>'Лист1'!G204</f>
        <v> 964.00 </v>
      </c>
      <c r="H204" s="192" t="str">
        <f>'Лист1'!H204</f>
        <v> 5,000.00 </v>
      </c>
      <c r="I204" s="193" t="str">
        <f>'Лист1'!I204</f>
        <v> 5,964.00 </v>
      </c>
      <c r="J204" s="194" t="str">
        <f>'Лист1'!J204</f>
        <v/>
      </c>
      <c r="K204" s="194" t="str">
        <f>'Лист1'!K204</f>
        <v/>
      </c>
      <c r="L204" s="194" t="str">
        <f>'Лист1'!L204</f>
        <v/>
      </c>
      <c r="M204" s="194" t="str">
        <f>'Лист1'!M204</f>
        <v/>
      </c>
      <c r="N204" s="194" t="str">
        <f>'Лист1'!N204</f>
        <v/>
      </c>
      <c r="O204" s="194" t="str">
        <f>'Лист1'!O204</f>
        <v/>
      </c>
      <c r="P204" s="194" t="str">
        <f>'Лист1'!P204</f>
        <v/>
      </c>
      <c r="Q204" s="194" t="str">
        <f>'Лист1'!Q204</f>
        <v/>
      </c>
      <c r="R204" s="195" t="str">
        <f>'Лист1'!S204</f>
        <v> 0.00 </v>
      </c>
      <c r="S204" s="196" t="str">
        <f t="shared" si="5"/>
        <v>(33,835.00)</v>
      </c>
      <c r="T204" s="197" t="str">
        <f t="shared" si="6"/>
        <v> 4,473.00 </v>
      </c>
      <c r="U204" s="197" t="str">
        <f>'Лист1'!V204</f>
        <v> 32,344.00 </v>
      </c>
      <c r="V204" s="198" t="str">
        <f t="shared" si="7"/>
        <v>(32,344.00)</v>
      </c>
    </row>
    <row r="205" ht="15.75" hidden="1" customHeight="1">
      <c r="A205" s="80" t="str">
        <f>'Лист1'!A205</f>
        <v>Серёгина С.А</v>
      </c>
      <c r="B205" s="20" t="s">
        <v>415</v>
      </c>
      <c r="C205" s="191" t="str">
        <f>'Лист1'!C205</f>
        <v> 1,406.00 </v>
      </c>
      <c r="D205" s="192" t="str">
        <f>'Лист1'!D205</f>
        <v/>
      </c>
      <c r="E205" s="192" t="str">
        <f>'Лист1'!E205</f>
        <v/>
      </c>
      <c r="F205" s="192" t="str">
        <f>'Лист1'!F205</f>
        <v/>
      </c>
      <c r="G205" s="192" t="str">
        <f>'Лист1'!G205</f>
        <v> 830.00 </v>
      </c>
      <c r="H205" s="192" t="str">
        <f>'Лист1'!H205</f>
        <v> 5,000.00 </v>
      </c>
      <c r="I205" s="193" t="str">
        <f>'Лист1'!I205</f>
        <v> 5,830.00 </v>
      </c>
      <c r="J205" s="194" t="str">
        <f>'Лист1'!J205</f>
        <v/>
      </c>
      <c r="K205" s="194" t="str">
        <f>'Лист1'!K205</f>
        <v/>
      </c>
      <c r="L205" s="194" t="str">
        <f>'Лист1'!L205</f>
        <v/>
      </c>
      <c r="M205" s="194" t="str">
        <f>'Лист1'!M205</f>
        <v> 4,991.00 </v>
      </c>
      <c r="N205" s="194" t="str">
        <f>'Лист1'!N205</f>
        <v/>
      </c>
      <c r="O205" s="194" t="str">
        <f>'Лист1'!O205</f>
        <v/>
      </c>
      <c r="P205" s="194" t="str">
        <f>'Лист1'!P205</f>
        <v> 1,500.00 </v>
      </c>
      <c r="Q205" s="194" t="str">
        <f>'Лист1'!Q205</f>
        <v/>
      </c>
      <c r="R205" s="195" t="str">
        <f>'Лист1'!S205</f>
        <v> 6,491.00 </v>
      </c>
      <c r="S205" s="196" t="str">
        <f t="shared" si="5"/>
        <v>(745.00)</v>
      </c>
      <c r="T205" s="197" t="str">
        <f t="shared" si="6"/>
        <v> 4,372.50 </v>
      </c>
      <c r="U205" s="197" t="str">
        <f>'Лист1'!V205</f>
        <v> 5,778.50 </v>
      </c>
      <c r="V205" s="195" t="str">
        <f t="shared" si="7"/>
        <v> 712.50 </v>
      </c>
    </row>
    <row r="206" ht="15.75" hidden="1" customHeight="1">
      <c r="A206" s="80" t="str">
        <f>'Лист1'!A206</f>
        <v>Горбатенко Д.О</v>
      </c>
      <c r="B206" s="20" t="s">
        <v>417</v>
      </c>
      <c r="C206" s="191" t="str">
        <f>'Лист1'!C206</f>
        <v> 1,600.00 </v>
      </c>
      <c r="D206" s="192" t="str">
        <f>'Лист1'!D206</f>
        <v/>
      </c>
      <c r="E206" s="192" t="str">
        <f>'Лист1'!E206</f>
        <v/>
      </c>
      <c r="F206" s="192" t="str">
        <f>'Лист1'!F206</f>
        <v/>
      </c>
      <c r="G206" s="192" t="str">
        <f>'Лист1'!G206</f>
        <v> 960.00 </v>
      </c>
      <c r="H206" s="192" t="str">
        <f>'Лист1'!H206</f>
        <v> 5,000.00 </v>
      </c>
      <c r="I206" s="193" t="str">
        <f>'Лист1'!I206</f>
        <v> 5,960.00 </v>
      </c>
      <c r="J206" s="194" t="str">
        <f>'Лист1'!J206</f>
        <v/>
      </c>
      <c r="K206" s="194" t="str">
        <f>'Лист1'!K206</f>
        <v/>
      </c>
      <c r="L206" s="194" t="str">
        <f>'Лист1'!L206</f>
        <v> 5,000.00 </v>
      </c>
      <c r="M206" s="194" t="str">
        <f>'Лист1'!M206</f>
        <v/>
      </c>
      <c r="N206" s="194" t="str">
        <f>'Лист1'!N206</f>
        <v/>
      </c>
      <c r="O206" s="194" t="str">
        <f>'Лист1'!O206</f>
        <v> 2,000.00 </v>
      </c>
      <c r="P206" s="194" t="str">
        <f>'Лист1'!P206</f>
        <v/>
      </c>
      <c r="Q206" s="194" t="str">
        <f>'Лист1'!Q206</f>
        <v/>
      </c>
      <c r="R206" s="195" t="str">
        <f>'Лист1'!S206</f>
        <v> 7,000.00 </v>
      </c>
      <c r="S206" s="196" t="str">
        <f t="shared" si="5"/>
        <v>(560.00)</v>
      </c>
      <c r="T206" s="197" t="str">
        <f t="shared" si="6"/>
        <v> 4,470.00 </v>
      </c>
      <c r="U206" s="197" t="str">
        <f>'Лист1'!V206</f>
        <v> 6,070.00 </v>
      </c>
      <c r="V206" s="195" t="str">
        <f t="shared" si="7"/>
        <v> 930.00 </v>
      </c>
    </row>
    <row r="207" ht="15.75" customHeight="1">
      <c r="A207" s="80" t="str">
        <f>'Лист1'!A207</f>
        <v>Андрос Г.М</v>
      </c>
      <c r="B207" s="20" t="s">
        <v>419</v>
      </c>
      <c r="C207" s="191" t="str">
        <f>'Лист1'!C207</f>
        <v/>
      </c>
      <c r="D207" s="192" t="str">
        <f>'Лист1'!D207</f>
        <v/>
      </c>
      <c r="E207" s="192" t="str">
        <f>'Лист1'!E207</f>
        <v/>
      </c>
      <c r="F207" s="192" t="str">
        <f>'Лист1'!F207</f>
        <v/>
      </c>
      <c r="G207" s="192" t="str">
        <f>'Лист1'!G207</f>
        <v> 2,532.00 </v>
      </c>
      <c r="H207" s="192" t="str">
        <f>'Лист1'!H207</f>
        <v> 5,000.00 </v>
      </c>
      <c r="I207" s="193" t="str">
        <f>'Лист1'!I207</f>
        <v> 7,532.00 </v>
      </c>
      <c r="J207" s="194" t="str">
        <f>'Лист1'!J207</f>
        <v/>
      </c>
      <c r="K207" s="194" t="str">
        <f>'Лист1'!K207</f>
        <v> 5,000.00 </v>
      </c>
      <c r="L207" s="194" t="str">
        <f>'Лист1'!L207</f>
        <v/>
      </c>
      <c r="M207" s="194" t="str">
        <f>'Лист1'!M207</f>
        <v/>
      </c>
      <c r="N207" s="194" t="str">
        <f>'Лист1'!N207</f>
        <v/>
      </c>
      <c r="O207" s="194" t="str">
        <f>'Лист1'!O207</f>
        <v/>
      </c>
      <c r="P207" s="194" t="str">
        <f>'Лист1'!P207</f>
        <v/>
      </c>
      <c r="Q207" s="194" t="str">
        <f>'Лист1'!Q207</f>
        <v/>
      </c>
      <c r="R207" s="195" t="str">
        <f>'Лист1'!S207</f>
        <v> 5,000.00 </v>
      </c>
      <c r="S207" s="196" t="str">
        <f t="shared" si="5"/>
        <v>(2,532.00)</v>
      </c>
      <c r="T207" s="197" t="str">
        <f t="shared" si="6"/>
        <v> 5,649.00 </v>
      </c>
      <c r="U207" s="197" t="str">
        <f>'Лист1'!V207</f>
        <v> 5,649.00 </v>
      </c>
      <c r="V207" s="195" t="str">
        <f t="shared" si="7"/>
        <v>(649.00)</v>
      </c>
    </row>
    <row r="208" ht="15.75" hidden="1" customHeight="1">
      <c r="A208" s="80" t="str">
        <f>'Лист1'!A208</f>
        <v>Сметанин И.А</v>
      </c>
      <c r="B208" s="20" t="s">
        <v>421</v>
      </c>
      <c r="C208" s="191" t="str">
        <f>'Лист1'!C208</f>
        <v/>
      </c>
      <c r="D208" s="192" t="str">
        <f>'Лист1'!D208</f>
        <v> 120.00 </v>
      </c>
      <c r="E208" s="192" t="str">
        <f>'Лист1'!E208</f>
        <v/>
      </c>
      <c r="F208" s="192" t="str">
        <f>'Лист1'!F208</f>
        <v/>
      </c>
      <c r="G208" s="192" t="str">
        <f>'Лист1'!G208</f>
        <v> 1,383.00 </v>
      </c>
      <c r="H208" s="192" t="str">
        <f>'Лист1'!H208</f>
        <v> 5,000.00 </v>
      </c>
      <c r="I208" s="193" t="str">
        <f>'Лист1'!I208</f>
        <v> 6,503.00 </v>
      </c>
      <c r="J208" s="194" t="str">
        <f>'Лист1'!J208</f>
        <v/>
      </c>
      <c r="K208" s="194" t="str">
        <f>'Лист1'!K208</f>
        <v/>
      </c>
      <c r="L208" s="194" t="str">
        <f>'Лист1'!L208</f>
        <v/>
      </c>
      <c r="M208" s="194" t="str">
        <f>'Лист1'!M208</f>
        <v/>
      </c>
      <c r="N208" s="194" t="str">
        <f>'Лист1'!N208</f>
        <v> 6,503.00 </v>
      </c>
      <c r="O208" s="194" t="str">
        <f>'Лист1'!O208</f>
        <v/>
      </c>
      <c r="P208" s="194" t="str">
        <f>'Лист1'!P208</f>
        <v/>
      </c>
      <c r="Q208" s="194" t="str">
        <f>'Лист1'!Q208</f>
        <v/>
      </c>
      <c r="R208" s="195" t="str">
        <f>'Лист1'!S208</f>
        <v> 6,503.00 </v>
      </c>
      <c r="S208" s="196" t="str">
        <f t="shared" si="5"/>
        <v> 0.00 </v>
      </c>
      <c r="T208" s="197" t="str">
        <f t="shared" si="6"/>
        <v> 4,787.25 </v>
      </c>
      <c r="U208" s="197" t="str">
        <f>'Лист1'!V208</f>
        <v> 4,907.25 </v>
      </c>
      <c r="V208" s="195" t="str">
        <f t="shared" si="7"/>
        <v> 1,595.75 </v>
      </c>
    </row>
    <row r="209" ht="15.75" customHeight="1">
      <c r="A209" s="80" t="str">
        <f>'Лист1'!A209</f>
        <v>Липлявкин Ю.Б</v>
      </c>
      <c r="B209" s="20" t="s">
        <v>422</v>
      </c>
      <c r="C209" s="191" t="str">
        <f>'Лист1'!C209</f>
        <v/>
      </c>
      <c r="D209" s="192" t="str">
        <f>'Лист1'!D209</f>
        <v/>
      </c>
      <c r="E209" s="192" t="str">
        <f>'Лист1'!E209</f>
        <v/>
      </c>
      <c r="F209" s="192" t="str">
        <f>'Лист1'!F209</f>
        <v/>
      </c>
      <c r="G209" s="192" t="str">
        <f>'Лист1'!G209</f>
        <v> 893.00 </v>
      </c>
      <c r="H209" s="192" t="str">
        <f>'Лист1'!H209</f>
        <v> 5,000.00 </v>
      </c>
      <c r="I209" s="193" t="str">
        <f>'Лист1'!I209</f>
        <v> 5,893.00 </v>
      </c>
      <c r="J209" s="194" t="str">
        <f>'Лист1'!J209</f>
        <v/>
      </c>
      <c r="K209" s="194" t="str">
        <f>'Лист1'!K209</f>
        <v/>
      </c>
      <c r="L209" s="194" t="str">
        <f>'Лист1'!L209</f>
        <v/>
      </c>
      <c r="M209" s="194" t="str">
        <f>'Лист1'!M209</f>
        <v/>
      </c>
      <c r="N209" s="194" t="str">
        <f>'Лист1'!N209</f>
        <v/>
      </c>
      <c r="O209" s="194" t="str">
        <f>'Лист1'!O209</f>
        <v/>
      </c>
      <c r="P209" s="194" t="str">
        <f>'Лист1'!P209</f>
        <v/>
      </c>
      <c r="Q209" s="194" t="str">
        <f>'Лист1'!Q209</f>
        <v> 3,000.00 </v>
      </c>
      <c r="R209" s="195" t="str">
        <f>'Лист1'!S209</f>
        <v> 3,000.00 </v>
      </c>
      <c r="S209" s="196" t="str">
        <f t="shared" si="5"/>
        <v>(2,893.00)</v>
      </c>
      <c r="T209" s="197" t="str">
        <f t="shared" si="6"/>
        <v> 4,419.75 </v>
      </c>
      <c r="U209" s="197" t="str">
        <f>'Лист1'!V209</f>
        <v> 4,419.75 </v>
      </c>
      <c r="V209" s="195" t="str">
        <f t="shared" si="7"/>
        <v>(1,419.75)</v>
      </c>
    </row>
    <row r="210" ht="15.75" hidden="1" customHeight="1">
      <c r="A210" s="80" t="str">
        <f>'Лист1'!A210</f>
        <v>Борщ В.М</v>
      </c>
      <c r="B210" s="20" t="s">
        <v>424</v>
      </c>
      <c r="C210" s="191" t="str">
        <f>'Лист1'!C210</f>
        <v/>
      </c>
      <c r="D210" s="192" t="str">
        <f>'Лист1'!D210</f>
        <v> 560.00 </v>
      </c>
      <c r="E210" s="192" t="str">
        <f>'Лист1'!E210</f>
        <v/>
      </c>
      <c r="F210" s="192" t="str">
        <f>'Лист1'!F210</f>
        <v/>
      </c>
      <c r="G210" s="192" t="str">
        <f>'Лист1'!G210</f>
        <v> 1,106.00 </v>
      </c>
      <c r="H210" s="192" t="str">
        <f>'Лист1'!H210</f>
        <v> 5,000.00 </v>
      </c>
      <c r="I210" s="193" t="str">
        <f>'Лист1'!I210</f>
        <v> 6,666.00 </v>
      </c>
      <c r="J210" s="194" t="str">
        <f>'Лист1'!J210</f>
        <v/>
      </c>
      <c r="K210" s="194" t="str">
        <f>'Лист1'!K210</f>
        <v> 6,106.00 </v>
      </c>
      <c r="L210" s="194" t="str">
        <f>'Лист1'!L210</f>
        <v> 560.00 </v>
      </c>
      <c r="M210" s="194" t="str">
        <f>'Лист1'!M210</f>
        <v/>
      </c>
      <c r="N210" s="194" t="str">
        <f>'Лист1'!N210</f>
        <v/>
      </c>
      <c r="O210" s="194" t="str">
        <f>'Лист1'!O210</f>
        <v/>
      </c>
      <c r="P210" s="194" t="str">
        <f>'Лист1'!P210</f>
        <v/>
      </c>
      <c r="Q210" s="194" t="str">
        <f>'Лист1'!Q210</f>
        <v/>
      </c>
      <c r="R210" s="195" t="str">
        <f>'Лист1'!S210</f>
        <v> 6,666.00 </v>
      </c>
      <c r="S210" s="196" t="str">
        <f t="shared" si="5"/>
        <v> 0.00 </v>
      </c>
      <c r="T210" s="197" t="str">
        <f t="shared" si="6"/>
        <v> 4,579.50 </v>
      </c>
      <c r="U210" s="197" t="str">
        <f>'Лист1'!V210</f>
        <v> 5,139.50 </v>
      </c>
      <c r="V210" s="195" t="str">
        <f t="shared" si="7"/>
        <v> 1,526.50 </v>
      </c>
    </row>
    <row r="211" ht="15.75" customHeight="1">
      <c r="A211" s="80" t="str">
        <f>'Лист1'!A211</f>
        <v>Аксенов Д</v>
      </c>
      <c r="B211" s="20" t="s">
        <v>426</v>
      </c>
      <c r="C211" s="191" t="str">
        <f>'Лист1'!C211</f>
        <v> 20,126.00 </v>
      </c>
      <c r="D211" s="192" t="str">
        <f>'Лист1'!D211</f>
        <v/>
      </c>
      <c r="E211" s="192" t="str">
        <f>'Лист1'!E211</f>
        <v/>
      </c>
      <c r="F211" s="192" t="str">
        <f>'Лист1'!F211</f>
        <v/>
      </c>
      <c r="G211" s="192" t="str">
        <f>'Лист1'!G211</f>
        <v> 2,173.00 </v>
      </c>
      <c r="H211" s="192" t="str">
        <f>'Лист1'!H211</f>
        <v> 5,000.00 </v>
      </c>
      <c r="I211" s="193" t="str">
        <f>'Лист1'!I211</f>
        <v> 7,173.00 </v>
      </c>
      <c r="J211" s="194" t="str">
        <f>'Лист1'!J211</f>
        <v/>
      </c>
      <c r="K211" s="194" t="str">
        <f>'Лист1'!K211</f>
        <v/>
      </c>
      <c r="L211" s="194" t="str">
        <f>'Лист1'!L211</f>
        <v/>
      </c>
      <c r="M211" s="194" t="str">
        <f>'Лист1'!M211</f>
        <v/>
      </c>
      <c r="N211" s="194" t="str">
        <f>'Лист1'!N211</f>
        <v/>
      </c>
      <c r="O211" s="194" t="str">
        <f>'Лист1'!O211</f>
        <v/>
      </c>
      <c r="P211" s="194" t="str">
        <f>'Лист1'!P211</f>
        <v/>
      </c>
      <c r="Q211" s="194" t="str">
        <f>'Лист1'!Q211</f>
        <v/>
      </c>
      <c r="R211" s="195" t="str">
        <f>'Лист1'!S211</f>
        <v> 0.00 </v>
      </c>
      <c r="S211" s="196" t="str">
        <f t="shared" si="5"/>
        <v>(27,299.00)</v>
      </c>
      <c r="T211" s="197" t="str">
        <f t="shared" si="6"/>
        <v> 5,379.75 </v>
      </c>
      <c r="U211" s="197" t="str">
        <f>'Лист1'!V211</f>
        <v> 25,505.75 </v>
      </c>
      <c r="V211" s="198" t="str">
        <f t="shared" si="7"/>
        <v>(25,505.75)</v>
      </c>
    </row>
    <row r="212" ht="15.75" customHeight="1">
      <c r="A212" s="80" t="str">
        <f>'Лист1'!A212</f>
        <v>Аксёнова О.А</v>
      </c>
      <c r="B212" s="59" t="s">
        <v>428</v>
      </c>
      <c r="C212" s="191" t="str">
        <f>'Лист1'!C212</f>
        <v> 20,475.00 </v>
      </c>
      <c r="D212" s="192" t="str">
        <f>'Лист1'!D212</f>
        <v/>
      </c>
      <c r="E212" s="192" t="str">
        <f>'Лист1'!E212</f>
        <v/>
      </c>
      <c r="F212" s="192" t="str">
        <f>'Лист1'!F212</f>
        <v/>
      </c>
      <c r="G212" s="192" t="str">
        <f>'Лист1'!G212</f>
        <v> 1,580.00 </v>
      </c>
      <c r="H212" s="192" t="str">
        <f>'Лист1'!H212</f>
        <v> 5,000.00 </v>
      </c>
      <c r="I212" s="193" t="str">
        <f>'Лист1'!I212</f>
        <v> 6,580.00 </v>
      </c>
      <c r="J212" s="194" t="str">
        <f>'Лист1'!J212</f>
        <v/>
      </c>
      <c r="K212" s="194" t="str">
        <f>'Лист1'!K212</f>
        <v/>
      </c>
      <c r="L212" s="194" t="str">
        <f>'Лист1'!L212</f>
        <v/>
      </c>
      <c r="M212" s="194" t="str">
        <f>'Лист1'!M212</f>
        <v/>
      </c>
      <c r="N212" s="194" t="str">
        <f>'Лист1'!N212</f>
        <v/>
      </c>
      <c r="O212" s="194" t="str">
        <f>'Лист1'!O212</f>
        <v/>
      </c>
      <c r="P212" s="194" t="str">
        <f>'Лист1'!P212</f>
        <v/>
      </c>
      <c r="Q212" s="194" t="str">
        <f>'Лист1'!Q212</f>
        <v/>
      </c>
      <c r="R212" s="195" t="str">
        <f>'Лист1'!S212</f>
        <v> 0.00 </v>
      </c>
      <c r="S212" s="196" t="str">
        <f t="shared" si="5"/>
        <v>(27,055.00)</v>
      </c>
      <c r="T212" s="197" t="str">
        <f t="shared" si="6"/>
        <v> 4,935.00 </v>
      </c>
      <c r="U212" s="197" t="str">
        <f>'Лист1'!V212</f>
        <v> 25,410.00 </v>
      </c>
      <c r="V212" s="198" t="str">
        <f t="shared" si="7"/>
        <v>(25,410.00)</v>
      </c>
    </row>
    <row r="213" ht="15.75" hidden="1" customHeight="1">
      <c r="A213" s="80" t="str">
        <f>'Лист1'!A213</f>
        <v>Бочкарёв В.П.</v>
      </c>
      <c r="B213" s="20" t="s">
        <v>430</v>
      </c>
      <c r="C213" s="191" t="str">
        <f>'Лист1'!C213</f>
        <v/>
      </c>
      <c r="D213" s="192" t="str">
        <f>'Лист1'!D213</f>
        <v/>
      </c>
      <c r="E213" s="192" t="str">
        <f>'Лист1'!E213</f>
        <v/>
      </c>
      <c r="F213" s="192" t="str">
        <f>'Лист1'!F213</f>
        <v/>
      </c>
      <c r="G213" s="192" t="str">
        <f>'Лист1'!G213</f>
        <v> 1,422.00 </v>
      </c>
      <c r="H213" s="192" t="str">
        <f>'Лист1'!H213</f>
        <v> 5,000.00 </v>
      </c>
      <c r="I213" s="193" t="str">
        <f>'Лист1'!I213</f>
        <v> 6,422.00 </v>
      </c>
      <c r="J213" s="194" t="str">
        <f>'Лист1'!J213</f>
        <v/>
      </c>
      <c r="K213" s="194" t="str">
        <f>'Лист1'!K213</f>
        <v/>
      </c>
      <c r="L213" s="194" t="str">
        <f>'Лист1'!L213</f>
        <v/>
      </c>
      <c r="M213" s="194" t="str">
        <f>'Лист1'!M213</f>
        <v> 6,422.00 </v>
      </c>
      <c r="N213" s="194" t="str">
        <f>'Лист1'!N213</f>
        <v/>
      </c>
      <c r="O213" s="194" t="str">
        <f>'Лист1'!O213</f>
        <v/>
      </c>
      <c r="P213" s="194" t="str">
        <f>'Лист1'!P213</f>
        <v/>
      </c>
      <c r="Q213" s="194" t="str">
        <f>'Лист1'!Q213</f>
        <v/>
      </c>
      <c r="R213" s="195" t="str">
        <f>'Лист1'!S213</f>
        <v> 6,422.00 </v>
      </c>
      <c r="S213" s="196" t="str">
        <f t="shared" si="5"/>
        <v> 0.00 </v>
      </c>
      <c r="T213" s="197" t="str">
        <f t="shared" si="6"/>
        <v> 4,816.50 </v>
      </c>
      <c r="U213" s="197" t="str">
        <f>'Лист1'!V213</f>
        <v> 4,816.50 </v>
      </c>
      <c r="V213" s="195" t="str">
        <f t="shared" si="7"/>
        <v> 1,605.50 </v>
      </c>
    </row>
    <row r="214" ht="15.75" customHeight="1">
      <c r="A214" s="80" t="str">
        <f>'Лист1'!A214</f>
        <v>Греченков Д.Г.</v>
      </c>
      <c r="B214" s="20" t="s">
        <v>431</v>
      </c>
      <c r="C214" s="191" t="str">
        <f>'Лист1'!C214</f>
        <v/>
      </c>
      <c r="D214" s="192" t="str">
        <f>'Лист1'!D214</f>
        <v/>
      </c>
      <c r="E214" s="192" t="str">
        <f>'Лист1'!E214</f>
        <v/>
      </c>
      <c r="F214" s="192" t="str">
        <f>'Лист1'!F214</f>
        <v/>
      </c>
      <c r="G214" s="192" t="str">
        <f>'Лист1'!G214</f>
        <v> 1,916.00 </v>
      </c>
      <c r="H214" s="192" t="str">
        <f>'Лист1'!H214</f>
        <v> 5,000.00 </v>
      </c>
      <c r="I214" s="193" t="str">
        <f>'Лист1'!I214</f>
        <v> 6,916.00 </v>
      </c>
      <c r="J214" s="194" t="str">
        <f>'Лист1'!J214</f>
        <v/>
      </c>
      <c r="K214" s="194" t="str">
        <f>'Лист1'!K214</f>
        <v/>
      </c>
      <c r="L214" s="194" t="str">
        <f>'Лист1'!L214</f>
        <v/>
      </c>
      <c r="M214" s="194" t="str">
        <f>'Лист1'!M214</f>
        <v/>
      </c>
      <c r="N214" s="194" t="str">
        <f>'Лист1'!N214</f>
        <v/>
      </c>
      <c r="O214" s="194" t="str">
        <f>'Лист1'!O214</f>
        <v/>
      </c>
      <c r="P214" s="194" t="str">
        <f>'Лист1'!P214</f>
        <v/>
      </c>
      <c r="Q214" s="194" t="str">
        <f>'Лист1'!Q214</f>
        <v/>
      </c>
      <c r="R214" s="195" t="str">
        <f>'Лист1'!S214</f>
        <v> 0.00 </v>
      </c>
      <c r="S214" s="196" t="str">
        <f t="shared" si="5"/>
        <v>(6,916.00)</v>
      </c>
      <c r="T214" s="197" t="str">
        <f t="shared" si="6"/>
        <v> 5,187.00 </v>
      </c>
      <c r="U214" s="197" t="str">
        <f>'Лист1'!V214</f>
        <v> 5,187.00 </v>
      </c>
      <c r="V214" s="195" t="str">
        <f t="shared" si="7"/>
        <v>(5,187.00)</v>
      </c>
    </row>
    <row r="215" ht="15.75" customHeight="1">
      <c r="A215" s="80" t="str">
        <f>'Лист1'!A215</f>
        <v>Ковалёва А.П.</v>
      </c>
      <c r="B215" s="59" t="s">
        <v>433</v>
      </c>
      <c r="C215" s="191" t="str">
        <f>'Лист1'!C215</f>
        <v/>
      </c>
      <c r="D215" s="192" t="str">
        <f>'Лист1'!D215</f>
        <v/>
      </c>
      <c r="E215" s="192" t="str">
        <f>'Лист1'!E215</f>
        <v/>
      </c>
      <c r="F215" s="192" t="str">
        <f>'Лист1'!F215</f>
        <v/>
      </c>
      <c r="G215" s="192" t="str">
        <f>'Лист1'!G215</f>
        <v> 1,975.00 </v>
      </c>
      <c r="H215" s="192" t="str">
        <f>'Лист1'!H215</f>
        <v> 5,000.00 </v>
      </c>
      <c r="I215" s="193" t="str">
        <f>'Лист1'!I215</f>
        <v> 6,975.00 </v>
      </c>
      <c r="J215" s="194" t="str">
        <f>'Лист1'!J215</f>
        <v/>
      </c>
      <c r="K215" s="194" t="str">
        <f>'Лист1'!K215</f>
        <v/>
      </c>
      <c r="L215" s="194" t="str">
        <f>'Лист1'!L215</f>
        <v/>
      </c>
      <c r="M215" s="194" t="str">
        <f>'Лист1'!M215</f>
        <v/>
      </c>
      <c r="N215" s="194" t="str">
        <f>'Лист1'!N215</f>
        <v/>
      </c>
      <c r="O215" s="194" t="str">
        <f>'Лист1'!O215</f>
        <v/>
      </c>
      <c r="P215" s="194" t="str">
        <f>'Лист1'!P215</f>
        <v> 1,700.00 </v>
      </c>
      <c r="Q215" s="194" t="str">
        <f>'Лист1'!Q215</f>
        <v/>
      </c>
      <c r="R215" s="195" t="str">
        <f>'Лист1'!S215</f>
        <v> 1,700.00 </v>
      </c>
      <c r="S215" s="196" t="str">
        <f t="shared" si="5"/>
        <v>(5,275.00)</v>
      </c>
      <c r="T215" s="197" t="str">
        <f t="shared" si="6"/>
        <v> 5,231.25 </v>
      </c>
      <c r="U215" s="197" t="str">
        <f>'Лист1'!V215</f>
        <v> 5,231.25 </v>
      </c>
      <c r="V215" s="195" t="str">
        <f t="shared" si="7"/>
        <v>(3,531.25)</v>
      </c>
    </row>
    <row r="216" ht="15.75" customHeight="1">
      <c r="A216" s="80" t="str">
        <f>'Лист1'!A216</f>
        <v>Денисов А В</v>
      </c>
      <c r="B216" s="20" t="s">
        <v>435</v>
      </c>
      <c r="C216" s="191" t="str">
        <f>'Лист1'!C216</f>
        <v> 5,524.00 </v>
      </c>
      <c r="D216" s="192" t="str">
        <f>'Лист1'!D216</f>
        <v/>
      </c>
      <c r="E216" s="192" t="str">
        <f>'Лист1'!E216</f>
        <v/>
      </c>
      <c r="F216" s="192" t="str">
        <f>'Лист1'!F216</f>
        <v> 5,000.00 </v>
      </c>
      <c r="G216" s="192" t="str">
        <f>'Лист1'!G216</f>
        <v> 1,347.00 </v>
      </c>
      <c r="H216" s="192" t="str">
        <f>'Лист1'!H216</f>
        <v> 5,000.00 </v>
      </c>
      <c r="I216" s="193" t="str">
        <f>'Лист1'!I216</f>
        <v> 11,347.00 </v>
      </c>
      <c r="J216" s="194" t="str">
        <f>'Лист1'!J216</f>
        <v/>
      </c>
      <c r="K216" s="194" t="str">
        <f>'Лист1'!K216</f>
        <v/>
      </c>
      <c r="L216" s="194" t="str">
        <f>'Лист1'!L216</f>
        <v> 12,110.00 </v>
      </c>
      <c r="M216" s="194" t="str">
        <f>'Лист1'!M216</f>
        <v/>
      </c>
      <c r="N216" s="194" t="str">
        <f>'Лист1'!N216</f>
        <v/>
      </c>
      <c r="O216" s="194" t="str">
        <f>'Лист1'!O216</f>
        <v/>
      </c>
      <c r="P216" s="194" t="str">
        <f>'Лист1'!P216</f>
        <v/>
      </c>
      <c r="Q216" s="194" t="str">
        <f>'Лист1'!Q216</f>
        <v/>
      </c>
      <c r="R216" s="195" t="str">
        <f>'Лист1'!S216</f>
        <v> 12,110.00 </v>
      </c>
      <c r="S216" s="196" t="str">
        <f t="shared" si="5"/>
        <v>(4,761.00)</v>
      </c>
      <c r="T216" s="197" t="str">
        <f t="shared" si="6"/>
        <v> 4,760.25 </v>
      </c>
      <c r="U216" s="197" t="str">
        <f>'Лист1'!V216</f>
        <v> 15,284.25 </v>
      </c>
      <c r="V216" s="195" t="str">
        <f t="shared" si="7"/>
        <v>(3,174.25)</v>
      </c>
    </row>
    <row r="217" ht="15.75" customHeight="1">
      <c r="A217" s="80" t="str">
        <f>'Лист1'!A217</f>
        <v>Никитенко И.В</v>
      </c>
      <c r="B217" s="20" t="s">
        <v>437</v>
      </c>
      <c r="C217" s="191" t="str">
        <f>'Лист1'!C217</f>
        <v/>
      </c>
      <c r="D217" s="192" t="str">
        <f>'Лист1'!D217</f>
        <v/>
      </c>
      <c r="E217" s="192" t="str">
        <f>'Лист1'!E217</f>
        <v/>
      </c>
      <c r="F217" s="192" t="str">
        <f>'Лист1'!F217</f>
        <v/>
      </c>
      <c r="G217" s="192" t="str">
        <f>'Лист1'!G217</f>
        <v> 1,351.00 </v>
      </c>
      <c r="H217" s="192" t="str">
        <f>'Лист1'!H217</f>
        <v> 5,000.00 </v>
      </c>
      <c r="I217" s="193" t="str">
        <f>'Лист1'!I217</f>
        <v> 6,351.00 </v>
      </c>
      <c r="J217" s="194" t="str">
        <f>'Лист1'!J217</f>
        <v/>
      </c>
      <c r="K217" s="194" t="str">
        <f>'Лист1'!K217</f>
        <v/>
      </c>
      <c r="L217" s="194" t="str">
        <f>'Лист1'!L217</f>
        <v/>
      </c>
      <c r="M217" s="194" t="str">
        <f>'Лист1'!M217</f>
        <v/>
      </c>
      <c r="N217" s="194" t="str">
        <f>'Лист1'!N217</f>
        <v/>
      </c>
      <c r="O217" s="194" t="str">
        <f>'Лист1'!O217</f>
        <v/>
      </c>
      <c r="P217" s="194" t="str">
        <f>'Лист1'!P217</f>
        <v/>
      </c>
      <c r="Q217" s="194" t="str">
        <f>'Лист1'!Q217</f>
        <v/>
      </c>
      <c r="R217" s="195" t="str">
        <f>'Лист1'!S217</f>
        <v> 0.00 </v>
      </c>
      <c r="S217" s="196" t="str">
        <f t="shared" si="5"/>
        <v>(6,351.00)</v>
      </c>
      <c r="T217" s="197" t="str">
        <f t="shared" si="6"/>
        <v> 4,763.25 </v>
      </c>
      <c r="U217" s="197" t="str">
        <f>'Лист1'!V217</f>
        <v> 4,763.25 </v>
      </c>
      <c r="V217" s="195" t="str">
        <f t="shared" si="7"/>
        <v>(4,763.25)</v>
      </c>
    </row>
    <row r="218" ht="15.75" customHeight="1">
      <c r="A218" s="80" t="str">
        <f>'Лист1'!A218</f>
        <v>Аксенов Д</v>
      </c>
      <c r="B218" s="59" t="s">
        <v>438</v>
      </c>
      <c r="C218" s="191" t="str">
        <f>'Лист1'!C218</f>
        <v> 9,255.00 </v>
      </c>
      <c r="D218" s="192" t="str">
        <f>'Лист1'!D218</f>
        <v/>
      </c>
      <c r="E218" s="192" t="str">
        <f>'Лист1'!E218</f>
        <v/>
      </c>
      <c r="F218" s="192" t="str">
        <f>'Лист1'!F218</f>
        <v/>
      </c>
      <c r="G218" s="192" t="str">
        <f>'Лист1'!G218</f>
        <v> 1,422.00 </v>
      </c>
      <c r="H218" s="192" t="str">
        <f>'Лист1'!H218</f>
        <v> 5,000.00 </v>
      </c>
      <c r="I218" s="193" t="str">
        <f>'Лист1'!I218</f>
        <v> 6,422.00 </v>
      </c>
      <c r="J218" s="194" t="str">
        <f>'Лист1'!J218</f>
        <v/>
      </c>
      <c r="K218" s="194" t="str">
        <f>'Лист1'!K218</f>
        <v/>
      </c>
      <c r="L218" s="194" t="str">
        <f>'Лист1'!L218</f>
        <v/>
      </c>
      <c r="M218" s="194" t="str">
        <f>'Лист1'!M218</f>
        <v/>
      </c>
      <c r="N218" s="194" t="str">
        <f>'Лист1'!N218</f>
        <v/>
      </c>
      <c r="O218" s="194" t="str">
        <f>'Лист1'!O218</f>
        <v/>
      </c>
      <c r="P218" s="194" t="str">
        <f>'Лист1'!P218</f>
        <v/>
      </c>
      <c r="Q218" s="194" t="str">
        <f>'Лист1'!Q218</f>
        <v/>
      </c>
      <c r="R218" s="195" t="str">
        <f>'Лист1'!S218</f>
        <v> 0.00 </v>
      </c>
      <c r="S218" s="196" t="str">
        <f t="shared" si="5"/>
        <v>(15,677.00)</v>
      </c>
      <c r="T218" s="197" t="str">
        <f t="shared" si="6"/>
        <v> 4,816.50 </v>
      </c>
      <c r="U218" s="197" t="str">
        <f>'Лист1'!V218</f>
        <v> 14,071.50 </v>
      </c>
      <c r="V218" s="198" t="str">
        <f t="shared" si="7"/>
        <v>(14,071.50)</v>
      </c>
    </row>
    <row r="219" ht="15.75" customHeight="1">
      <c r="A219" s="80" t="str">
        <f>'Лист1'!A219</f>
        <v>Аксёнов Д А</v>
      </c>
      <c r="B219" s="20" t="s">
        <v>440</v>
      </c>
      <c r="C219" s="191" t="str">
        <f>'Лист1'!C219</f>
        <v> 15,706.00 </v>
      </c>
      <c r="D219" s="192" t="str">
        <f>'Лист1'!D219</f>
        <v/>
      </c>
      <c r="E219" s="192" t="str">
        <f>'Лист1'!E219</f>
        <v/>
      </c>
      <c r="F219" s="192" t="str">
        <f>'Лист1'!F219</f>
        <v/>
      </c>
      <c r="G219" s="192" t="str">
        <f>'Лист1'!G219</f>
        <v> 553.00 </v>
      </c>
      <c r="H219" s="192" t="str">
        <f>'Лист1'!H219</f>
        <v> 5,000.00 </v>
      </c>
      <c r="I219" s="193" t="str">
        <f>'Лист1'!I219</f>
        <v> 5,553.00 </v>
      </c>
      <c r="J219" s="194" t="str">
        <f>'Лист1'!J219</f>
        <v/>
      </c>
      <c r="K219" s="194" t="str">
        <f>'Лист1'!K219</f>
        <v/>
      </c>
      <c r="L219" s="194" t="str">
        <f>'Лист1'!L219</f>
        <v/>
      </c>
      <c r="M219" s="194" t="str">
        <f>'Лист1'!M219</f>
        <v/>
      </c>
      <c r="N219" s="194" t="str">
        <f>'Лист1'!N219</f>
        <v/>
      </c>
      <c r="O219" s="194" t="str">
        <f>'Лист1'!O219</f>
        <v/>
      </c>
      <c r="P219" s="194" t="str">
        <f>'Лист1'!P219</f>
        <v/>
      </c>
      <c r="Q219" s="194" t="str">
        <f>'Лист1'!Q219</f>
        <v> 5,000.00 </v>
      </c>
      <c r="R219" s="195" t="str">
        <f>'Лист1'!S219</f>
        <v> 5,000.00 </v>
      </c>
      <c r="S219" s="196" t="str">
        <f t="shared" si="5"/>
        <v>(16,259.00)</v>
      </c>
      <c r="T219" s="197" t="str">
        <f t="shared" si="6"/>
        <v> 4,164.75 </v>
      </c>
      <c r="U219" s="197" t="str">
        <f>'Лист1'!V219</f>
        <v> 19,870.75 </v>
      </c>
      <c r="V219" s="198" t="str">
        <f t="shared" si="7"/>
        <v>(14,870.75)</v>
      </c>
    </row>
    <row r="220" ht="15.75" hidden="1" customHeight="1">
      <c r="A220" s="80" t="str">
        <f>'Лист1'!A220</f>
        <v>Попко А Д</v>
      </c>
      <c r="B220" s="20" t="s">
        <v>442</v>
      </c>
      <c r="C220" s="191" t="str">
        <f>'Лист1'!C220</f>
        <v/>
      </c>
      <c r="D220" s="192" t="str">
        <f>'Лист1'!D220</f>
        <v/>
      </c>
      <c r="E220" s="192" t="str">
        <f>'Лист1'!E220</f>
        <v/>
      </c>
      <c r="F220" s="192" t="str">
        <f>'Лист1'!F220</f>
        <v/>
      </c>
      <c r="G220" s="192" t="str">
        <f>'Лист1'!G220</f>
        <v> 1,580.00 </v>
      </c>
      <c r="H220" s="192" t="str">
        <f>'Лист1'!H220</f>
        <v> 5,000.00 </v>
      </c>
      <c r="I220" s="193" t="str">
        <f>'Лист1'!I220</f>
        <v> 6,580.00 </v>
      </c>
      <c r="J220" s="194" t="str">
        <f>'Лист1'!J220</f>
        <v/>
      </c>
      <c r="K220" s="194" t="str">
        <f>'Лист1'!K220</f>
        <v> 6,580.00 </v>
      </c>
      <c r="L220" s="194" t="str">
        <f>'Лист1'!L220</f>
        <v/>
      </c>
      <c r="M220" s="194" t="str">
        <f>'Лист1'!M220</f>
        <v/>
      </c>
      <c r="N220" s="194" t="str">
        <f>'Лист1'!N220</f>
        <v/>
      </c>
      <c r="O220" s="194" t="str">
        <f>'Лист1'!O220</f>
        <v/>
      </c>
      <c r="P220" s="194" t="str">
        <f>'Лист1'!P220</f>
        <v/>
      </c>
      <c r="Q220" s="194" t="str">
        <f>'Лист1'!Q220</f>
        <v/>
      </c>
      <c r="R220" s="195" t="str">
        <f>'Лист1'!S220</f>
        <v> 6,580.00 </v>
      </c>
      <c r="S220" s="196" t="str">
        <f t="shared" si="5"/>
        <v> 0.00 </v>
      </c>
      <c r="T220" s="197" t="str">
        <f t="shared" si="6"/>
        <v> 4,935.00 </v>
      </c>
      <c r="U220" s="197" t="str">
        <f>'Лист1'!V220</f>
        <v> 4,935.00 </v>
      </c>
      <c r="V220" s="195" t="str">
        <f t="shared" si="7"/>
        <v> 1,645.00 </v>
      </c>
    </row>
    <row r="221" ht="15.75" customHeight="1">
      <c r="A221" s="80" t="str">
        <f>'Лист1'!A221</f>
        <v>Иванов П.И</v>
      </c>
      <c r="B221" s="20" t="s">
        <v>444</v>
      </c>
      <c r="C221" s="191" t="str">
        <f>'Лист1'!C221</f>
        <v> 8,878.00 </v>
      </c>
      <c r="D221" s="192" t="str">
        <f>'Лист1'!D221</f>
        <v/>
      </c>
      <c r="E221" s="192" t="str">
        <f>'Лист1'!E221</f>
        <v/>
      </c>
      <c r="F221" s="192" t="str">
        <f>'Лист1'!F221</f>
        <v/>
      </c>
      <c r="G221" s="192" t="str">
        <f>'Лист1'!G221</f>
        <v> 1,304.00 </v>
      </c>
      <c r="H221" s="192" t="str">
        <f>'Лист1'!H221</f>
        <v> 5,000.00 </v>
      </c>
      <c r="I221" s="193" t="str">
        <f>'Лист1'!I221</f>
        <v> 6,304.00 </v>
      </c>
      <c r="J221" s="194" t="str">
        <f>'Лист1'!J221</f>
        <v/>
      </c>
      <c r="K221" s="194" t="str">
        <f>'Лист1'!K221</f>
        <v/>
      </c>
      <c r="L221" s="194" t="str">
        <f>'Лист1'!L221</f>
        <v> 10,000.00 </v>
      </c>
      <c r="M221" s="194" t="str">
        <f>'Лист1'!M221</f>
        <v/>
      </c>
      <c r="N221" s="194" t="str">
        <f>'Лист1'!N221</f>
        <v/>
      </c>
      <c r="O221" s="194" t="str">
        <f>'Лист1'!O221</f>
        <v/>
      </c>
      <c r="P221" s="194" t="str">
        <f>'Лист1'!P221</f>
        <v/>
      </c>
      <c r="Q221" s="194" t="str">
        <f>'Лист1'!Q221</f>
        <v/>
      </c>
      <c r="R221" s="195" t="str">
        <f>'Лист1'!S221</f>
        <v> 10,000.00 </v>
      </c>
      <c r="S221" s="196" t="str">
        <f t="shared" si="5"/>
        <v>(5,182.00)</v>
      </c>
      <c r="T221" s="197" t="str">
        <f t="shared" si="6"/>
        <v> 4,728.00 </v>
      </c>
      <c r="U221" s="197" t="str">
        <f>'Лист1'!V221</f>
        <v> 13,606.00 </v>
      </c>
      <c r="V221" s="195" t="str">
        <f t="shared" si="7"/>
        <v>(3,606.00)</v>
      </c>
    </row>
    <row r="222" ht="15.75" customHeight="1">
      <c r="A222" s="80" t="str">
        <f>'Лист1'!A222</f>
        <v>Магас Е.П.</v>
      </c>
      <c r="B222" s="20" t="s">
        <v>446</v>
      </c>
      <c r="C222" s="191" t="str">
        <f>'Лист1'!C222</f>
        <v/>
      </c>
      <c r="D222" s="192" t="str">
        <f>'Лист1'!D222</f>
        <v/>
      </c>
      <c r="E222" s="192" t="str">
        <f>'Лист1'!E222</f>
        <v/>
      </c>
      <c r="F222" s="192" t="str">
        <f>'Лист1'!F222</f>
        <v/>
      </c>
      <c r="G222" s="192" t="str">
        <f>'Лист1'!G222</f>
        <v> 1,055.00 </v>
      </c>
      <c r="H222" s="192" t="str">
        <f>'Лист1'!H222</f>
        <v> 5,000.00 </v>
      </c>
      <c r="I222" s="193" t="str">
        <f>'Лист1'!I222</f>
        <v> 6,055.00 </v>
      </c>
      <c r="J222" s="194" t="str">
        <f>'Лист1'!J222</f>
        <v/>
      </c>
      <c r="K222" s="194" t="str">
        <f>'Лист1'!K222</f>
        <v> 2,055.00 </v>
      </c>
      <c r="L222" s="194" t="str">
        <f>'Лист1'!L222</f>
        <v/>
      </c>
      <c r="M222" s="194" t="str">
        <f>'Лист1'!M222</f>
        <v/>
      </c>
      <c r="N222" s="194" t="str">
        <f>'Лист1'!N222</f>
        <v/>
      </c>
      <c r="O222" s="194" t="str">
        <f>'Лист1'!O222</f>
        <v/>
      </c>
      <c r="P222" s="194" t="str">
        <f>'Лист1'!P222</f>
        <v/>
      </c>
      <c r="Q222" s="194" t="str">
        <f>'Лист1'!Q222</f>
        <v/>
      </c>
      <c r="R222" s="195" t="str">
        <f>'Лист1'!S222</f>
        <v> 2,055.00 </v>
      </c>
      <c r="S222" s="196" t="str">
        <f t="shared" si="5"/>
        <v>(4,000.00)</v>
      </c>
      <c r="T222" s="197" t="str">
        <f t="shared" si="6"/>
        <v> 4,541.25 </v>
      </c>
      <c r="U222" s="197" t="str">
        <f>'Лист1'!V222</f>
        <v> 4,541.25 </v>
      </c>
      <c r="V222" s="195" t="str">
        <f t="shared" si="7"/>
        <v>(2,486.25)</v>
      </c>
    </row>
    <row r="223" ht="15.75" hidden="1" customHeight="1">
      <c r="A223" s="80" t="str">
        <f>'Лист1'!A223</f>
        <v>Архипов В.В</v>
      </c>
      <c r="B223" s="20" t="s">
        <v>448</v>
      </c>
      <c r="C223" s="191" t="str">
        <f>'Лист1'!C223</f>
        <v/>
      </c>
      <c r="D223" s="192" t="str">
        <f>'Лист1'!D223</f>
        <v/>
      </c>
      <c r="E223" s="192" t="str">
        <f>'Лист1'!E223</f>
        <v/>
      </c>
      <c r="F223" s="192" t="str">
        <f>'Лист1'!F223</f>
        <v/>
      </c>
      <c r="G223" s="192" t="str">
        <f>'Лист1'!G223</f>
        <v> 988.00 </v>
      </c>
      <c r="H223" s="192" t="str">
        <f>'Лист1'!H223</f>
        <v> 5,000.00 </v>
      </c>
      <c r="I223" s="193" t="str">
        <f>'Лист1'!I223</f>
        <v> 5,988.00 </v>
      </c>
      <c r="J223" s="194" t="str">
        <f>'Лист1'!J223</f>
        <v/>
      </c>
      <c r="K223" s="194" t="str">
        <f>'Лист1'!K223</f>
        <v> 3,000.00 </v>
      </c>
      <c r="L223" s="194" t="str">
        <f>'Лист1'!L223</f>
        <v/>
      </c>
      <c r="M223" s="194" t="str">
        <f>'Лист1'!M223</f>
        <v/>
      </c>
      <c r="N223" s="194" t="str">
        <f>'Лист1'!N223</f>
        <v/>
      </c>
      <c r="O223" s="194" t="str">
        <f>'Лист1'!O223</f>
        <v/>
      </c>
      <c r="P223" s="194" t="str">
        <f>'Лист1'!P223</f>
        <v/>
      </c>
      <c r="Q223" s="194" t="str">
        <f>'Лист1'!Q223</f>
        <v> 2,988.00 </v>
      </c>
      <c r="R223" s="195" t="str">
        <f>'Лист1'!S223</f>
        <v> 5,988.00 </v>
      </c>
      <c r="S223" s="196" t="str">
        <f t="shared" si="5"/>
        <v> 0.00 </v>
      </c>
      <c r="T223" s="197" t="str">
        <f t="shared" si="6"/>
        <v> 4,491.00 </v>
      </c>
      <c r="U223" s="197" t="str">
        <f>'Лист1'!V223</f>
        <v> 4,491.00 </v>
      </c>
      <c r="V223" s="195" t="str">
        <f t="shared" si="7"/>
        <v> 1,497.00 </v>
      </c>
    </row>
    <row r="224" ht="15.75" customHeight="1">
      <c r="A224" s="80" t="str">
        <f>'Лист1'!A224</f>
        <v>Крышкина С.Ю</v>
      </c>
      <c r="B224" s="20" t="s">
        <v>450</v>
      </c>
      <c r="C224" s="191" t="str">
        <f>'Лист1'!C224</f>
        <v/>
      </c>
      <c r="D224" s="192" t="str">
        <f>'Лист1'!D224</f>
        <v/>
      </c>
      <c r="E224" s="192" t="str">
        <f>'Лист1'!E224</f>
        <v/>
      </c>
      <c r="F224" s="192" t="str">
        <f>'Лист1'!F224</f>
        <v/>
      </c>
      <c r="G224" s="192" t="str">
        <f>'Лист1'!G224</f>
        <v> 841.00 </v>
      </c>
      <c r="H224" s="192" t="str">
        <f>'Лист1'!H224</f>
        <v> 5,000.00 </v>
      </c>
      <c r="I224" s="193" t="str">
        <f>'Лист1'!I224</f>
        <v> 5,841.00 </v>
      </c>
      <c r="J224" s="194" t="str">
        <f>'Лист1'!J224</f>
        <v/>
      </c>
      <c r="K224" s="194" t="str">
        <f>'Лист1'!K224</f>
        <v/>
      </c>
      <c r="L224" s="194" t="str">
        <f>'Лист1'!L224</f>
        <v/>
      </c>
      <c r="M224" s="194" t="str">
        <f>'Лист1'!M224</f>
        <v/>
      </c>
      <c r="N224" s="194" t="str">
        <f>'Лист1'!N224</f>
        <v/>
      </c>
      <c r="O224" s="194" t="str">
        <f>'Лист1'!O224</f>
        <v/>
      </c>
      <c r="P224" s="194" t="str">
        <f>'Лист1'!P224</f>
        <v/>
      </c>
      <c r="Q224" s="194" t="str">
        <f>'Лист1'!Q224</f>
        <v/>
      </c>
      <c r="R224" s="195" t="str">
        <f>'Лист1'!S224</f>
        <v> 0.00 </v>
      </c>
      <c r="S224" s="196" t="str">
        <f t="shared" si="5"/>
        <v>(5,841.00)</v>
      </c>
      <c r="T224" s="197" t="str">
        <f t="shared" si="6"/>
        <v> 4,380.75 </v>
      </c>
      <c r="U224" s="197" t="str">
        <f>'Лист1'!V224</f>
        <v> 4,380.75 </v>
      </c>
      <c r="V224" s="195" t="str">
        <f t="shared" si="7"/>
        <v>(4,380.75)</v>
      </c>
    </row>
    <row r="225" ht="15.75" hidden="1" customHeight="1">
      <c r="A225" s="80" t="str">
        <f>'Лист1'!A225</f>
        <v>Костенко Н.В</v>
      </c>
      <c r="B225" s="20" t="s">
        <v>452</v>
      </c>
      <c r="C225" s="191" t="str">
        <f>'Лист1'!C225</f>
        <v> 354.00 </v>
      </c>
      <c r="D225" s="192" t="str">
        <f>'Лист1'!D225</f>
        <v/>
      </c>
      <c r="E225" s="192" t="str">
        <f>'Лист1'!E225</f>
        <v/>
      </c>
      <c r="F225" s="192" t="str">
        <f>'Лист1'!F225</f>
        <v/>
      </c>
      <c r="G225" s="192" t="str">
        <f>'Лист1'!G225</f>
        <v> 928.00 </v>
      </c>
      <c r="H225" s="192" t="str">
        <f>'Лист1'!H225</f>
        <v> 5,000.00 </v>
      </c>
      <c r="I225" s="193" t="str">
        <f>'Лист1'!I225</f>
        <v> 5,928.00 </v>
      </c>
      <c r="J225" s="194" t="str">
        <f>'Лист1'!J225</f>
        <v> 5,928.00 </v>
      </c>
      <c r="K225" s="194" t="str">
        <f>'Лист1'!K225</f>
        <v/>
      </c>
      <c r="L225" s="194" t="str">
        <f>'Лист1'!L225</f>
        <v/>
      </c>
      <c r="M225" s="194" t="str">
        <f>'Лист1'!M225</f>
        <v/>
      </c>
      <c r="N225" s="194" t="str">
        <f>'Лист1'!N225</f>
        <v/>
      </c>
      <c r="O225" s="194" t="str">
        <f>'Лист1'!O225</f>
        <v/>
      </c>
      <c r="P225" s="194" t="str">
        <f>'Лист1'!P225</f>
        <v/>
      </c>
      <c r="Q225" s="194" t="str">
        <f>'Лист1'!Q225</f>
        <v/>
      </c>
      <c r="R225" s="195" t="str">
        <f>'Лист1'!S225</f>
        <v> 5,928.00 </v>
      </c>
      <c r="S225" s="196" t="str">
        <f t="shared" si="5"/>
        <v>(354.00)</v>
      </c>
      <c r="T225" s="197" t="str">
        <f t="shared" si="6"/>
        <v> 4,446.00 </v>
      </c>
      <c r="U225" s="197" t="str">
        <f>'Лист1'!V225</f>
        <v> 4,800.00 </v>
      </c>
      <c r="V225" s="195" t="str">
        <f t="shared" si="7"/>
        <v> 1,128.00 </v>
      </c>
    </row>
    <row r="226" ht="15.75" customHeight="1">
      <c r="A226" s="80" t="str">
        <f>'Лист1'!A226</f>
        <v>Шуляков А.А</v>
      </c>
      <c r="B226" s="59" t="s">
        <v>454</v>
      </c>
      <c r="C226" s="191" t="str">
        <f>'Лист1'!C226</f>
        <v> 8,462.00 </v>
      </c>
      <c r="D226" s="192" t="str">
        <f>'Лист1'!D226</f>
        <v/>
      </c>
      <c r="E226" s="192" t="str">
        <f>'Лист1'!E226</f>
        <v/>
      </c>
      <c r="F226" s="192" t="str">
        <f>'Лист1'!F226</f>
        <v/>
      </c>
      <c r="G226" s="192" t="str">
        <f>'Лист1'!G226</f>
        <v> 999.00 </v>
      </c>
      <c r="H226" s="192" t="str">
        <f>'Лист1'!H226</f>
        <v> 5,000.00 </v>
      </c>
      <c r="I226" s="193" t="str">
        <f>'Лист1'!I226</f>
        <v> 5,999.00 </v>
      </c>
      <c r="J226" s="194" t="str">
        <f>'Лист1'!J226</f>
        <v/>
      </c>
      <c r="K226" s="194" t="str">
        <f>'Лист1'!K226</f>
        <v/>
      </c>
      <c r="L226" s="194" t="str">
        <f>'Лист1'!L226</f>
        <v/>
      </c>
      <c r="M226" s="194" t="str">
        <f>'Лист1'!M226</f>
        <v/>
      </c>
      <c r="N226" s="194" t="str">
        <f>'Лист1'!N226</f>
        <v/>
      </c>
      <c r="O226" s="194" t="str">
        <f>'Лист1'!O226</f>
        <v/>
      </c>
      <c r="P226" s="194" t="str">
        <f>'Лист1'!P226</f>
        <v/>
      </c>
      <c r="Q226" s="194" t="str">
        <f>'Лист1'!Q226</f>
        <v/>
      </c>
      <c r="R226" s="195" t="str">
        <f>'Лист1'!S226</f>
        <v> 0.00 </v>
      </c>
      <c r="S226" s="196" t="str">
        <f t="shared" si="5"/>
        <v>(14,461.00)</v>
      </c>
      <c r="T226" s="197" t="str">
        <f t="shared" si="6"/>
        <v> 4,499.25 </v>
      </c>
      <c r="U226" s="197" t="str">
        <f>'Лист1'!V226</f>
        <v> 12,961.25 </v>
      </c>
      <c r="V226" s="198" t="str">
        <f t="shared" si="7"/>
        <v>(12,961.25)</v>
      </c>
    </row>
    <row r="227" ht="15.75" customHeight="1">
      <c r="A227" s="80" t="str">
        <f>'Лист1'!A227</f>
        <v>Крицын А.В</v>
      </c>
      <c r="B227" s="59" t="s">
        <v>456</v>
      </c>
      <c r="C227" s="191" t="str">
        <f>'Лист1'!C227</f>
        <v> 8,397.00 </v>
      </c>
      <c r="D227" s="192" t="str">
        <f>'Лист1'!D227</f>
        <v/>
      </c>
      <c r="E227" s="192" t="str">
        <f>'Лист1'!E227</f>
        <v/>
      </c>
      <c r="F227" s="192" t="str">
        <f>'Лист1'!F227</f>
        <v/>
      </c>
      <c r="G227" s="192" t="str">
        <f>'Лист1'!G227</f>
        <v> 952.00 </v>
      </c>
      <c r="H227" s="192" t="str">
        <f>'Лист1'!H227</f>
        <v> 5,000.00 </v>
      </c>
      <c r="I227" s="193" t="str">
        <f>'Лист1'!I227</f>
        <v> 5,952.00 </v>
      </c>
      <c r="J227" s="194" t="str">
        <f>'Лист1'!J227</f>
        <v/>
      </c>
      <c r="K227" s="194" t="str">
        <f>'Лист1'!K227</f>
        <v> 12,104.00 </v>
      </c>
      <c r="L227" s="194" t="str">
        <f>'Лист1'!L227</f>
        <v/>
      </c>
      <c r="M227" s="194" t="str">
        <f>'Лист1'!M227</f>
        <v/>
      </c>
      <c r="N227" s="194" t="str">
        <f>'Лист1'!N227</f>
        <v/>
      </c>
      <c r="O227" s="194" t="str">
        <f>'Лист1'!O227</f>
        <v/>
      </c>
      <c r="P227" s="194" t="str">
        <f>'Лист1'!P227</f>
        <v/>
      </c>
      <c r="Q227" s="194" t="str">
        <f>'Лист1'!Q227</f>
        <v/>
      </c>
      <c r="R227" s="195" t="str">
        <f>'Лист1'!S227</f>
        <v> 12,104.00 </v>
      </c>
      <c r="S227" s="196" t="str">
        <f t="shared" si="5"/>
        <v>(2,245.00)</v>
      </c>
      <c r="T227" s="197" t="str">
        <f t="shared" si="6"/>
        <v> 4,464.00 </v>
      </c>
      <c r="U227" s="197" t="str">
        <f>'Лист1'!V227</f>
        <v> 12,861.00 </v>
      </c>
      <c r="V227" s="195" t="str">
        <f t="shared" si="7"/>
        <v>(757.00)</v>
      </c>
    </row>
    <row r="228" ht="15.75" customHeight="1">
      <c r="A228" s="80" t="str">
        <f>'Лист1'!A228</f>
        <v>Алиева Н.В</v>
      </c>
      <c r="B228" s="20" t="s">
        <v>458</v>
      </c>
      <c r="C228" s="191" t="str">
        <f>'Лист1'!C228</f>
        <v/>
      </c>
      <c r="D228" s="192" t="str">
        <f>'Лист1'!D228</f>
        <v/>
      </c>
      <c r="E228" s="192" t="str">
        <f>'Лист1'!E228</f>
        <v/>
      </c>
      <c r="F228" s="192" t="str">
        <f>'Лист1'!F228</f>
        <v/>
      </c>
      <c r="G228" s="192" t="str">
        <f>'Лист1'!G228</f>
        <v> 948.00 </v>
      </c>
      <c r="H228" s="192" t="str">
        <f>'Лист1'!H228</f>
        <v> 5,000.00 </v>
      </c>
      <c r="I228" s="193" t="str">
        <f>'Лист1'!I228</f>
        <v> 5,948.00 </v>
      </c>
      <c r="J228" s="194" t="str">
        <f>'Лист1'!J228</f>
        <v/>
      </c>
      <c r="K228" s="194" t="str">
        <f>'Лист1'!K228</f>
        <v/>
      </c>
      <c r="L228" s="194" t="str">
        <f>'Лист1'!L228</f>
        <v/>
      </c>
      <c r="M228" s="194" t="str">
        <f>'Лист1'!M228</f>
        <v/>
      </c>
      <c r="N228" s="194" t="str">
        <f>'Лист1'!N228</f>
        <v/>
      </c>
      <c r="O228" s="194" t="str">
        <f>'Лист1'!O228</f>
        <v/>
      </c>
      <c r="P228" s="194" t="str">
        <f>'Лист1'!P228</f>
        <v/>
      </c>
      <c r="Q228" s="194" t="str">
        <f>'Лист1'!Q228</f>
        <v/>
      </c>
      <c r="R228" s="195" t="str">
        <f>'Лист1'!S228</f>
        <v> 0.00 </v>
      </c>
      <c r="S228" s="196" t="str">
        <f t="shared" si="5"/>
        <v>(5,948.00)</v>
      </c>
      <c r="T228" s="197" t="str">
        <f t="shared" si="6"/>
        <v> 4,461.00 </v>
      </c>
      <c r="U228" s="197" t="str">
        <f>'Лист1'!V228</f>
        <v> 4,461.00 </v>
      </c>
      <c r="V228" s="195" t="str">
        <f t="shared" si="7"/>
        <v>(4,461.00)</v>
      </c>
    </row>
    <row r="229" ht="15.75" customHeight="1">
      <c r="A229" s="80" t="str">
        <f>'Лист1'!A229</f>
        <v>Ерёменко А.С</v>
      </c>
      <c r="B229" s="70" t="s">
        <v>460</v>
      </c>
      <c r="C229" s="191" t="str">
        <f>'Лист1'!C229</f>
        <v/>
      </c>
      <c r="D229" s="192" t="str">
        <f>'Лист1'!D229</f>
        <v/>
      </c>
      <c r="E229" s="192" t="str">
        <f>'Лист1'!E229</f>
        <v/>
      </c>
      <c r="F229" s="192" t="str">
        <f>'Лист1'!F229</f>
        <v/>
      </c>
      <c r="G229" s="192" t="str">
        <f>'Лист1'!G229</f>
        <v/>
      </c>
      <c r="H229" s="192" t="str">
        <f>'Лист1'!H229</f>
        <v> 5,000.00 </v>
      </c>
      <c r="I229" s="193" t="str">
        <f>'Лист1'!I229</f>
        <v> 5,000.00 </v>
      </c>
      <c r="J229" s="194" t="str">
        <f>'Лист1'!J229</f>
        <v/>
      </c>
      <c r="K229" s="194" t="str">
        <f>'Лист1'!K229</f>
        <v/>
      </c>
      <c r="L229" s="194" t="str">
        <f>'Лист1'!L229</f>
        <v/>
      </c>
      <c r="M229" s="194" t="str">
        <f>'Лист1'!M229</f>
        <v/>
      </c>
      <c r="N229" s="194" t="str">
        <f>'Лист1'!N229</f>
        <v/>
      </c>
      <c r="O229" s="194" t="str">
        <f>'Лист1'!O229</f>
        <v/>
      </c>
      <c r="P229" s="194" t="str">
        <f>'Лист1'!P229</f>
        <v/>
      </c>
      <c r="Q229" s="194" t="str">
        <f>'Лист1'!Q229</f>
        <v/>
      </c>
      <c r="R229" s="195" t="str">
        <f>'Лист1'!S229</f>
        <v> 0.00 </v>
      </c>
      <c r="S229" s="196" t="str">
        <f t="shared" si="5"/>
        <v>(5,000.00)</v>
      </c>
      <c r="T229" s="197" t="str">
        <f t="shared" si="6"/>
        <v> 3,750.00 </v>
      </c>
      <c r="U229" s="197" t="str">
        <f>'Лист1'!V229</f>
        <v> 3,750.00 </v>
      </c>
      <c r="V229" s="195" t="str">
        <f t="shared" si="7"/>
        <v>(3,750.00)</v>
      </c>
    </row>
    <row r="230" ht="15.75" customHeight="1">
      <c r="A230" s="80" t="str">
        <f>'Лист1'!A230</f>
        <v>Гнидин А.В</v>
      </c>
      <c r="B230" s="70" t="s">
        <v>462</v>
      </c>
      <c r="C230" s="191" t="str">
        <f>'Лист1'!C230</f>
        <v/>
      </c>
      <c r="D230" s="192" t="str">
        <f>'Лист1'!D230</f>
        <v/>
      </c>
      <c r="E230" s="192" t="str">
        <f>'Лист1'!E230</f>
        <v/>
      </c>
      <c r="F230" s="192" t="str">
        <f>'Лист1'!F230</f>
        <v/>
      </c>
      <c r="G230" s="192" t="str">
        <f>'Лист1'!G230</f>
        <v> 841.00 </v>
      </c>
      <c r="H230" s="192" t="str">
        <f>'Лист1'!H230</f>
        <v> 5,000.00 </v>
      </c>
      <c r="I230" s="193" t="str">
        <f>'Лист1'!I230</f>
        <v> 5,841.00 </v>
      </c>
      <c r="J230" s="194" t="str">
        <f>'Лист1'!J230</f>
        <v/>
      </c>
      <c r="K230" s="194" t="str">
        <f>'Лист1'!K230</f>
        <v/>
      </c>
      <c r="L230" s="194" t="str">
        <f>'Лист1'!L230</f>
        <v/>
      </c>
      <c r="M230" s="194" t="str">
        <f>'Лист1'!M230</f>
        <v/>
      </c>
      <c r="N230" s="194" t="str">
        <f>'Лист1'!N230</f>
        <v/>
      </c>
      <c r="O230" s="194" t="str">
        <f>'Лист1'!O230</f>
        <v/>
      </c>
      <c r="P230" s="194" t="str">
        <f>'Лист1'!P230</f>
        <v/>
      </c>
      <c r="Q230" s="194" t="str">
        <f>'Лист1'!Q230</f>
        <v/>
      </c>
      <c r="R230" s="195" t="str">
        <f>'Лист1'!S230</f>
        <v> 0.00 </v>
      </c>
      <c r="S230" s="196" t="str">
        <f t="shared" si="5"/>
        <v>(5,841.00)</v>
      </c>
      <c r="T230" s="197" t="str">
        <f t="shared" si="6"/>
        <v> 4,380.75 </v>
      </c>
      <c r="U230" s="197" t="str">
        <f>'Лист1'!V230</f>
        <v> 4,380.75 </v>
      </c>
      <c r="V230" s="195" t="str">
        <f t="shared" si="7"/>
        <v>(4,380.75)</v>
      </c>
    </row>
    <row r="231" ht="15.75" customHeight="1">
      <c r="A231" s="80" t="str">
        <f>'Лист1'!A231</f>
        <v>Горбатенко Д.О</v>
      </c>
      <c r="B231" s="70" t="s">
        <v>463</v>
      </c>
      <c r="C231" s="191" t="str">
        <f>'Лист1'!C231</f>
        <v/>
      </c>
      <c r="D231" s="192" t="str">
        <f>'Лист1'!D231</f>
        <v/>
      </c>
      <c r="E231" s="192" t="str">
        <f>'Лист1'!E231</f>
        <v/>
      </c>
      <c r="F231" s="192" t="str">
        <f>'Лист1'!F231</f>
        <v/>
      </c>
      <c r="G231" s="192" t="str">
        <f>'Лист1'!G231</f>
        <v> 948.00 </v>
      </c>
      <c r="H231" s="192" t="str">
        <f>'Лист1'!H231</f>
        <v> 5,000.00 </v>
      </c>
      <c r="I231" s="193" t="str">
        <f>'Лист1'!I231</f>
        <v> 5,948.00 </v>
      </c>
      <c r="J231" s="194" t="str">
        <f>'Лист1'!J231</f>
        <v/>
      </c>
      <c r="K231" s="194" t="str">
        <f>'Лист1'!K231</f>
        <v/>
      </c>
      <c r="L231" s="194" t="str">
        <f>'Лист1'!L231</f>
        <v/>
      </c>
      <c r="M231" s="194" t="str">
        <f>'Лист1'!M231</f>
        <v/>
      </c>
      <c r="N231" s="194" t="str">
        <f>'Лист1'!N231</f>
        <v/>
      </c>
      <c r="O231" s="194" t="str">
        <f>'Лист1'!O231</f>
        <v/>
      </c>
      <c r="P231" s="194" t="str">
        <f>'Лист1'!P231</f>
        <v/>
      </c>
      <c r="Q231" s="194" t="str">
        <f>'Лист1'!Q231</f>
        <v/>
      </c>
      <c r="R231" s="195" t="str">
        <f>'Лист1'!S231</f>
        <v> 0.00 </v>
      </c>
      <c r="S231" s="196" t="str">
        <f t="shared" si="5"/>
        <v>(5,948.00)</v>
      </c>
      <c r="T231" s="197" t="str">
        <f t="shared" si="6"/>
        <v> 4,461.00 </v>
      </c>
      <c r="U231" s="197" t="str">
        <f>'Лист1'!V231</f>
        <v> 4,461.00 </v>
      </c>
      <c r="V231" s="195" t="str">
        <f t="shared" si="7"/>
        <v>(4,461.00)</v>
      </c>
    </row>
    <row r="232" ht="15.75" customHeight="1">
      <c r="A232" s="80" t="str">
        <f>'Лист1'!A232</f>
        <v>Черенков В.А</v>
      </c>
      <c r="B232" s="73" t="s">
        <v>465</v>
      </c>
      <c r="C232" s="191" t="str">
        <f>'Лист1'!C232</f>
        <v/>
      </c>
      <c r="D232" s="192" t="str">
        <f>'Лист1'!D232</f>
        <v/>
      </c>
      <c r="E232" s="192" t="str">
        <f>'Лист1'!E232</f>
        <v/>
      </c>
      <c r="F232" s="192" t="str">
        <f>'Лист1'!F232</f>
        <v/>
      </c>
      <c r="G232" s="192" t="str">
        <f>'Лист1'!G232</f>
        <v> 948.00 </v>
      </c>
      <c r="H232" s="192" t="str">
        <f>'Лист1'!H232</f>
        <v> 5,000.00 </v>
      </c>
      <c r="I232" s="193" t="str">
        <f>'Лист1'!I232</f>
        <v> 5,948.00 </v>
      </c>
      <c r="J232" s="194" t="str">
        <f>'Лист1'!J232</f>
        <v/>
      </c>
      <c r="K232" s="194" t="str">
        <f>'Лист1'!K232</f>
        <v/>
      </c>
      <c r="L232" s="194" t="str">
        <f>'Лист1'!L232</f>
        <v/>
      </c>
      <c r="M232" s="194" t="str">
        <f>'Лист1'!M232</f>
        <v/>
      </c>
      <c r="N232" s="194" t="str">
        <f>'Лист1'!N232</f>
        <v/>
      </c>
      <c r="O232" s="194" t="str">
        <f>'Лист1'!O232</f>
        <v/>
      </c>
      <c r="P232" s="194" t="str">
        <f>'Лист1'!P232</f>
        <v/>
      </c>
      <c r="Q232" s="194" t="str">
        <f>'Лист1'!Q232</f>
        <v/>
      </c>
      <c r="R232" s="195" t="str">
        <f>'Лист1'!S232</f>
        <v> 0.00 </v>
      </c>
      <c r="S232" s="196" t="str">
        <f t="shared" si="5"/>
        <v>(5,948.00)</v>
      </c>
      <c r="T232" s="197" t="str">
        <f t="shared" si="6"/>
        <v> 4,461.00 </v>
      </c>
      <c r="U232" s="197" t="str">
        <f>'Лист1'!V232</f>
        <v> 4,461.00 </v>
      </c>
      <c r="V232" s="195" t="str">
        <f t="shared" si="7"/>
        <v>(4,461.00)</v>
      </c>
    </row>
    <row r="233" ht="15.75" customHeight="1">
      <c r="A233" s="80" t="str">
        <f>'Лист1'!A233</f>
        <v>Тишкин С.Ф.?</v>
      </c>
      <c r="B233" s="73" t="s">
        <v>467</v>
      </c>
      <c r="C233" s="191" t="str">
        <f>'Лист1'!C233</f>
        <v/>
      </c>
      <c r="D233" s="192" t="str">
        <f>'Лист1'!D233</f>
        <v/>
      </c>
      <c r="E233" s="192" t="str">
        <f>'Лист1'!E233</f>
        <v/>
      </c>
      <c r="F233" s="192" t="str">
        <f>'Лист1'!F233</f>
        <v/>
      </c>
      <c r="G233" s="192" t="str">
        <f>'Лист1'!G233</f>
        <v> 948.00 </v>
      </c>
      <c r="H233" s="192" t="str">
        <f>'Лист1'!H233</f>
        <v> 5,000.00 </v>
      </c>
      <c r="I233" s="193" t="str">
        <f>'Лист1'!I233</f>
        <v> 5,948.00 </v>
      </c>
      <c r="J233" s="194" t="str">
        <f>'Лист1'!J233</f>
        <v/>
      </c>
      <c r="K233" s="194" t="str">
        <f>'Лист1'!K233</f>
        <v/>
      </c>
      <c r="L233" s="194" t="str">
        <f>'Лист1'!L233</f>
        <v/>
      </c>
      <c r="M233" s="194" t="str">
        <f>'Лист1'!M233</f>
        <v/>
      </c>
      <c r="N233" s="194" t="str">
        <f>'Лист1'!N233</f>
        <v/>
      </c>
      <c r="O233" s="194" t="str">
        <f>'Лист1'!O233</f>
        <v/>
      </c>
      <c r="P233" s="194" t="str">
        <f>'Лист1'!P233</f>
        <v/>
      </c>
      <c r="Q233" s="194" t="str">
        <f>'Лист1'!Q233</f>
        <v/>
      </c>
      <c r="R233" s="195" t="str">
        <f>'Лист1'!S233</f>
        <v> 0.00 </v>
      </c>
      <c r="S233" s="196" t="str">
        <f t="shared" si="5"/>
        <v>(5,948.00)</v>
      </c>
      <c r="T233" s="197" t="str">
        <f t="shared" si="6"/>
        <v> 4,461.00 </v>
      </c>
      <c r="U233" s="197" t="str">
        <f>'Лист1'!V233</f>
        <v> 4,461.00 </v>
      </c>
      <c r="V233" s="195" t="str">
        <f t="shared" si="7"/>
        <v>(4,461.00)</v>
      </c>
    </row>
    <row r="234" ht="15.75" hidden="1" customHeight="1">
      <c r="A234" s="80" t="str">
        <f>'Лист1'!A234</f>
        <v>Боровский М. Ю.</v>
      </c>
      <c r="B234" s="74" t="s">
        <v>469</v>
      </c>
      <c r="C234" s="191" t="str">
        <f>'Лист1'!C234</f>
        <v/>
      </c>
      <c r="D234" s="192" t="str">
        <f>'Лист1'!D234</f>
        <v/>
      </c>
      <c r="E234" s="192" t="str">
        <f>'Лист1'!E234</f>
        <v/>
      </c>
      <c r="F234" s="192" t="str">
        <f>'Лист1'!F234</f>
        <v/>
      </c>
      <c r="G234" s="192" t="str">
        <f>'Лист1'!G234</f>
        <v/>
      </c>
      <c r="H234" s="192" t="str">
        <f>'Лист1'!H234</f>
        <v/>
      </c>
      <c r="I234" s="193" t="str">
        <f>'Лист1'!I234</f>
        <v> 0.00 </v>
      </c>
      <c r="J234" s="194" t="str">
        <f>'Лист1'!J234</f>
        <v/>
      </c>
      <c r="K234" s="194" t="str">
        <f>'Лист1'!K234</f>
        <v/>
      </c>
      <c r="L234" s="194" t="str">
        <f>'Лист1'!L234</f>
        <v/>
      </c>
      <c r="M234" s="194" t="str">
        <f>'Лист1'!M234</f>
        <v/>
      </c>
      <c r="N234" s="194" t="str">
        <f>'Лист1'!N234</f>
        <v/>
      </c>
      <c r="O234" s="194" t="str">
        <f>'Лист1'!O234</f>
        <v/>
      </c>
      <c r="P234" s="194" t="str">
        <f>'Лист1'!P234</f>
        <v/>
      </c>
      <c r="Q234" s="194" t="str">
        <f>'Лист1'!Q234</f>
        <v/>
      </c>
      <c r="R234" s="195" t="str">
        <f>'Лист1'!S234</f>
        <v> 0.00 </v>
      </c>
      <c r="S234" s="196" t="str">
        <f t="shared" si="5"/>
        <v> 0.00 </v>
      </c>
      <c r="T234" s="197" t="str">
        <f t="shared" si="6"/>
        <v> 0.00 </v>
      </c>
      <c r="U234" s="197" t="str">
        <f>'Лист1'!V234</f>
        <v> 0.00 </v>
      </c>
      <c r="V234" s="195" t="str">
        <f t="shared" si="7"/>
        <v> 0.00 </v>
      </c>
    </row>
    <row r="235" ht="15.75" customHeight="1">
      <c r="A235" s="80" t="str">
        <f>'Лист1'!A235</f>
        <v>Яковенко Д.В</v>
      </c>
      <c r="B235" s="79" t="s">
        <v>471</v>
      </c>
      <c r="C235" s="191" t="str">
        <f>'Лист1'!C235</f>
        <v/>
      </c>
      <c r="D235" s="192" t="str">
        <f>'Лист1'!D235</f>
        <v/>
      </c>
      <c r="E235" s="192" t="str">
        <f>'Лист1'!E235</f>
        <v/>
      </c>
      <c r="F235" s="192" t="str">
        <f>'Лист1'!F235</f>
        <v/>
      </c>
      <c r="G235" s="192" t="str">
        <f>'Лист1'!G235</f>
        <v> 948.00 </v>
      </c>
      <c r="H235" s="192" t="str">
        <f>'Лист1'!H235</f>
        <v> 5,000.00 </v>
      </c>
      <c r="I235" s="193" t="str">
        <f>'Лист1'!I235</f>
        <v> 5,948.00 </v>
      </c>
      <c r="J235" s="194" t="str">
        <f>'Лист1'!J235</f>
        <v/>
      </c>
      <c r="K235" s="194" t="str">
        <f>'Лист1'!K235</f>
        <v/>
      </c>
      <c r="L235" s="194" t="str">
        <f>'Лист1'!L235</f>
        <v/>
      </c>
      <c r="M235" s="194" t="str">
        <f>'Лист1'!M235</f>
        <v/>
      </c>
      <c r="N235" s="194" t="str">
        <f>'Лист1'!N235</f>
        <v/>
      </c>
      <c r="O235" s="194" t="str">
        <f>'Лист1'!O235</f>
        <v/>
      </c>
      <c r="P235" s="194" t="str">
        <f>'Лист1'!P235</f>
        <v/>
      </c>
      <c r="Q235" s="194" t="str">
        <f>'Лист1'!Q235</f>
        <v/>
      </c>
      <c r="R235" s="195" t="str">
        <f>'Лист1'!S235</f>
        <v> 0.00 </v>
      </c>
      <c r="S235" s="196" t="str">
        <f t="shared" si="5"/>
        <v>(5,948.00)</v>
      </c>
      <c r="T235" s="197" t="str">
        <f t="shared" si="6"/>
        <v> 4,461.00 </v>
      </c>
      <c r="U235" s="197" t="str">
        <f>'Лист1'!V235</f>
        <v> 4,461.00 </v>
      </c>
      <c r="V235" s="195" t="str">
        <f t="shared" si="7"/>
        <v>(4,461.00)</v>
      </c>
    </row>
    <row r="236" ht="15.75" hidden="1" customHeight="1">
      <c r="A236" s="80" t="s">
        <v>472</v>
      </c>
      <c r="B236" s="71" t="s">
        <v>473</v>
      </c>
      <c r="C236" s="191" t="str">
        <f>'Лист1'!C236</f>
        <v/>
      </c>
      <c r="D236" s="192" t="str">
        <f>'Лист1'!D236</f>
        <v/>
      </c>
      <c r="E236" s="192" t="str">
        <f>'Лист1'!E236</f>
        <v/>
      </c>
      <c r="F236" s="192" t="str">
        <f>'Лист1'!F236</f>
        <v/>
      </c>
      <c r="G236" s="192"/>
      <c r="H236" s="199"/>
      <c r="I236" s="193" t="str">
        <f t="shared" ref="I236:I323" si="8">D236+E236+F236+G236+H236</f>
        <v> 0.00 </v>
      </c>
      <c r="J236" s="194" t="str">
        <f>'Лист1'!J236</f>
        <v/>
      </c>
      <c r="K236" s="194" t="str">
        <f>'Лист1'!K236</f>
        <v/>
      </c>
      <c r="L236" s="194" t="str">
        <f>'Лист1'!L236</f>
        <v/>
      </c>
      <c r="M236" s="194" t="str">
        <f>'Лист1'!M236</f>
        <v/>
      </c>
      <c r="N236" s="194" t="str">
        <f>'Лист1'!N236</f>
        <v/>
      </c>
      <c r="O236" s="194" t="str">
        <f>'Лист1'!O236</f>
        <v/>
      </c>
      <c r="P236" s="200"/>
      <c r="Q236" s="200"/>
      <c r="R236" s="201" t="str">
        <f t="shared" ref="R236:R323" si="9">J236+K236+L236+M236+N236+O236</f>
        <v> 0.00 </v>
      </c>
      <c r="S236" s="202"/>
      <c r="T236" s="197"/>
      <c r="U236" s="197" t="str">
        <f>'Лист1'!V236</f>
        <v> 4,224.00 </v>
      </c>
      <c r="V236" s="201"/>
    </row>
    <row r="237" ht="15.75" hidden="1" customHeight="1">
      <c r="A237" s="80" t="s">
        <v>474</v>
      </c>
      <c r="B237" s="71" t="s">
        <v>475</v>
      </c>
      <c r="C237" s="191" t="str">
        <f>'Лист1'!C237</f>
        <v/>
      </c>
      <c r="D237" s="192" t="str">
        <f>'Лист1'!D237</f>
        <v/>
      </c>
      <c r="E237" s="192" t="str">
        <f>'Лист1'!E237</f>
        <v/>
      </c>
      <c r="F237" s="192" t="str">
        <f>'Лист1'!F237</f>
        <v/>
      </c>
      <c r="G237" s="192"/>
      <c r="H237" s="199"/>
      <c r="I237" s="193" t="str">
        <f t="shared" si="8"/>
        <v> 0.00 </v>
      </c>
      <c r="J237" s="194" t="str">
        <f>'Лист1'!J237</f>
        <v/>
      </c>
      <c r="K237" s="194" t="str">
        <f>'Лист1'!K237</f>
        <v/>
      </c>
      <c r="L237" s="194" t="str">
        <f>'Лист1'!L237</f>
        <v/>
      </c>
      <c r="M237" s="194" t="str">
        <f>'Лист1'!M237</f>
        <v/>
      </c>
      <c r="N237" s="194" t="str">
        <f>'Лист1'!N237</f>
        <v/>
      </c>
      <c r="O237" s="194" t="str">
        <f>'Лист1'!O237</f>
        <v/>
      </c>
      <c r="P237" s="200"/>
      <c r="Q237" s="200"/>
      <c r="R237" s="201" t="str">
        <f t="shared" si="9"/>
        <v> 0.00 </v>
      </c>
      <c r="S237" s="202"/>
      <c r="T237" s="197"/>
      <c r="U237" s="197" t="str">
        <f>'Лист1'!V237</f>
        <v> 5,320.50 </v>
      </c>
      <c r="V237" s="201"/>
    </row>
    <row r="238" ht="15.75" hidden="1" customHeight="1">
      <c r="A238" s="130" t="s">
        <v>635</v>
      </c>
      <c r="B238" s="71" t="s">
        <v>477</v>
      </c>
      <c r="C238" s="191" t="str">
        <f>'Лист1'!C238</f>
        <v> 5,595.00 </v>
      </c>
      <c r="D238" s="192" t="str">
        <f>'Лист1'!D238</f>
        <v> 360.00 </v>
      </c>
      <c r="E238" s="192" t="str">
        <f>'Лист1'!E238</f>
        <v/>
      </c>
      <c r="F238" s="192" t="str">
        <f>'Лист1'!F238</f>
        <v/>
      </c>
      <c r="G238" s="192"/>
      <c r="H238" s="199"/>
      <c r="I238" s="193" t="str">
        <f t="shared" si="8"/>
        <v> 360.00 </v>
      </c>
      <c r="J238" s="194" t="str">
        <f>'Лист1'!J238</f>
        <v/>
      </c>
      <c r="K238" s="194" t="str">
        <f>'Лист1'!K238</f>
        <v> 11,903.00 </v>
      </c>
      <c r="L238" s="194" t="str">
        <f>'Лист1'!L238</f>
        <v/>
      </c>
      <c r="M238" s="194" t="str">
        <f>'Лист1'!M238</f>
        <v/>
      </c>
      <c r="N238" s="194" t="str">
        <f>'Лист1'!N238</f>
        <v/>
      </c>
      <c r="O238" s="194" t="str">
        <f>'Лист1'!O238</f>
        <v/>
      </c>
      <c r="P238" s="200"/>
      <c r="Q238" s="200"/>
      <c r="R238" s="201" t="str">
        <f t="shared" si="9"/>
        <v> 11,903.00 </v>
      </c>
      <c r="S238" s="202"/>
      <c r="T238" s="197"/>
      <c r="U238" s="197" t="str">
        <f>'Лист1'!V238</f>
        <v> 10,416.00 </v>
      </c>
      <c r="V238" s="201"/>
    </row>
    <row r="239" ht="15.75" hidden="1" customHeight="1">
      <c r="A239" s="80" t="s">
        <v>478</v>
      </c>
      <c r="B239" s="64" t="s">
        <v>479</v>
      </c>
      <c r="C239" s="191" t="str">
        <f>'Лист1'!C239</f>
        <v/>
      </c>
      <c r="D239" s="192" t="str">
        <f>'Лист1'!D239</f>
        <v/>
      </c>
      <c r="E239" s="192" t="str">
        <f>'Лист1'!E239</f>
        <v/>
      </c>
      <c r="F239" s="192" t="str">
        <f>'Лист1'!F239</f>
        <v/>
      </c>
      <c r="G239" s="192"/>
      <c r="H239" s="199"/>
      <c r="I239" s="193" t="str">
        <f t="shared" si="8"/>
        <v> 0.00 </v>
      </c>
      <c r="J239" s="194" t="str">
        <f>'Лист1'!J239</f>
        <v/>
      </c>
      <c r="K239" s="194" t="str">
        <f>'Лист1'!K239</f>
        <v/>
      </c>
      <c r="L239" s="194" t="str">
        <f>'Лист1'!L239</f>
        <v> 5,000.00 </v>
      </c>
      <c r="M239" s="194" t="str">
        <f>'Лист1'!M239</f>
        <v/>
      </c>
      <c r="N239" s="194" t="str">
        <f>'Лист1'!N239</f>
        <v/>
      </c>
      <c r="O239" s="194" t="str">
        <f>'Лист1'!O239</f>
        <v/>
      </c>
      <c r="P239" s="200"/>
      <c r="Q239" s="200"/>
      <c r="R239" s="201" t="str">
        <f t="shared" si="9"/>
        <v> 5,000.00 </v>
      </c>
      <c r="S239" s="202"/>
      <c r="T239" s="197"/>
      <c r="U239" s="197" t="str">
        <f>'Лист1'!V239</f>
        <v> 4,461.00 </v>
      </c>
      <c r="V239" s="201"/>
    </row>
    <row r="240" ht="15.75" hidden="1" customHeight="1">
      <c r="A240" s="80" t="s">
        <v>480</v>
      </c>
      <c r="B240" s="71" t="s">
        <v>481</v>
      </c>
      <c r="C240" s="191" t="str">
        <f>'Лист1'!C240</f>
        <v/>
      </c>
      <c r="D240" s="192" t="str">
        <f>'Лист1'!D240</f>
        <v> 490.00 </v>
      </c>
      <c r="E240" s="192" t="str">
        <f>'Лист1'!E240</f>
        <v/>
      </c>
      <c r="F240" s="192" t="str">
        <f>'Лист1'!F240</f>
        <v/>
      </c>
      <c r="G240" s="192"/>
      <c r="H240" s="199"/>
      <c r="I240" s="193" t="str">
        <f t="shared" si="8"/>
        <v> 490.00 </v>
      </c>
      <c r="J240" s="194" t="str">
        <f>'Лист1'!J240</f>
        <v/>
      </c>
      <c r="K240" s="194" t="str">
        <f>'Лист1'!K240</f>
        <v/>
      </c>
      <c r="L240" s="194" t="str">
        <f>'Лист1'!L240</f>
        <v/>
      </c>
      <c r="M240" s="194" t="str">
        <f>'Лист1'!M240</f>
        <v/>
      </c>
      <c r="N240" s="194" t="str">
        <f>'Лист1'!N240</f>
        <v/>
      </c>
      <c r="O240" s="194" t="str">
        <f>'Лист1'!O240</f>
        <v/>
      </c>
      <c r="P240" s="200"/>
      <c r="Q240" s="200"/>
      <c r="R240" s="201" t="str">
        <f t="shared" si="9"/>
        <v> 0.00 </v>
      </c>
      <c r="S240" s="202"/>
      <c r="T240" s="197"/>
      <c r="U240" s="197" t="str">
        <f>'Лист1'!V240</f>
        <v> 4,921.75 </v>
      </c>
      <c r="V240" s="201"/>
    </row>
    <row r="241" ht="15.75" hidden="1" customHeight="1">
      <c r="A241" s="80" t="s">
        <v>482</v>
      </c>
      <c r="B241" s="71" t="s">
        <v>483</v>
      </c>
      <c r="C241" s="191" t="str">
        <f>'Лист1'!C241</f>
        <v/>
      </c>
      <c r="D241" s="192" t="str">
        <f>'Лист1'!D241</f>
        <v> 4,810.00 </v>
      </c>
      <c r="E241" s="192" t="str">
        <f>'Лист1'!E241</f>
        <v/>
      </c>
      <c r="F241" s="192" t="str">
        <f>'Лист1'!F241</f>
        <v/>
      </c>
      <c r="G241" s="192"/>
      <c r="H241" s="199"/>
      <c r="I241" s="193" t="str">
        <f t="shared" si="8"/>
        <v> 4,810.00 </v>
      </c>
      <c r="J241" s="194" t="str">
        <f>'Лист1'!J241</f>
        <v/>
      </c>
      <c r="K241" s="194" t="str">
        <f>'Лист1'!K241</f>
        <v/>
      </c>
      <c r="L241" s="194" t="str">
        <f>'Лист1'!L241</f>
        <v/>
      </c>
      <c r="M241" s="194" t="str">
        <f>'Лист1'!M241</f>
        <v/>
      </c>
      <c r="N241" s="194" t="str">
        <f>'Лист1'!N241</f>
        <v/>
      </c>
      <c r="O241" s="194" t="str">
        <f>'Лист1'!O241</f>
        <v/>
      </c>
      <c r="P241" s="200"/>
      <c r="Q241" s="200"/>
      <c r="R241" s="201" t="str">
        <f t="shared" si="9"/>
        <v> 0.00 </v>
      </c>
      <c r="S241" s="202"/>
      <c r="T241" s="197"/>
      <c r="U241" s="197" t="str">
        <f>'Лист1'!V241</f>
        <v> 9,271.00 </v>
      </c>
      <c r="V241" s="201"/>
    </row>
    <row r="242" ht="15.75" hidden="1" customHeight="1">
      <c r="A242" s="80" t="s">
        <v>484</v>
      </c>
      <c r="B242" s="71" t="s">
        <v>485</v>
      </c>
      <c r="C242" s="191" t="str">
        <f>'Лист1'!C242</f>
        <v/>
      </c>
      <c r="D242" s="192" t="str">
        <f>'Лист1'!D242</f>
        <v/>
      </c>
      <c r="E242" s="192" t="str">
        <f>'Лист1'!E242</f>
        <v/>
      </c>
      <c r="F242" s="192" t="str">
        <f>'Лист1'!F242</f>
        <v/>
      </c>
      <c r="G242" s="192"/>
      <c r="H242" s="199"/>
      <c r="I242" s="193" t="str">
        <f t="shared" si="8"/>
        <v> 0.00 </v>
      </c>
      <c r="J242" s="194" t="str">
        <f>'Лист1'!J242</f>
        <v/>
      </c>
      <c r="K242" s="194" t="str">
        <f>'Лист1'!K242</f>
        <v/>
      </c>
      <c r="L242" s="194" t="str">
        <f>'Лист1'!L242</f>
        <v/>
      </c>
      <c r="M242" s="194" t="str">
        <f>'Лист1'!M242</f>
        <v/>
      </c>
      <c r="N242" s="194" t="str">
        <f>'Лист1'!N242</f>
        <v/>
      </c>
      <c r="O242" s="194" t="str">
        <f>'Лист1'!O242</f>
        <v/>
      </c>
      <c r="P242" s="200"/>
      <c r="Q242" s="200"/>
      <c r="R242" s="201" t="str">
        <f t="shared" si="9"/>
        <v> 0.00 </v>
      </c>
      <c r="S242" s="202"/>
      <c r="T242" s="197"/>
      <c r="U242" s="197" t="str">
        <f>'Лист1'!V242</f>
        <v> 4,491.00 </v>
      </c>
      <c r="V242" s="201"/>
    </row>
    <row r="243" ht="15.75" hidden="1" customHeight="1">
      <c r="A243" s="80" t="s">
        <v>486</v>
      </c>
      <c r="B243" s="71" t="s">
        <v>487</v>
      </c>
      <c r="C243" s="191" t="str">
        <f>'Лист1'!C243</f>
        <v> 32,446.00 </v>
      </c>
      <c r="D243" s="192" t="str">
        <f>'Лист1'!D243</f>
        <v/>
      </c>
      <c r="E243" s="192" t="str">
        <f>'Лист1'!E243</f>
        <v/>
      </c>
      <c r="F243" s="192" t="str">
        <f>'Лист1'!F243</f>
        <v/>
      </c>
      <c r="G243" s="192"/>
      <c r="H243" s="199"/>
      <c r="I243" s="193" t="str">
        <f t="shared" si="8"/>
        <v> 0.00 </v>
      </c>
      <c r="J243" s="194" t="str">
        <f>'Лист1'!J243</f>
        <v/>
      </c>
      <c r="K243" s="194" t="str">
        <f>'Лист1'!K243</f>
        <v/>
      </c>
      <c r="L243" s="194" t="str">
        <f>'Лист1'!L243</f>
        <v/>
      </c>
      <c r="M243" s="194" t="str">
        <f>'Лист1'!M243</f>
        <v/>
      </c>
      <c r="N243" s="194" t="str">
        <f>'Лист1'!N243</f>
        <v/>
      </c>
      <c r="O243" s="194" t="str">
        <f>'Лист1'!O243</f>
        <v/>
      </c>
      <c r="P243" s="200"/>
      <c r="Q243" s="200"/>
      <c r="R243" s="201" t="str">
        <f t="shared" si="9"/>
        <v> 0.00 </v>
      </c>
      <c r="S243" s="202"/>
      <c r="T243" s="197"/>
      <c r="U243" s="197" t="str">
        <f>'Лист1'!V243</f>
        <v> 37,084.75 </v>
      </c>
      <c r="V243" s="201"/>
    </row>
    <row r="244" ht="15.75" hidden="1" customHeight="1">
      <c r="A244" s="80" t="s">
        <v>488</v>
      </c>
      <c r="B244" s="71" t="s">
        <v>489</v>
      </c>
      <c r="C244" s="191" t="str">
        <f>'Лист1'!C244</f>
        <v/>
      </c>
      <c r="D244" s="192" t="str">
        <f>'Лист1'!D244</f>
        <v> 35.00 </v>
      </c>
      <c r="E244" s="192" t="str">
        <f>'Лист1'!E244</f>
        <v/>
      </c>
      <c r="F244" s="192" t="str">
        <f>'Лист1'!F244</f>
        <v/>
      </c>
      <c r="G244" s="192"/>
      <c r="H244" s="199"/>
      <c r="I244" s="193" t="str">
        <f t="shared" si="8"/>
        <v> 35.00 </v>
      </c>
      <c r="J244" s="194" t="str">
        <f>'Лист1'!J244</f>
        <v/>
      </c>
      <c r="K244" s="194" t="str">
        <f>'Лист1'!K244</f>
        <v/>
      </c>
      <c r="L244" s="194" t="str">
        <f>'Лист1'!L244</f>
        <v/>
      </c>
      <c r="M244" s="194" t="str">
        <f>'Лист1'!M244</f>
        <v/>
      </c>
      <c r="N244" s="194" t="str">
        <f>'Лист1'!N244</f>
        <v/>
      </c>
      <c r="O244" s="194" t="str">
        <f>'Лист1'!O244</f>
        <v/>
      </c>
      <c r="P244" s="200"/>
      <c r="Q244" s="200"/>
      <c r="R244" s="201" t="str">
        <f t="shared" si="9"/>
        <v> 0.00 </v>
      </c>
      <c r="S244" s="202"/>
      <c r="T244" s="197"/>
      <c r="U244" s="197" t="str">
        <f>'Лист1'!V244</f>
        <v> 4,490.00 </v>
      </c>
      <c r="V244" s="201"/>
    </row>
    <row r="245" ht="15.75" hidden="1" customHeight="1">
      <c r="A245" s="80" t="s">
        <v>490</v>
      </c>
      <c r="B245" s="71" t="s">
        <v>491</v>
      </c>
      <c r="C245" s="191" t="str">
        <f>'Лист1'!C245</f>
        <v/>
      </c>
      <c r="D245" s="192" t="str">
        <f>'Лист1'!D245</f>
        <v/>
      </c>
      <c r="E245" s="192" t="str">
        <f>'Лист1'!E245</f>
        <v/>
      </c>
      <c r="F245" s="192" t="str">
        <f>'Лист1'!F245</f>
        <v/>
      </c>
      <c r="G245" s="192"/>
      <c r="H245" s="199"/>
      <c r="I245" s="193" t="str">
        <f t="shared" si="8"/>
        <v> 0.00 </v>
      </c>
      <c r="J245" s="194" t="str">
        <f>'Лист1'!J245</f>
        <v/>
      </c>
      <c r="K245" s="194" t="str">
        <f>'Лист1'!K245</f>
        <v> 3,000.00 </v>
      </c>
      <c r="L245" s="194" t="str">
        <f>'Лист1'!L245</f>
        <v/>
      </c>
      <c r="M245" s="194" t="str">
        <f>'Лист1'!M245</f>
        <v/>
      </c>
      <c r="N245" s="194" t="str">
        <f>'Лист1'!N245</f>
        <v/>
      </c>
      <c r="O245" s="194" t="str">
        <f>'Лист1'!O245</f>
        <v/>
      </c>
      <c r="P245" s="200"/>
      <c r="Q245" s="200"/>
      <c r="R245" s="201" t="str">
        <f t="shared" si="9"/>
        <v> 3,000.00 </v>
      </c>
      <c r="S245" s="202"/>
      <c r="T245" s="197"/>
      <c r="U245" s="197" t="str">
        <f>'Лист1'!V245</f>
        <v> 4,473.00 </v>
      </c>
      <c r="V245" s="201"/>
    </row>
    <row r="246" ht="15.75" hidden="1" customHeight="1">
      <c r="A246" s="80" t="s">
        <v>167</v>
      </c>
      <c r="B246" s="71" t="s">
        <v>492</v>
      </c>
      <c r="C246" s="191" t="str">
        <f>'Лист1'!C246</f>
        <v/>
      </c>
      <c r="D246" s="192" t="str">
        <f>'Лист1'!D246</f>
        <v/>
      </c>
      <c r="E246" s="192" t="str">
        <f>'Лист1'!E246</f>
        <v/>
      </c>
      <c r="F246" s="192" t="str">
        <f>'Лист1'!F246</f>
        <v/>
      </c>
      <c r="G246" s="192"/>
      <c r="H246" s="199"/>
      <c r="I246" s="193" t="str">
        <f t="shared" si="8"/>
        <v> 0.00 </v>
      </c>
      <c r="J246" s="194" t="str">
        <f>'Лист1'!J246</f>
        <v/>
      </c>
      <c r="K246" s="194" t="str">
        <f>'Лист1'!K246</f>
        <v/>
      </c>
      <c r="L246" s="194" t="str">
        <f>'Лист1'!L246</f>
        <v/>
      </c>
      <c r="M246" s="194" t="str">
        <f>'Лист1'!M246</f>
        <v/>
      </c>
      <c r="N246" s="194" t="str">
        <f>'Лист1'!N246</f>
        <v/>
      </c>
      <c r="O246" s="194" t="str">
        <f>'Лист1'!O246</f>
        <v/>
      </c>
      <c r="P246" s="200"/>
      <c r="Q246" s="200"/>
      <c r="R246" s="201" t="str">
        <f t="shared" si="9"/>
        <v> 0.00 </v>
      </c>
      <c r="S246" s="202"/>
      <c r="T246" s="197"/>
      <c r="U246" s="197" t="str">
        <f>'Лист1'!V246</f>
        <v> 4,462.50 </v>
      </c>
      <c r="V246" s="201"/>
    </row>
    <row r="247" ht="15.75" hidden="1" customHeight="1">
      <c r="A247" s="80" t="s">
        <v>493</v>
      </c>
      <c r="B247" s="71" t="s">
        <v>494</v>
      </c>
      <c r="C247" s="191" t="str">
        <f>'Лист1'!C247</f>
        <v> 32,446.00 </v>
      </c>
      <c r="D247" s="192" t="str">
        <f>'Лист1'!D247</f>
        <v/>
      </c>
      <c r="E247" s="192" t="str">
        <f>'Лист1'!E247</f>
        <v/>
      </c>
      <c r="F247" s="192" t="str">
        <f>'Лист1'!F247</f>
        <v/>
      </c>
      <c r="G247" s="192"/>
      <c r="H247" s="199"/>
      <c r="I247" s="193" t="str">
        <f t="shared" si="8"/>
        <v> 0.00 </v>
      </c>
      <c r="J247" s="194" t="str">
        <f>'Лист1'!J247</f>
        <v/>
      </c>
      <c r="K247" s="194" t="str">
        <f>'Лист1'!K247</f>
        <v/>
      </c>
      <c r="L247" s="194" t="str">
        <f>'Лист1'!L247</f>
        <v/>
      </c>
      <c r="M247" s="194" t="str">
        <f>'Лист1'!M247</f>
        <v/>
      </c>
      <c r="N247" s="194" t="str">
        <f>'Лист1'!N247</f>
        <v/>
      </c>
      <c r="O247" s="194" t="str">
        <f>'Лист1'!O247</f>
        <v/>
      </c>
      <c r="P247" s="200"/>
      <c r="Q247" s="200"/>
      <c r="R247" s="201" t="str">
        <f t="shared" si="9"/>
        <v> 0.00 </v>
      </c>
      <c r="S247" s="202"/>
      <c r="T247" s="197"/>
      <c r="U247" s="197" t="str">
        <f>'Лист1'!V247</f>
        <v> 37,084.75 </v>
      </c>
      <c r="V247" s="201"/>
    </row>
    <row r="248" ht="15.75" hidden="1" customHeight="1">
      <c r="A248" s="130" t="s">
        <v>495</v>
      </c>
      <c r="B248" s="71" t="s">
        <v>496</v>
      </c>
      <c r="C248" s="191" t="str">
        <f>'Лист1'!C248</f>
        <v/>
      </c>
      <c r="D248" s="192" t="str">
        <f>'Лист1'!D248</f>
        <v/>
      </c>
      <c r="E248" s="192" t="str">
        <f>'Лист1'!E248</f>
        <v/>
      </c>
      <c r="F248" s="192" t="str">
        <f>'Лист1'!F248</f>
        <v/>
      </c>
      <c r="G248" s="192"/>
      <c r="H248" s="199"/>
      <c r="I248" s="193" t="str">
        <f t="shared" si="8"/>
        <v> 0.00 </v>
      </c>
      <c r="J248" s="194" t="str">
        <f>'Лист1'!J248</f>
        <v> 5,830.00 </v>
      </c>
      <c r="K248" s="194" t="str">
        <f>'Лист1'!K248</f>
        <v/>
      </c>
      <c r="L248" s="194" t="str">
        <f>'Лист1'!L248</f>
        <v/>
      </c>
      <c r="M248" s="194" t="str">
        <f>'Лист1'!M248</f>
        <v/>
      </c>
      <c r="N248" s="194" t="str">
        <f>'Лист1'!N248</f>
        <v/>
      </c>
      <c r="O248" s="194" t="str">
        <f>'Лист1'!O248</f>
        <v/>
      </c>
      <c r="P248" s="200"/>
      <c r="Q248" s="200"/>
      <c r="R248" s="201" t="str">
        <f t="shared" si="9"/>
        <v> 5,830.00 </v>
      </c>
      <c r="S248" s="202"/>
      <c r="T248" s="197"/>
      <c r="U248" s="197" t="str">
        <f>'Лист1'!V248</f>
        <v> 4,372.50 </v>
      </c>
      <c r="V248" s="201"/>
    </row>
    <row r="249" ht="15.75" hidden="1" customHeight="1">
      <c r="A249" s="80" t="s">
        <v>497</v>
      </c>
      <c r="B249" s="71" t="s">
        <v>498</v>
      </c>
      <c r="C249" s="191" t="str">
        <f>'Лист1'!C249</f>
        <v/>
      </c>
      <c r="D249" s="192" t="str">
        <f>'Лист1'!D249</f>
        <v/>
      </c>
      <c r="E249" s="192" t="str">
        <f>'Лист1'!E249</f>
        <v/>
      </c>
      <c r="F249" s="192" t="str">
        <f>'Лист1'!F249</f>
        <v/>
      </c>
      <c r="G249" s="192"/>
      <c r="H249" s="199"/>
      <c r="I249" s="193" t="str">
        <f t="shared" si="8"/>
        <v> 0.00 </v>
      </c>
      <c r="J249" s="194" t="str">
        <f>'Лист1'!J249</f>
        <v/>
      </c>
      <c r="K249" s="194" t="str">
        <f>'Лист1'!K249</f>
        <v/>
      </c>
      <c r="L249" s="194" t="str">
        <f>'Лист1'!L249</f>
        <v/>
      </c>
      <c r="M249" s="194" t="str">
        <f>'Лист1'!M249</f>
        <v/>
      </c>
      <c r="N249" s="194" t="str">
        <f>'Лист1'!N249</f>
        <v/>
      </c>
      <c r="O249" s="194" t="str">
        <f>'Лист1'!O249</f>
        <v/>
      </c>
      <c r="P249" s="200"/>
      <c r="Q249" s="200"/>
      <c r="R249" s="201" t="str">
        <f t="shared" si="9"/>
        <v> 0.00 </v>
      </c>
      <c r="S249" s="202"/>
      <c r="T249" s="197"/>
      <c r="U249" s="197" t="str">
        <f>'Лист1'!V249</f>
        <v> 4,461.00 </v>
      </c>
      <c r="V249" s="201"/>
    </row>
    <row r="250" ht="15.75" hidden="1" customHeight="1">
      <c r="A250" s="80" t="s">
        <v>167</v>
      </c>
      <c r="B250" s="71" t="s">
        <v>499</v>
      </c>
      <c r="C250" s="191" t="str">
        <f>'Лист1'!C250</f>
        <v/>
      </c>
      <c r="D250" s="192" t="str">
        <f>'Лист1'!D250</f>
        <v/>
      </c>
      <c r="E250" s="192" t="str">
        <f>'Лист1'!E250</f>
        <v/>
      </c>
      <c r="F250" s="192" t="str">
        <f>'Лист1'!F250</f>
        <v/>
      </c>
      <c r="G250" s="192"/>
      <c r="H250" s="199"/>
      <c r="I250" s="193" t="str">
        <f t="shared" si="8"/>
        <v> 0.00 </v>
      </c>
      <c r="J250" s="194" t="str">
        <f>'Лист1'!J250</f>
        <v/>
      </c>
      <c r="K250" s="194" t="str">
        <f>'Лист1'!K250</f>
        <v/>
      </c>
      <c r="L250" s="194" t="str">
        <f>'Лист1'!L250</f>
        <v/>
      </c>
      <c r="M250" s="194" t="str">
        <f>'Лист1'!M250</f>
        <v/>
      </c>
      <c r="N250" s="194" t="str">
        <f>'Лист1'!N250</f>
        <v/>
      </c>
      <c r="O250" s="194" t="str">
        <f>'Лист1'!O250</f>
        <v/>
      </c>
      <c r="P250" s="200"/>
      <c r="Q250" s="200"/>
      <c r="R250" s="201" t="str">
        <f t="shared" si="9"/>
        <v> 0.00 </v>
      </c>
      <c r="S250" s="202"/>
      <c r="T250" s="197"/>
      <c r="U250" s="197" t="str">
        <f>'Лист1'!V250</f>
        <v> 4,432.50 </v>
      </c>
      <c r="V250" s="201"/>
    </row>
    <row r="251" ht="15.75" hidden="1" customHeight="1">
      <c r="A251" s="80" t="s">
        <v>500</v>
      </c>
      <c r="B251" s="71" t="s">
        <v>501</v>
      </c>
      <c r="C251" s="191" t="str">
        <f>'Лист1'!C251</f>
        <v> 8,403.00 </v>
      </c>
      <c r="D251" s="192" t="str">
        <f>'Лист1'!D251</f>
        <v/>
      </c>
      <c r="E251" s="192" t="str">
        <f>'Лист1'!E251</f>
        <v/>
      </c>
      <c r="F251" s="192" t="str">
        <f>'Лист1'!F251</f>
        <v/>
      </c>
      <c r="G251" s="192"/>
      <c r="H251" s="199"/>
      <c r="I251" s="193" t="str">
        <f t="shared" si="8"/>
        <v> 0.00 </v>
      </c>
      <c r="J251" s="194" t="str">
        <f>'Лист1'!J251</f>
        <v/>
      </c>
      <c r="K251" s="194" t="str">
        <f>'Лист1'!K251</f>
        <v/>
      </c>
      <c r="L251" s="194" t="str">
        <f>'Лист1'!L251</f>
        <v/>
      </c>
      <c r="M251" s="194" t="str">
        <f>'Лист1'!M251</f>
        <v/>
      </c>
      <c r="N251" s="194" t="str">
        <f>'Лист1'!N251</f>
        <v/>
      </c>
      <c r="O251" s="194" t="str">
        <f>'Лист1'!O251</f>
        <v/>
      </c>
      <c r="P251" s="200"/>
      <c r="Q251" s="200"/>
      <c r="R251" s="201" t="str">
        <f t="shared" si="9"/>
        <v> 0.00 </v>
      </c>
      <c r="S251" s="202"/>
      <c r="T251" s="197"/>
      <c r="U251" s="197" t="str">
        <f>'Лист1'!V251</f>
        <v> 12,870.00 </v>
      </c>
      <c r="V251" s="201"/>
    </row>
    <row r="252" ht="15.75" hidden="1" customHeight="1">
      <c r="A252" s="80" t="s">
        <v>502</v>
      </c>
      <c r="B252" s="71" t="s">
        <v>503</v>
      </c>
      <c r="C252" s="191" t="str">
        <f>'Лист1'!C252</f>
        <v> 8,538.00 </v>
      </c>
      <c r="D252" s="192" t="str">
        <f>'Лист1'!D252</f>
        <v/>
      </c>
      <c r="E252" s="192" t="str">
        <f>'Лист1'!E252</f>
        <v/>
      </c>
      <c r="F252" s="192" t="str">
        <f>'Лист1'!F252</f>
        <v/>
      </c>
      <c r="G252" s="192"/>
      <c r="H252" s="199"/>
      <c r="I252" s="193" t="str">
        <f t="shared" si="8"/>
        <v> 0.00 </v>
      </c>
      <c r="J252" s="194" t="str">
        <f>'Лист1'!J252</f>
        <v/>
      </c>
      <c r="K252" s="194" t="str">
        <f>'Лист1'!K252</f>
        <v/>
      </c>
      <c r="L252" s="194" t="str">
        <f>'Лист1'!L252</f>
        <v/>
      </c>
      <c r="M252" s="194" t="str">
        <f>'Лист1'!M252</f>
        <v/>
      </c>
      <c r="N252" s="194" t="str">
        <f>'Лист1'!N252</f>
        <v/>
      </c>
      <c r="O252" s="194" t="str">
        <f>'Лист1'!O252</f>
        <v/>
      </c>
      <c r="P252" s="200"/>
      <c r="Q252" s="200"/>
      <c r="R252" s="201" t="str">
        <f t="shared" si="9"/>
        <v> 0.00 </v>
      </c>
      <c r="S252" s="202"/>
      <c r="T252" s="197"/>
      <c r="U252" s="197" t="str">
        <f>'Лист1'!V252</f>
        <v> 13,079.25 </v>
      </c>
      <c r="V252" s="201"/>
    </row>
    <row r="253" ht="15.75" hidden="1" customHeight="1">
      <c r="A253" s="80" t="s">
        <v>504</v>
      </c>
      <c r="B253" s="71" t="s">
        <v>505</v>
      </c>
      <c r="C253" s="191" t="str">
        <f>'Лист1'!C253</f>
        <v/>
      </c>
      <c r="D253" s="192" t="str">
        <f>'Лист1'!D253</f>
        <v/>
      </c>
      <c r="E253" s="192" t="str">
        <f>'Лист1'!E253</f>
        <v/>
      </c>
      <c r="F253" s="192" t="str">
        <f>'Лист1'!F253</f>
        <v/>
      </c>
      <c r="G253" s="192"/>
      <c r="H253" s="199"/>
      <c r="I253" s="193" t="str">
        <f t="shared" si="8"/>
        <v> 0.00 </v>
      </c>
      <c r="J253" s="194" t="str">
        <f>'Лист1'!J253</f>
        <v/>
      </c>
      <c r="K253" s="194" t="str">
        <f>'Лист1'!K253</f>
        <v/>
      </c>
      <c r="L253" s="194" t="str">
        <f>'Лист1'!L253</f>
        <v/>
      </c>
      <c r="M253" s="194" t="str">
        <f>'Лист1'!M253</f>
        <v/>
      </c>
      <c r="N253" s="194" t="str">
        <f>'Лист1'!N253</f>
        <v/>
      </c>
      <c r="O253" s="194" t="str">
        <f>'Лист1'!O253</f>
        <v/>
      </c>
      <c r="P253" s="200"/>
      <c r="Q253" s="200"/>
      <c r="R253" s="201" t="str">
        <f t="shared" si="9"/>
        <v> 0.00 </v>
      </c>
      <c r="S253" s="202"/>
      <c r="T253" s="197"/>
      <c r="U253" s="197" t="str">
        <f>'Лист1'!V253</f>
        <v> 4,461.00 </v>
      </c>
      <c r="V253" s="201"/>
    </row>
    <row r="254" ht="15.75" hidden="1" customHeight="1">
      <c r="A254" s="80" t="s">
        <v>506</v>
      </c>
      <c r="B254" s="71" t="s">
        <v>507</v>
      </c>
      <c r="C254" s="191" t="str">
        <f>'Лист1'!C254</f>
        <v> 26,611.00 </v>
      </c>
      <c r="D254" s="192" t="str">
        <f>'Лист1'!D254</f>
        <v/>
      </c>
      <c r="E254" s="192" t="str">
        <f>'Лист1'!E254</f>
        <v/>
      </c>
      <c r="F254" s="192" t="str">
        <f>'Лист1'!F254</f>
        <v/>
      </c>
      <c r="G254" s="192"/>
      <c r="H254" s="199"/>
      <c r="I254" s="193" t="str">
        <f t="shared" si="8"/>
        <v> 0.00 </v>
      </c>
      <c r="J254" s="194" t="str">
        <f>'Лист1'!J254</f>
        <v/>
      </c>
      <c r="K254" s="194" t="str">
        <f>'Лист1'!K254</f>
        <v/>
      </c>
      <c r="L254" s="194" t="str">
        <f>'Лист1'!L254</f>
        <v/>
      </c>
      <c r="M254" s="194" t="str">
        <f>'Лист1'!M254</f>
        <v/>
      </c>
      <c r="N254" s="194" t="str">
        <f>'Лист1'!N254</f>
        <v/>
      </c>
      <c r="O254" s="194" t="str">
        <f>'Лист1'!O254</f>
        <v/>
      </c>
      <c r="P254" s="200"/>
      <c r="Q254" s="200"/>
      <c r="R254" s="201" t="str">
        <f t="shared" si="9"/>
        <v> 0.00 </v>
      </c>
      <c r="S254" s="202"/>
      <c r="T254" s="197"/>
      <c r="U254" s="197" t="str">
        <f>'Лист1'!V254</f>
        <v> 30,432.25 </v>
      </c>
      <c r="V254" s="201"/>
    </row>
    <row r="255" ht="15.75" hidden="1" customHeight="1">
      <c r="A255" s="80" t="s">
        <v>508</v>
      </c>
      <c r="B255" s="71" t="s">
        <v>509</v>
      </c>
      <c r="C255" s="191" t="str">
        <f>'Лист1'!C255</f>
        <v/>
      </c>
      <c r="D255" s="192" t="str">
        <f>'Лист1'!D255</f>
        <v/>
      </c>
      <c r="E255" s="192" t="str">
        <f>'Лист1'!E255</f>
        <v/>
      </c>
      <c r="F255" s="192" t="str">
        <f>'Лист1'!F255</f>
        <v/>
      </c>
      <c r="G255" s="192"/>
      <c r="H255" s="199"/>
      <c r="I255" s="193" t="str">
        <f t="shared" si="8"/>
        <v> 0.00 </v>
      </c>
      <c r="J255" s="194" t="str">
        <f>'Лист1'!J255</f>
        <v/>
      </c>
      <c r="K255" s="194" t="str">
        <f>'Лист1'!K255</f>
        <v/>
      </c>
      <c r="L255" s="194" t="str">
        <f>'Лист1'!L255</f>
        <v/>
      </c>
      <c r="M255" s="194" t="str">
        <f>'Лист1'!M255</f>
        <v/>
      </c>
      <c r="N255" s="194" t="str">
        <f>'Лист1'!N255</f>
        <v/>
      </c>
      <c r="O255" s="194" t="str">
        <f>'Лист1'!O255</f>
        <v/>
      </c>
      <c r="P255" s="200"/>
      <c r="Q255" s="200"/>
      <c r="R255" s="201" t="str">
        <f t="shared" si="9"/>
        <v> 0.00 </v>
      </c>
      <c r="S255" s="202"/>
      <c r="T255" s="197"/>
      <c r="U255" s="197" t="str">
        <f>'Лист1'!V255</f>
        <v> 4,313.25 </v>
      </c>
      <c r="V255" s="201"/>
    </row>
    <row r="256" ht="15.75" hidden="1" customHeight="1">
      <c r="A256" s="80" t="s">
        <v>510</v>
      </c>
      <c r="B256" s="71" t="s">
        <v>511</v>
      </c>
      <c r="C256" s="191" t="str">
        <f>'Лист1'!C256</f>
        <v/>
      </c>
      <c r="D256" s="192" t="str">
        <f>'Лист1'!D256</f>
        <v/>
      </c>
      <c r="E256" s="192" t="str">
        <f>'Лист1'!E256</f>
        <v/>
      </c>
      <c r="F256" s="192" t="str">
        <f>'Лист1'!F256</f>
        <v/>
      </c>
      <c r="G256" s="192"/>
      <c r="H256" s="199"/>
      <c r="I256" s="193" t="str">
        <f t="shared" si="8"/>
        <v> 0.00 </v>
      </c>
      <c r="J256" s="194" t="str">
        <f>'Лист1'!J256</f>
        <v/>
      </c>
      <c r="K256" s="194" t="str">
        <f>'Лист1'!K256</f>
        <v/>
      </c>
      <c r="L256" s="194" t="str">
        <f>'Лист1'!L256</f>
        <v/>
      </c>
      <c r="M256" s="194" t="str">
        <f>'Лист1'!M256</f>
        <v/>
      </c>
      <c r="N256" s="194" t="str">
        <f>'Лист1'!N256</f>
        <v/>
      </c>
      <c r="O256" s="194" t="str">
        <f>'Лист1'!O256</f>
        <v/>
      </c>
      <c r="P256" s="200"/>
      <c r="Q256" s="200"/>
      <c r="R256" s="201" t="str">
        <f t="shared" si="9"/>
        <v> 0.00 </v>
      </c>
      <c r="S256" s="202"/>
      <c r="T256" s="197"/>
      <c r="U256" s="197" t="str">
        <f>'Лист1'!V256</f>
        <v> 4,582.50 </v>
      </c>
      <c r="V256" s="201"/>
    </row>
    <row r="257" ht="15.75" hidden="1" customHeight="1">
      <c r="A257" s="80" t="s">
        <v>512</v>
      </c>
      <c r="B257" s="71" t="s">
        <v>513</v>
      </c>
      <c r="C257" s="191" t="str">
        <f>'Лист1'!C257</f>
        <v> 8,911.00 </v>
      </c>
      <c r="D257" s="192" t="str">
        <f>'Лист1'!D257</f>
        <v/>
      </c>
      <c r="E257" s="192" t="str">
        <f>'Лист1'!E257</f>
        <v/>
      </c>
      <c r="F257" s="192" t="str">
        <f>'Лист1'!F257</f>
        <v/>
      </c>
      <c r="G257" s="192"/>
      <c r="H257" s="199"/>
      <c r="I257" s="193" t="str">
        <f t="shared" si="8"/>
        <v> 0.00 </v>
      </c>
      <c r="J257" s="194" t="str">
        <f>'Лист1'!J257</f>
        <v/>
      </c>
      <c r="K257" s="194" t="str">
        <f>'Лист1'!K257</f>
        <v> 2,300.00 </v>
      </c>
      <c r="L257" s="194" t="str">
        <f>'Лист1'!L257</f>
        <v/>
      </c>
      <c r="M257" s="194" t="str">
        <f>'Лист1'!M257</f>
        <v/>
      </c>
      <c r="N257" s="194" t="str">
        <f>'Лист1'!N257</f>
        <v/>
      </c>
      <c r="O257" s="194" t="str">
        <f>'Лист1'!O257</f>
        <v/>
      </c>
      <c r="P257" s="200"/>
      <c r="Q257" s="200"/>
      <c r="R257" s="201" t="str">
        <f t="shared" si="9"/>
        <v> 2,300.00 </v>
      </c>
      <c r="S257" s="202"/>
      <c r="T257" s="197"/>
      <c r="U257" s="197" t="str">
        <f>'Лист1'!V257</f>
        <v> 13,496.50 </v>
      </c>
      <c r="V257" s="201"/>
    </row>
    <row r="258" ht="15.75" hidden="1" customHeight="1">
      <c r="A258" s="130" t="s">
        <v>514</v>
      </c>
      <c r="B258" s="71" t="s">
        <v>515</v>
      </c>
      <c r="C258" s="191" t="str">
        <f>'Лист1'!C258</f>
        <v/>
      </c>
      <c r="D258" s="192" t="str">
        <f>'Лист1'!D258</f>
        <v/>
      </c>
      <c r="E258" s="192" t="str">
        <f>'Лист1'!E258</f>
        <v/>
      </c>
      <c r="F258" s="192" t="str">
        <f>'Лист1'!F258</f>
        <v/>
      </c>
      <c r="G258" s="192"/>
      <c r="H258" s="199"/>
      <c r="I258" s="193" t="str">
        <f t="shared" si="8"/>
        <v> 0.00 </v>
      </c>
      <c r="J258" s="194" t="str">
        <f>'Лист1'!J258</f>
        <v> 5,948.00 </v>
      </c>
      <c r="K258" s="194" t="str">
        <f>'Лист1'!K258</f>
        <v/>
      </c>
      <c r="L258" s="194" t="str">
        <f>'Лист1'!L258</f>
        <v/>
      </c>
      <c r="M258" s="194" t="str">
        <f>'Лист1'!M258</f>
        <v/>
      </c>
      <c r="N258" s="194" t="str">
        <f>'Лист1'!N258</f>
        <v/>
      </c>
      <c r="O258" s="194" t="str">
        <f>'Лист1'!O258</f>
        <v/>
      </c>
      <c r="P258" s="200"/>
      <c r="Q258" s="200"/>
      <c r="R258" s="201" t="str">
        <f t="shared" si="9"/>
        <v> 5,948.00 </v>
      </c>
      <c r="S258" s="202"/>
      <c r="T258" s="197"/>
      <c r="U258" s="197" t="str">
        <f>'Лист1'!V258</f>
        <v> 4,461.00 </v>
      </c>
      <c r="V258" s="201"/>
    </row>
    <row r="259" ht="15.75" hidden="1" customHeight="1">
      <c r="A259" s="80" t="s">
        <v>516</v>
      </c>
      <c r="B259" s="71" t="s">
        <v>517</v>
      </c>
      <c r="C259" s="191" t="str">
        <f>'Лист1'!C259</f>
        <v/>
      </c>
      <c r="D259" s="192" t="str">
        <f>'Лист1'!D259</f>
        <v/>
      </c>
      <c r="E259" s="192" t="str">
        <f>'Лист1'!E259</f>
        <v/>
      </c>
      <c r="F259" s="192" t="str">
        <f>'Лист1'!F259</f>
        <v/>
      </c>
      <c r="G259" s="192"/>
      <c r="H259" s="199"/>
      <c r="I259" s="193" t="str">
        <f t="shared" si="8"/>
        <v> 0.00 </v>
      </c>
      <c r="J259" s="194" t="str">
        <f>'Лист1'!J259</f>
        <v/>
      </c>
      <c r="K259" s="194" t="str">
        <f>'Лист1'!K259</f>
        <v/>
      </c>
      <c r="L259" s="194" t="str">
        <f>'Лист1'!L259</f>
        <v/>
      </c>
      <c r="M259" s="194" t="str">
        <f>'Лист1'!M259</f>
        <v/>
      </c>
      <c r="N259" s="194" t="str">
        <f>'Лист1'!N259</f>
        <v/>
      </c>
      <c r="O259" s="194" t="str">
        <f>'Лист1'!O259</f>
        <v/>
      </c>
      <c r="P259" s="200"/>
      <c r="Q259" s="200"/>
      <c r="R259" s="201" t="str">
        <f t="shared" si="9"/>
        <v> 0.00 </v>
      </c>
      <c r="S259" s="202"/>
      <c r="T259" s="197"/>
      <c r="U259" s="197" t="str">
        <f>'Лист1'!V259</f>
        <v> 4,547.25 </v>
      </c>
      <c r="V259" s="201"/>
    </row>
    <row r="260" ht="15.75" hidden="1" customHeight="1">
      <c r="A260" s="80" t="s">
        <v>518</v>
      </c>
      <c r="B260" s="71" t="s">
        <v>519</v>
      </c>
      <c r="C260" s="191" t="str">
        <f>'Лист1'!C260</f>
        <v/>
      </c>
      <c r="D260" s="192" t="str">
        <f>'Лист1'!D260</f>
        <v/>
      </c>
      <c r="E260" s="192" t="str">
        <f>'Лист1'!E260</f>
        <v/>
      </c>
      <c r="F260" s="192" t="str">
        <f>'Лист1'!F260</f>
        <v/>
      </c>
      <c r="G260" s="192"/>
      <c r="H260" s="199"/>
      <c r="I260" s="193" t="str">
        <f t="shared" si="8"/>
        <v> 0.00 </v>
      </c>
      <c r="J260" s="194" t="str">
        <f>'Лист1'!J260</f>
        <v/>
      </c>
      <c r="K260" s="194" t="str">
        <f>'Лист1'!K260</f>
        <v/>
      </c>
      <c r="L260" s="194" t="str">
        <f>'Лист1'!L260</f>
        <v/>
      </c>
      <c r="M260" s="194" t="str">
        <f>'Лист1'!M260</f>
        <v/>
      </c>
      <c r="N260" s="194" t="str">
        <f>'Лист1'!N260</f>
        <v/>
      </c>
      <c r="O260" s="194" t="str">
        <f>'Лист1'!O260</f>
        <v/>
      </c>
      <c r="P260" s="200"/>
      <c r="Q260" s="200"/>
      <c r="R260" s="201" t="str">
        <f t="shared" si="9"/>
        <v> 0.00 </v>
      </c>
      <c r="S260" s="202"/>
      <c r="T260" s="197"/>
      <c r="U260" s="197" t="str">
        <f>'Лист1'!V260</f>
        <v> 4,461.00 </v>
      </c>
      <c r="V260" s="201"/>
    </row>
    <row r="261" ht="15.75" hidden="1" customHeight="1">
      <c r="A261" s="80" t="s">
        <v>636</v>
      </c>
      <c r="B261" s="71" t="s">
        <v>521</v>
      </c>
      <c r="C261" s="191" t="str">
        <f>'Лист1'!C261</f>
        <v> 8,114.00 </v>
      </c>
      <c r="D261" s="192" t="str">
        <f>'Лист1'!D261</f>
        <v/>
      </c>
      <c r="E261" s="192" t="str">
        <f>'Лист1'!E261</f>
        <v/>
      </c>
      <c r="F261" s="192" t="str">
        <f>'Лист1'!F261</f>
        <v/>
      </c>
      <c r="G261" s="192"/>
      <c r="H261" s="199"/>
      <c r="I261" s="193" t="str">
        <f t="shared" si="8"/>
        <v> 0.00 </v>
      </c>
      <c r="J261" s="194" t="str">
        <f>'Лист1'!J261</f>
        <v/>
      </c>
      <c r="K261" s="194" t="str">
        <f>'Лист1'!K261</f>
        <v/>
      </c>
      <c r="L261" s="194" t="str">
        <f>'Лист1'!L261</f>
        <v/>
      </c>
      <c r="M261" s="194" t="str">
        <f>'Лист1'!M261</f>
        <v/>
      </c>
      <c r="N261" s="194" t="str">
        <f>'Лист1'!N261</f>
        <v/>
      </c>
      <c r="O261" s="194" t="str">
        <f>'Лист1'!O261</f>
        <v/>
      </c>
      <c r="P261" s="200"/>
      <c r="Q261" s="200"/>
      <c r="R261" s="201" t="str">
        <f t="shared" si="9"/>
        <v> 0.00 </v>
      </c>
      <c r="S261" s="202"/>
      <c r="T261" s="197"/>
      <c r="U261" s="197" t="str">
        <f>'Лист1'!V261</f>
        <v> 12,664.25 </v>
      </c>
      <c r="V261" s="201"/>
    </row>
    <row r="262" ht="15.75" hidden="1" customHeight="1">
      <c r="A262" s="80" t="s">
        <v>637</v>
      </c>
      <c r="B262" s="71" t="s">
        <v>523</v>
      </c>
      <c r="C262" s="191" t="str">
        <f>'Лист1'!C262</f>
        <v> 12,978.00 </v>
      </c>
      <c r="D262" s="192" t="str">
        <f>'Лист1'!D262</f>
        <v/>
      </c>
      <c r="E262" s="192" t="str">
        <f>'Лист1'!E262</f>
        <v/>
      </c>
      <c r="F262" s="192" t="str">
        <f>'Лист1'!F262</f>
        <v/>
      </c>
      <c r="G262" s="192"/>
      <c r="H262" s="199"/>
      <c r="I262" s="193" t="str">
        <f t="shared" si="8"/>
        <v> 0.00 </v>
      </c>
      <c r="J262" s="194" t="str">
        <f>'Лист1'!J262</f>
        <v/>
      </c>
      <c r="K262" s="194" t="str">
        <f>'Лист1'!K262</f>
        <v/>
      </c>
      <c r="L262" s="194" t="str">
        <f>'Лист1'!L262</f>
        <v/>
      </c>
      <c r="M262" s="194" t="str">
        <f>'Лист1'!M262</f>
        <v/>
      </c>
      <c r="N262" s="194" t="str">
        <f>'Лист1'!N262</f>
        <v/>
      </c>
      <c r="O262" s="194" t="str">
        <f>'Лист1'!O262</f>
        <v/>
      </c>
      <c r="P262" s="200"/>
      <c r="Q262" s="200"/>
      <c r="R262" s="201" t="str">
        <f t="shared" si="9"/>
        <v> 0.00 </v>
      </c>
      <c r="S262" s="202"/>
      <c r="T262" s="197"/>
      <c r="U262" s="197" t="str">
        <f>'Лист1'!V262</f>
        <v> 17,409.75 </v>
      </c>
      <c r="V262" s="201"/>
    </row>
    <row r="263" ht="15.75" hidden="1" customHeight="1">
      <c r="A263" s="80" t="s">
        <v>524</v>
      </c>
      <c r="B263" s="71" t="s">
        <v>525</v>
      </c>
      <c r="C263" s="191" t="str">
        <f>'Лист1'!C263</f>
        <v/>
      </c>
      <c r="D263" s="192" t="str">
        <f>'Лист1'!D263</f>
        <v/>
      </c>
      <c r="E263" s="192" t="str">
        <f>'Лист1'!E263</f>
        <v/>
      </c>
      <c r="F263" s="192" t="str">
        <f>'Лист1'!F263</f>
        <v/>
      </c>
      <c r="G263" s="192"/>
      <c r="H263" s="199"/>
      <c r="I263" s="193" t="str">
        <f t="shared" si="8"/>
        <v> 0.00 </v>
      </c>
      <c r="J263" s="194" t="str">
        <f>'Лист1'!J263</f>
        <v/>
      </c>
      <c r="K263" s="194" t="str">
        <f>'Лист1'!K263</f>
        <v/>
      </c>
      <c r="L263" s="194" t="str">
        <f>'Лист1'!L263</f>
        <v> 3,000.00 </v>
      </c>
      <c r="M263" s="194" t="str">
        <f>'Лист1'!M263</f>
        <v/>
      </c>
      <c r="N263" s="194" t="str">
        <f>'Лист1'!N263</f>
        <v/>
      </c>
      <c r="O263" s="194" t="str">
        <f>'Лист1'!O263</f>
        <v/>
      </c>
      <c r="P263" s="200"/>
      <c r="Q263" s="200"/>
      <c r="R263" s="201" t="str">
        <f t="shared" si="9"/>
        <v> 3,000.00 </v>
      </c>
      <c r="S263" s="202"/>
      <c r="T263" s="197"/>
      <c r="U263" s="197" t="str">
        <f>'Лист1'!V263</f>
        <v> 4,401.75 </v>
      </c>
      <c r="V263" s="201"/>
    </row>
    <row r="264" ht="15.75" hidden="1" customHeight="1">
      <c r="A264" s="80" t="s">
        <v>80</v>
      </c>
      <c r="B264" s="71" t="s">
        <v>526</v>
      </c>
      <c r="C264" s="191" t="str">
        <f>'Лист1'!C264</f>
        <v> 9,853.00 </v>
      </c>
      <c r="D264" s="192" t="str">
        <f>'Лист1'!D264</f>
        <v> 15.00 </v>
      </c>
      <c r="E264" s="192" t="str">
        <f>'Лист1'!E264</f>
        <v/>
      </c>
      <c r="F264" s="192" t="str">
        <f>'Лист1'!F264</f>
        <v/>
      </c>
      <c r="G264" s="192"/>
      <c r="H264" s="199"/>
      <c r="I264" s="193" t="str">
        <f t="shared" si="8"/>
        <v> 15.00 </v>
      </c>
      <c r="J264" s="194" t="str">
        <f>'Лист1'!J264</f>
        <v/>
      </c>
      <c r="K264" s="194" t="str">
        <f>'Лист1'!K264</f>
        <v/>
      </c>
      <c r="L264" s="194" t="str">
        <f>'Лист1'!L264</f>
        <v> 8,710.00 </v>
      </c>
      <c r="M264" s="194" t="str">
        <f>'Лист1'!M264</f>
        <v/>
      </c>
      <c r="N264" s="194" t="str">
        <f>'Лист1'!N264</f>
        <v/>
      </c>
      <c r="O264" s="194" t="str">
        <f>'Лист1'!O264</f>
        <v/>
      </c>
      <c r="P264" s="200"/>
      <c r="Q264" s="200"/>
      <c r="R264" s="201" t="str">
        <f t="shared" si="9"/>
        <v> 8,710.00 </v>
      </c>
      <c r="S264" s="202"/>
      <c r="T264" s="197"/>
      <c r="U264" s="197" t="str">
        <f>'Лист1'!V264</f>
        <v> 14,418.25 </v>
      </c>
      <c r="V264" s="201"/>
    </row>
    <row r="265" ht="15.75" hidden="1" customHeight="1">
      <c r="A265" s="80" t="s">
        <v>527</v>
      </c>
      <c r="B265" s="71" t="s">
        <v>528</v>
      </c>
      <c r="C265" s="191" t="str">
        <f>'Лист1'!C265</f>
        <v/>
      </c>
      <c r="D265" s="192" t="str">
        <f>'Лист1'!D265</f>
        <v/>
      </c>
      <c r="E265" s="192" t="str">
        <f>'Лист1'!E265</f>
        <v/>
      </c>
      <c r="F265" s="192" t="str">
        <f>'Лист1'!F265</f>
        <v/>
      </c>
      <c r="G265" s="192"/>
      <c r="H265" s="199"/>
      <c r="I265" s="193" t="str">
        <f t="shared" si="8"/>
        <v> 0.00 </v>
      </c>
      <c r="J265" s="194" t="str">
        <f>'Лист1'!J265</f>
        <v/>
      </c>
      <c r="K265" s="194" t="str">
        <f>'Лист1'!K265</f>
        <v/>
      </c>
      <c r="L265" s="194" t="str">
        <f>'Лист1'!L265</f>
        <v/>
      </c>
      <c r="M265" s="194" t="str">
        <f>'Лист1'!M265</f>
        <v/>
      </c>
      <c r="N265" s="194" t="str">
        <f>'Лист1'!N265</f>
        <v/>
      </c>
      <c r="O265" s="194" t="str">
        <f>'Лист1'!O265</f>
        <v> 4,000.00 </v>
      </c>
      <c r="P265" s="200"/>
      <c r="Q265" s="200"/>
      <c r="R265" s="201" t="str">
        <f t="shared" si="9"/>
        <v> 4,000.00 </v>
      </c>
      <c r="S265" s="202"/>
      <c r="T265" s="197"/>
      <c r="U265" s="197" t="str">
        <f>'Лист1'!V265</f>
        <v> 4,461.00 </v>
      </c>
      <c r="V265" s="201"/>
    </row>
    <row r="266" ht="15.75" hidden="1" customHeight="1">
      <c r="A266" s="80" t="s">
        <v>529</v>
      </c>
      <c r="B266" s="71" t="s">
        <v>530</v>
      </c>
      <c r="C266" s="191" t="str">
        <f>'Лист1'!C266</f>
        <v> 31,308.00 </v>
      </c>
      <c r="D266" s="192" t="str">
        <f>'Лист1'!D266</f>
        <v/>
      </c>
      <c r="E266" s="192" t="str">
        <f>'Лист1'!E266</f>
        <v/>
      </c>
      <c r="F266" s="192" t="str">
        <f>'Лист1'!F266</f>
        <v/>
      </c>
      <c r="G266" s="192"/>
      <c r="H266" s="199"/>
      <c r="I266" s="193" t="str">
        <f t="shared" si="8"/>
        <v> 0.00 </v>
      </c>
      <c r="J266" s="194" t="str">
        <f>'Лист1'!J266</f>
        <v/>
      </c>
      <c r="K266" s="194" t="str">
        <f>'Лист1'!K266</f>
        <v/>
      </c>
      <c r="L266" s="194" t="str">
        <f>'Лист1'!L266</f>
        <v/>
      </c>
      <c r="M266" s="194" t="str">
        <f>'Лист1'!M266</f>
        <v/>
      </c>
      <c r="N266" s="194" t="str">
        <f>'Лист1'!N266</f>
        <v/>
      </c>
      <c r="O266" s="194" t="str">
        <f>'Лист1'!O266</f>
        <v/>
      </c>
      <c r="P266" s="200"/>
      <c r="Q266" s="200"/>
      <c r="R266" s="201" t="str">
        <f t="shared" si="9"/>
        <v> 0.00 </v>
      </c>
      <c r="S266" s="202"/>
      <c r="T266" s="197"/>
      <c r="U266" s="197" t="str">
        <f>'Лист1'!V266</f>
        <v> 35,769.00 </v>
      </c>
      <c r="V266" s="201"/>
    </row>
    <row r="267" ht="15.75" hidden="1" customHeight="1">
      <c r="A267" s="80" t="s">
        <v>531</v>
      </c>
      <c r="B267" s="71" t="s">
        <v>532</v>
      </c>
      <c r="C267" s="191" t="str">
        <f>'Лист1'!C267</f>
        <v/>
      </c>
      <c r="D267" s="192" t="str">
        <f>'Лист1'!D267</f>
        <v/>
      </c>
      <c r="E267" s="192" t="str">
        <f>'Лист1'!E267</f>
        <v/>
      </c>
      <c r="F267" s="192" t="str">
        <f>'Лист1'!F267</f>
        <v/>
      </c>
      <c r="G267" s="192"/>
      <c r="H267" s="199"/>
      <c r="I267" s="193" t="str">
        <f t="shared" si="8"/>
        <v> 0.00 </v>
      </c>
      <c r="J267" s="194" t="str">
        <f>'Лист1'!J267</f>
        <v/>
      </c>
      <c r="K267" s="194" t="str">
        <f>'Лист1'!K267</f>
        <v/>
      </c>
      <c r="L267" s="194" t="str">
        <f>'Лист1'!L267</f>
        <v/>
      </c>
      <c r="M267" s="194" t="str">
        <f>'Лист1'!M267</f>
        <v> 3,000.00 </v>
      </c>
      <c r="N267" s="194" t="str">
        <f>'Лист1'!N267</f>
        <v/>
      </c>
      <c r="O267" s="194" t="str">
        <f>'Лист1'!O267</f>
        <v/>
      </c>
      <c r="P267" s="200"/>
      <c r="Q267" s="200"/>
      <c r="R267" s="201" t="str">
        <f t="shared" si="9"/>
        <v> 3,000.00 </v>
      </c>
      <c r="S267" s="202"/>
      <c r="T267" s="197"/>
      <c r="U267" s="197" t="str">
        <f>'Лист1'!V267</f>
        <v> 4,550.25 </v>
      </c>
      <c r="V267" s="201"/>
    </row>
    <row r="268" ht="15.75" hidden="1" customHeight="1">
      <c r="A268" s="80" t="s">
        <v>167</v>
      </c>
      <c r="B268" s="71" t="s">
        <v>533</v>
      </c>
      <c r="C268" s="191" t="str">
        <f>'Лист1'!C268</f>
        <v/>
      </c>
      <c r="D268" s="192" t="str">
        <f>'Лист1'!D268</f>
        <v/>
      </c>
      <c r="E268" s="192" t="str">
        <f>'Лист1'!E268</f>
        <v/>
      </c>
      <c r="F268" s="192" t="str">
        <f>'Лист1'!F268</f>
        <v/>
      </c>
      <c r="G268" s="192"/>
      <c r="H268" s="199"/>
      <c r="I268" s="193" t="str">
        <f t="shared" si="8"/>
        <v> 0.00 </v>
      </c>
      <c r="J268" s="194" t="str">
        <f>'Лист1'!J268</f>
        <v/>
      </c>
      <c r="K268" s="194" t="str">
        <f>'Лист1'!K268</f>
        <v/>
      </c>
      <c r="L268" s="194" t="str">
        <f>'Лист1'!L268</f>
        <v/>
      </c>
      <c r="M268" s="194" t="str">
        <f>'Лист1'!M268</f>
        <v/>
      </c>
      <c r="N268" s="194" t="str">
        <f>'Лист1'!N268</f>
        <v/>
      </c>
      <c r="O268" s="194" t="str">
        <f>'Лист1'!O268</f>
        <v/>
      </c>
      <c r="P268" s="200"/>
      <c r="Q268" s="200"/>
      <c r="R268" s="201" t="str">
        <f t="shared" si="9"/>
        <v> 0.00 </v>
      </c>
      <c r="S268" s="202"/>
      <c r="T268" s="197"/>
      <c r="U268" s="197" t="str">
        <f>'Лист1'!V268</f>
        <v> 4,462.50 </v>
      </c>
      <c r="V268" s="201"/>
    </row>
    <row r="269" ht="15.75" hidden="1" customHeight="1">
      <c r="A269" s="130" t="s">
        <v>534</v>
      </c>
      <c r="B269" s="71" t="s">
        <v>535</v>
      </c>
      <c r="C269" s="191" t="str">
        <f>'Лист1'!C269</f>
        <v/>
      </c>
      <c r="D269" s="192" t="str">
        <f>'Лист1'!D269</f>
        <v/>
      </c>
      <c r="E269" s="192" t="str">
        <f>'Лист1'!E269</f>
        <v/>
      </c>
      <c r="F269" s="192" t="str">
        <f>'Лист1'!F269</f>
        <v/>
      </c>
      <c r="G269" s="192"/>
      <c r="H269" s="199"/>
      <c r="I269" s="193" t="str">
        <f t="shared" si="8"/>
        <v> 0.00 </v>
      </c>
      <c r="J269" s="194" t="str">
        <f>'Лист1'!J269</f>
        <v/>
      </c>
      <c r="K269" s="194" t="str">
        <f>'Лист1'!K269</f>
        <v/>
      </c>
      <c r="L269" s="194" t="str">
        <f>'Лист1'!L269</f>
        <v> 5,711.00 </v>
      </c>
      <c r="M269" s="194" t="str">
        <f>'Лист1'!M269</f>
        <v/>
      </c>
      <c r="N269" s="194" t="str">
        <f>'Лист1'!N269</f>
        <v/>
      </c>
      <c r="O269" s="194" t="str">
        <f>'Лист1'!O269</f>
        <v/>
      </c>
      <c r="P269" s="200"/>
      <c r="Q269" s="200"/>
      <c r="R269" s="201" t="str">
        <f t="shared" si="9"/>
        <v> 5,711.00 </v>
      </c>
      <c r="S269" s="202"/>
      <c r="T269" s="197"/>
      <c r="U269" s="197" t="str">
        <f>'Лист1'!V269</f>
        <v> 4,283.25 </v>
      </c>
      <c r="V269" s="201"/>
    </row>
    <row r="270" ht="15.75" hidden="1" customHeight="1">
      <c r="A270" s="80" t="s">
        <v>536</v>
      </c>
      <c r="B270" s="71" t="s">
        <v>537</v>
      </c>
      <c r="C270" s="191" t="str">
        <f>'Лист1'!C270</f>
        <v/>
      </c>
      <c r="D270" s="192" t="str">
        <f>'Лист1'!D270</f>
        <v/>
      </c>
      <c r="E270" s="192" t="str">
        <f>'Лист1'!E270</f>
        <v/>
      </c>
      <c r="F270" s="192" t="str">
        <f>'Лист1'!F270</f>
        <v/>
      </c>
      <c r="G270" s="192"/>
      <c r="H270" s="199"/>
      <c r="I270" s="193" t="str">
        <f t="shared" si="8"/>
        <v> 0.00 </v>
      </c>
      <c r="J270" s="194" t="str">
        <f>'Лист1'!J270</f>
        <v/>
      </c>
      <c r="K270" s="194" t="str">
        <f>'Лист1'!K270</f>
        <v/>
      </c>
      <c r="L270" s="194" t="str">
        <f>'Лист1'!L270</f>
        <v/>
      </c>
      <c r="M270" s="194" t="str">
        <f>'Лист1'!M270</f>
        <v/>
      </c>
      <c r="N270" s="194" t="str">
        <f>'Лист1'!N270</f>
        <v/>
      </c>
      <c r="O270" s="194" t="str">
        <f>'Лист1'!O270</f>
        <v/>
      </c>
      <c r="P270" s="200"/>
      <c r="Q270" s="200"/>
      <c r="R270" s="201" t="str">
        <f t="shared" si="9"/>
        <v> 0.00 </v>
      </c>
      <c r="S270" s="202"/>
      <c r="T270" s="197"/>
      <c r="U270" s="197" t="str">
        <f>'Лист1'!V270</f>
        <v> 5,024.25 </v>
      </c>
      <c r="V270" s="201"/>
    </row>
    <row r="271" ht="15.75" hidden="1" customHeight="1">
      <c r="A271" s="80" t="s">
        <v>538</v>
      </c>
      <c r="B271" s="71" t="s">
        <v>539</v>
      </c>
      <c r="C271" s="191" t="str">
        <f>'Лист1'!C271</f>
        <v/>
      </c>
      <c r="D271" s="192" t="str">
        <f>'Лист1'!D271</f>
        <v> 210.00 </v>
      </c>
      <c r="E271" s="192" t="str">
        <f>'Лист1'!E271</f>
        <v/>
      </c>
      <c r="F271" s="192" t="str">
        <f>'Лист1'!F271</f>
        <v/>
      </c>
      <c r="G271" s="192"/>
      <c r="H271" s="199"/>
      <c r="I271" s="193" t="str">
        <f t="shared" si="8"/>
        <v> 210.00 </v>
      </c>
      <c r="J271" s="194" t="str">
        <f>'Лист1'!J271</f>
        <v/>
      </c>
      <c r="K271" s="194" t="str">
        <f>'Лист1'!K271</f>
        <v/>
      </c>
      <c r="L271" s="194" t="str">
        <f>'Лист1'!L271</f>
        <v> 500.00 </v>
      </c>
      <c r="M271" s="194" t="str">
        <f>'Лист1'!M271</f>
        <v/>
      </c>
      <c r="N271" s="194" t="str">
        <f>'Лист1'!N271</f>
        <v/>
      </c>
      <c r="O271" s="194" t="str">
        <f>'Лист1'!O271</f>
        <v/>
      </c>
      <c r="P271" s="200"/>
      <c r="Q271" s="200"/>
      <c r="R271" s="201" t="str">
        <f t="shared" si="9"/>
        <v> 500.00 </v>
      </c>
      <c r="S271" s="202"/>
      <c r="T271" s="197"/>
      <c r="U271" s="197" t="str">
        <f>'Лист1'!V271</f>
        <v> 4,958.25 </v>
      </c>
      <c r="V271" s="201"/>
    </row>
    <row r="272" ht="15.75" hidden="1" customHeight="1">
      <c r="A272" s="80" t="s">
        <v>540</v>
      </c>
      <c r="B272" s="71" t="s">
        <v>541</v>
      </c>
      <c r="C272" s="191" t="str">
        <f>'Лист1'!C272</f>
        <v> 31,272.00 </v>
      </c>
      <c r="D272" s="192" t="str">
        <f>'Лист1'!D272</f>
        <v/>
      </c>
      <c r="E272" s="192" t="str">
        <f>'Лист1'!E272</f>
        <v/>
      </c>
      <c r="F272" s="192" t="str">
        <f>'Лист1'!F272</f>
        <v/>
      </c>
      <c r="G272" s="192"/>
      <c r="H272" s="199"/>
      <c r="I272" s="193" t="str">
        <f t="shared" si="8"/>
        <v> 0.00 </v>
      </c>
      <c r="J272" s="194" t="str">
        <f>'Лист1'!J272</f>
        <v/>
      </c>
      <c r="K272" s="194" t="str">
        <f>'Лист1'!K272</f>
        <v/>
      </c>
      <c r="L272" s="194" t="str">
        <f>'Лист1'!L272</f>
        <v/>
      </c>
      <c r="M272" s="194" t="str">
        <f>'Лист1'!M272</f>
        <v/>
      </c>
      <c r="N272" s="194" t="str">
        <f>'Лист1'!N272</f>
        <v/>
      </c>
      <c r="O272" s="194" t="str">
        <f>'Лист1'!O272</f>
        <v/>
      </c>
      <c r="P272" s="200"/>
      <c r="Q272" s="200"/>
      <c r="R272" s="201" t="str">
        <f t="shared" si="9"/>
        <v> 0.00 </v>
      </c>
      <c r="S272" s="202"/>
      <c r="T272" s="197"/>
      <c r="U272" s="197" t="str">
        <f>'Лист1'!V272</f>
        <v> 35,940.75 </v>
      </c>
      <c r="V272" s="201"/>
    </row>
    <row r="273" ht="15.75" hidden="1" customHeight="1">
      <c r="A273" s="80" t="s">
        <v>542</v>
      </c>
      <c r="B273" s="71" t="s">
        <v>543</v>
      </c>
      <c r="C273" s="191" t="str">
        <f>'Лист1'!C273</f>
        <v/>
      </c>
      <c r="D273" s="192" t="str">
        <f>'Лист1'!D273</f>
        <v> 475.00 </v>
      </c>
      <c r="E273" s="192" t="str">
        <f>'Лист1'!E273</f>
        <v/>
      </c>
      <c r="F273" s="192" t="str">
        <f>'Лист1'!F273</f>
        <v/>
      </c>
      <c r="G273" s="192"/>
      <c r="H273" s="199"/>
      <c r="I273" s="193" t="str">
        <f t="shared" si="8"/>
        <v> 475.00 </v>
      </c>
      <c r="J273" s="194" t="str">
        <f>'Лист1'!J273</f>
        <v/>
      </c>
      <c r="K273" s="194" t="str">
        <f>'Лист1'!K273</f>
        <v/>
      </c>
      <c r="L273" s="194" t="str">
        <f>'Лист1'!L273</f>
        <v/>
      </c>
      <c r="M273" s="194" t="str">
        <f>'Лист1'!M273</f>
        <v/>
      </c>
      <c r="N273" s="194" t="str">
        <f>'Лист1'!N273</f>
        <v/>
      </c>
      <c r="O273" s="194" t="str">
        <f>'Лист1'!O273</f>
        <v/>
      </c>
      <c r="P273" s="200"/>
      <c r="Q273" s="200"/>
      <c r="R273" s="201" t="str">
        <f t="shared" si="9"/>
        <v> 0.00 </v>
      </c>
      <c r="S273" s="202"/>
      <c r="T273" s="197"/>
      <c r="U273" s="197" t="str">
        <f>'Лист1'!V273</f>
        <v> 5,113.75 </v>
      </c>
      <c r="V273" s="201"/>
    </row>
    <row r="274" ht="15.75" hidden="1" customHeight="1">
      <c r="A274" s="80" t="s">
        <v>544</v>
      </c>
      <c r="B274" s="71" t="s">
        <v>545</v>
      </c>
      <c r="C274" s="191" t="str">
        <f>'Лист1'!C274</f>
        <v/>
      </c>
      <c r="D274" s="192" t="str">
        <f>'Лист1'!D274</f>
        <v/>
      </c>
      <c r="E274" s="192" t="str">
        <f>'Лист1'!E274</f>
        <v/>
      </c>
      <c r="F274" s="192" t="str">
        <f>'Лист1'!F274</f>
        <v/>
      </c>
      <c r="G274" s="192"/>
      <c r="H274" s="199"/>
      <c r="I274" s="193" t="str">
        <f t="shared" si="8"/>
        <v> 0.00 </v>
      </c>
      <c r="J274" s="194" t="str">
        <f>'Лист1'!J274</f>
        <v> 2,000.00 </v>
      </c>
      <c r="K274" s="194" t="str">
        <f>'Лист1'!K274</f>
        <v/>
      </c>
      <c r="L274" s="194" t="str">
        <f>'Лист1'!L274</f>
        <v/>
      </c>
      <c r="M274" s="194" t="str">
        <f>'Лист1'!M274</f>
        <v/>
      </c>
      <c r="N274" s="194" t="str">
        <f>'Лист1'!N274</f>
        <v/>
      </c>
      <c r="O274" s="194" t="str">
        <f>'Лист1'!O274</f>
        <v/>
      </c>
      <c r="P274" s="200"/>
      <c r="Q274" s="200"/>
      <c r="R274" s="201" t="str">
        <f t="shared" si="9"/>
        <v> 2,000.00 </v>
      </c>
      <c r="S274" s="202"/>
      <c r="T274" s="197"/>
      <c r="U274" s="197" t="str">
        <f>'Лист1'!V274</f>
        <v> 4,431.75 </v>
      </c>
      <c r="V274" s="201"/>
    </row>
    <row r="275" ht="15.75" hidden="1" customHeight="1">
      <c r="A275" s="80" t="s">
        <v>546</v>
      </c>
      <c r="B275" s="71" t="s">
        <v>547</v>
      </c>
      <c r="C275" s="191" t="str">
        <f>'Лист1'!C275</f>
        <v/>
      </c>
      <c r="D275" s="192" t="str">
        <f>'Лист1'!D275</f>
        <v/>
      </c>
      <c r="E275" s="192" t="str">
        <f>'Лист1'!E275</f>
        <v/>
      </c>
      <c r="F275" s="192" t="str">
        <f>'Лист1'!F275</f>
        <v/>
      </c>
      <c r="G275" s="192"/>
      <c r="H275" s="199"/>
      <c r="I275" s="193" t="str">
        <f t="shared" si="8"/>
        <v> 0.00 </v>
      </c>
      <c r="J275" s="194" t="str">
        <f>'Лист1'!J275</f>
        <v/>
      </c>
      <c r="K275" s="194" t="str">
        <f>'Лист1'!K275</f>
        <v/>
      </c>
      <c r="L275" s="194" t="str">
        <f>'Лист1'!L275</f>
        <v/>
      </c>
      <c r="M275" s="194" t="str">
        <f>'Лист1'!M275</f>
        <v/>
      </c>
      <c r="N275" s="194" t="str">
        <f>'Лист1'!N275</f>
        <v/>
      </c>
      <c r="O275" s="194" t="str">
        <f>'Лист1'!O275</f>
        <v/>
      </c>
      <c r="P275" s="200"/>
      <c r="Q275" s="200"/>
      <c r="R275" s="201" t="str">
        <f t="shared" si="9"/>
        <v> 0.00 </v>
      </c>
      <c r="S275" s="202"/>
      <c r="T275" s="197"/>
      <c r="U275" s="197" t="str">
        <f>'Лист1'!V275</f>
        <v> 4,342.50 </v>
      </c>
      <c r="V275" s="201"/>
    </row>
    <row r="276" ht="15.75" hidden="1" customHeight="1">
      <c r="A276" s="147" t="s">
        <v>548</v>
      </c>
      <c r="B276" s="84" t="s">
        <v>549</v>
      </c>
      <c r="C276" s="191" t="str">
        <f>'Лист1'!C276</f>
        <v> 31,878.00 </v>
      </c>
      <c r="D276" s="192" t="str">
        <f>'Лист1'!D276</f>
        <v/>
      </c>
      <c r="E276" s="192" t="str">
        <f>'Лист1'!E276</f>
        <v/>
      </c>
      <c r="F276" s="192" t="str">
        <f>'Лист1'!F276</f>
        <v/>
      </c>
      <c r="G276" s="203"/>
      <c r="H276" s="204"/>
      <c r="I276" s="193" t="str">
        <f t="shared" si="8"/>
        <v> 0.00 </v>
      </c>
      <c r="J276" s="194" t="str">
        <f>'Лист1'!J276</f>
        <v/>
      </c>
      <c r="K276" s="194" t="str">
        <f>'Лист1'!K276</f>
        <v/>
      </c>
      <c r="L276" s="194" t="str">
        <f>'Лист1'!L276</f>
        <v/>
      </c>
      <c r="M276" s="194" t="str">
        <f>'Лист1'!M276</f>
        <v/>
      </c>
      <c r="N276" s="194" t="str">
        <f>'Лист1'!N276</f>
        <v/>
      </c>
      <c r="O276" s="194" t="str">
        <f>'Лист1'!O276</f>
        <v/>
      </c>
      <c r="P276" s="200"/>
      <c r="Q276" s="200"/>
      <c r="R276" s="201" t="str">
        <f t="shared" si="9"/>
        <v> 0.00 </v>
      </c>
      <c r="S276" s="202"/>
      <c r="T276" s="197"/>
      <c r="U276" s="197" t="str">
        <f>'Лист1'!V276</f>
        <v> 36,428.25 </v>
      </c>
      <c r="V276" s="201"/>
    </row>
    <row r="277" ht="15.75" hidden="1" customHeight="1">
      <c r="A277" s="158" t="s">
        <v>550</v>
      </c>
      <c r="B277" s="91" t="s">
        <v>551</v>
      </c>
      <c r="C277" s="191" t="str">
        <f>'Лист1'!C277</f>
        <v> 26,208.00 </v>
      </c>
      <c r="D277" s="192" t="str">
        <f>'Лист1'!D277</f>
        <v/>
      </c>
      <c r="E277" s="192" t="str">
        <f>'Лист1'!E277</f>
        <v/>
      </c>
      <c r="F277" s="192" t="str">
        <f>'Лист1'!F277</f>
        <v/>
      </c>
      <c r="G277" s="203"/>
      <c r="H277" s="204"/>
      <c r="I277" s="193" t="str">
        <f t="shared" si="8"/>
        <v> 0.00 </v>
      </c>
      <c r="J277" s="194" t="str">
        <f>'Лист1'!J277</f>
        <v/>
      </c>
      <c r="K277" s="194" t="str">
        <f>'Лист1'!K277</f>
        <v/>
      </c>
      <c r="L277" s="194" t="str">
        <f>'Лист1'!L277</f>
        <v/>
      </c>
      <c r="M277" s="194" t="str">
        <f>'Лист1'!M277</f>
        <v/>
      </c>
      <c r="N277" s="194" t="str">
        <f>'Лист1'!N277</f>
        <v/>
      </c>
      <c r="O277" s="194" t="str">
        <f>'Лист1'!O277</f>
        <v/>
      </c>
      <c r="P277" s="200"/>
      <c r="Q277" s="200"/>
      <c r="R277" s="201" t="str">
        <f t="shared" si="9"/>
        <v> 0.00 </v>
      </c>
      <c r="S277" s="202"/>
      <c r="T277" s="197"/>
      <c r="U277" s="197" t="str">
        <f>'Лист1'!V277</f>
        <v> 29,958.00 </v>
      </c>
      <c r="V277" s="201"/>
    </row>
    <row r="278" ht="15.75" hidden="1" customHeight="1">
      <c r="A278" s="80" t="s">
        <v>552</v>
      </c>
      <c r="B278" s="95" t="s">
        <v>553</v>
      </c>
      <c r="C278" s="191" t="str">
        <f>'Лист1'!C278</f>
        <v/>
      </c>
      <c r="D278" s="192" t="str">
        <f>'Лист1'!D278</f>
        <v/>
      </c>
      <c r="E278" s="192" t="str">
        <f>'Лист1'!E278</f>
        <v/>
      </c>
      <c r="F278" s="192" t="str">
        <f>'Лист1'!F278</f>
        <v/>
      </c>
      <c r="G278" s="192"/>
      <c r="H278" s="199"/>
      <c r="I278" s="193" t="str">
        <f t="shared" si="8"/>
        <v> 0.00 </v>
      </c>
      <c r="J278" s="194" t="str">
        <f>'Лист1'!J278</f>
        <v> 3,000.00 </v>
      </c>
      <c r="K278" s="194" t="str">
        <f>'Лист1'!K278</f>
        <v/>
      </c>
      <c r="L278" s="194" t="str">
        <f>'Лист1'!L278</f>
        <v/>
      </c>
      <c r="M278" s="194" t="str">
        <f>'Лист1'!M278</f>
        <v/>
      </c>
      <c r="N278" s="194" t="str">
        <f>'Лист1'!N278</f>
        <v/>
      </c>
      <c r="O278" s="194" t="str">
        <f>'Лист1'!O278</f>
        <v> 2,000.00 </v>
      </c>
      <c r="P278" s="200"/>
      <c r="Q278" s="200"/>
      <c r="R278" s="201" t="str">
        <f t="shared" si="9"/>
        <v> 5,000.00 </v>
      </c>
      <c r="S278" s="202"/>
      <c r="T278" s="197"/>
      <c r="U278" s="197" t="str">
        <f>'Лист1'!V278</f>
        <v> 4,614.75 </v>
      </c>
      <c r="V278" s="201"/>
    </row>
    <row r="279" ht="15.75" hidden="1" customHeight="1">
      <c r="A279" s="80" t="s">
        <v>554</v>
      </c>
      <c r="B279" s="71" t="s">
        <v>555</v>
      </c>
      <c r="C279" s="191" t="str">
        <f>'Лист1'!C279</f>
        <v/>
      </c>
      <c r="D279" s="192" t="str">
        <f>'Лист1'!D279</f>
        <v/>
      </c>
      <c r="E279" s="192" t="str">
        <f>'Лист1'!E279</f>
        <v/>
      </c>
      <c r="F279" s="192" t="str">
        <f>'Лист1'!F279</f>
        <v/>
      </c>
      <c r="G279" s="192"/>
      <c r="H279" s="199"/>
      <c r="I279" s="193" t="str">
        <f t="shared" si="8"/>
        <v> 0.00 </v>
      </c>
      <c r="J279" s="194" t="str">
        <f>'Лист1'!J279</f>
        <v/>
      </c>
      <c r="K279" s="194" t="str">
        <f>'Лист1'!K279</f>
        <v/>
      </c>
      <c r="L279" s="194" t="str">
        <f>'Лист1'!L279</f>
        <v/>
      </c>
      <c r="M279" s="194" t="str">
        <f>'Лист1'!M279</f>
        <v/>
      </c>
      <c r="N279" s="194" t="str">
        <f>'Лист1'!N279</f>
        <v/>
      </c>
      <c r="O279" s="194" t="str">
        <f>'Лист1'!O279</f>
        <v/>
      </c>
      <c r="P279" s="200"/>
      <c r="Q279" s="200"/>
      <c r="R279" s="201" t="str">
        <f t="shared" si="9"/>
        <v> 0.00 </v>
      </c>
      <c r="S279" s="202"/>
      <c r="T279" s="197"/>
      <c r="U279" s="197" t="str">
        <f>'Лист1'!V279</f>
        <v> 4,816.50 </v>
      </c>
      <c r="V279" s="201"/>
    </row>
    <row r="280" ht="15.75" hidden="1" customHeight="1">
      <c r="A280" s="80" t="s">
        <v>556</v>
      </c>
      <c r="B280" s="95" t="s">
        <v>557</v>
      </c>
      <c r="C280" s="191" t="str">
        <f>'Лист1'!C280</f>
        <v/>
      </c>
      <c r="D280" s="192" t="str">
        <f>'Лист1'!D280</f>
        <v/>
      </c>
      <c r="E280" s="192" t="str">
        <f>'Лист1'!E280</f>
        <v/>
      </c>
      <c r="F280" s="192" t="str">
        <f>'Лист1'!F280</f>
        <v/>
      </c>
      <c r="G280" s="192"/>
      <c r="H280" s="199"/>
      <c r="I280" s="193" t="str">
        <f t="shared" si="8"/>
        <v> 0.00 </v>
      </c>
      <c r="J280" s="194" t="str">
        <f>'Лист1'!J280</f>
        <v/>
      </c>
      <c r="K280" s="194" t="str">
        <f>'Лист1'!K280</f>
        <v/>
      </c>
      <c r="L280" s="194" t="str">
        <f>'Лист1'!L280</f>
        <v/>
      </c>
      <c r="M280" s="194" t="str">
        <f>'Лист1'!M280</f>
        <v> 4,000.00 </v>
      </c>
      <c r="N280" s="194" t="str">
        <f>'Лист1'!N280</f>
        <v> 3,000.00 </v>
      </c>
      <c r="O280" s="194" t="str">
        <f>'Лист1'!O280</f>
        <v/>
      </c>
      <c r="P280" s="200"/>
      <c r="Q280" s="200"/>
      <c r="R280" s="201" t="str">
        <f t="shared" si="9"/>
        <v> 7,000.00 </v>
      </c>
      <c r="S280" s="202"/>
      <c r="T280" s="197"/>
      <c r="U280" s="197" t="str">
        <f>'Лист1'!V280</f>
        <v> 4,787.25 </v>
      </c>
      <c r="V280" s="201"/>
    </row>
    <row r="281" ht="15.75" hidden="1" customHeight="1">
      <c r="A281" s="80" t="s">
        <v>558</v>
      </c>
      <c r="B281" s="95" t="s">
        <v>559</v>
      </c>
      <c r="C281" s="191" t="str">
        <f>'Лист1'!C281</f>
        <v> 8,500.00 </v>
      </c>
      <c r="D281" s="192" t="str">
        <f>'Лист1'!D281</f>
        <v/>
      </c>
      <c r="E281" s="192" t="str">
        <f>'Лист1'!E281</f>
        <v/>
      </c>
      <c r="F281" s="192" t="str">
        <f>'Лист1'!F281</f>
        <v/>
      </c>
      <c r="G281" s="192"/>
      <c r="H281" s="199"/>
      <c r="I281" s="193" t="str">
        <f t="shared" si="8"/>
        <v> 0.00 </v>
      </c>
      <c r="J281" s="194" t="str">
        <f>'Лист1'!J281</f>
        <v/>
      </c>
      <c r="K281" s="194" t="str">
        <f>'Лист1'!K281</f>
        <v/>
      </c>
      <c r="L281" s="194" t="str">
        <f>'Лист1'!L281</f>
        <v/>
      </c>
      <c r="M281" s="194" t="str">
        <f>'Лист1'!M281</f>
        <v/>
      </c>
      <c r="N281" s="194" t="str">
        <f>'Лист1'!N281</f>
        <v/>
      </c>
      <c r="O281" s="194" t="str">
        <f>'Лист1'!O281</f>
        <v/>
      </c>
      <c r="P281" s="200"/>
      <c r="Q281" s="200"/>
      <c r="R281" s="201" t="str">
        <f t="shared" si="9"/>
        <v> 0.00 </v>
      </c>
      <c r="S281" s="202"/>
      <c r="T281" s="197"/>
      <c r="U281" s="197" t="str">
        <f>'Лист1'!V281</f>
        <v> 13,020.25 </v>
      </c>
      <c r="V281" s="201"/>
    </row>
    <row r="282" ht="15.75" hidden="1" customHeight="1">
      <c r="A282" s="80" t="s">
        <v>638</v>
      </c>
      <c r="B282" s="95" t="s">
        <v>561</v>
      </c>
      <c r="C282" s="191" t="str">
        <f>'Лист1'!C282</f>
        <v/>
      </c>
      <c r="D282" s="192" t="str">
        <f>'Лист1'!D282</f>
        <v> 7,245.00 </v>
      </c>
      <c r="E282" s="192" t="str">
        <f>'Лист1'!E282</f>
        <v/>
      </c>
      <c r="F282" s="192" t="str">
        <f>'Лист1'!F282</f>
        <v/>
      </c>
      <c r="G282" s="192"/>
      <c r="H282" s="199"/>
      <c r="I282" s="193" t="str">
        <f t="shared" si="8"/>
        <v> 7,245.00 </v>
      </c>
      <c r="J282" s="194" t="str">
        <f>'Лист1'!J282</f>
        <v/>
      </c>
      <c r="K282" s="194" t="str">
        <f>'Лист1'!K282</f>
        <v/>
      </c>
      <c r="L282" s="194" t="str">
        <f>'Лист1'!L282</f>
        <v/>
      </c>
      <c r="M282" s="194" t="str">
        <f>'Лист1'!M282</f>
        <v> 8,015.00 </v>
      </c>
      <c r="N282" s="194" t="str">
        <f>'Лист1'!N282</f>
        <v/>
      </c>
      <c r="O282" s="194" t="str">
        <f>'Лист1'!O282</f>
        <v> 6,999.00 </v>
      </c>
      <c r="P282" s="200"/>
      <c r="Q282" s="200"/>
      <c r="R282" s="201" t="str">
        <f t="shared" si="9"/>
        <v> 15,014.00 </v>
      </c>
      <c r="S282" s="202"/>
      <c r="T282" s="197"/>
      <c r="U282" s="197" t="str">
        <f>'Лист1'!V282</f>
        <v> 13,071.75 </v>
      </c>
      <c r="V282" s="201"/>
    </row>
    <row r="283" ht="15.75" hidden="1" customHeight="1">
      <c r="A283" s="80" t="s">
        <v>639</v>
      </c>
      <c r="B283" s="95" t="s">
        <v>563</v>
      </c>
      <c r="C283" s="191" t="str">
        <f>'Лист1'!C283</f>
        <v> 28,714.00 </v>
      </c>
      <c r="D283" s="192" t="str">
        <f>'Лист1'!D283</f>
        <v/>
      </c>
      <c r="E283" s="192" t="str">
        <f>'Лист1'!E283</f>
        <v/>
      </c>
      <c r="F283" s="192" t="str">
        <f>'Лист1'!F283</f>
        <v/>
      </c>
      <c r="G283" s="192"/>
      <c r="H283" s="199"/>
      <c r="I283" s="193" t="str">
        <f t="shared" si="8"/>
        <v> 0.00 </v>
      </c>
      <c r="J283" s="194" t="str">
        <f>'Лист1'!J283</f>
        <v/>
      </c>
      <c r="K283" s="194" t="str">
        <f>'Лист1'!K283</f>
        <v/>
      </c>
      <c r="L283" s="194" t="str">
        <f>'Лист1'!L283</f>
        <v/>
      </c>
      <c r="M283" s="194" t="str">
        <f>'Лист1'!M283</f>
        <v> 28,000.00 </v>
      </c>
      <c r="N283" s="194" t="str">
        <f>'Лист1'!N283</f>
        <v/>
      </c>
      <c r="O283" s="194" t="str">
        <f>'Лист1'!O283</f>
        <v/>
      </c>
      <c r="P283" s="200"/>
      <c r="Q283" s="200"/>
      <c r="R283" s="201" t="str">
        <f t="shared" si="9"/>
        <v> 28,000.00 </v>
      </c>
      <c r="S283" s="202"/>
      <c r="T283" s="197"/>
      <c r="U283" s="197" t="str">
        <f>'Лист1'!V283</f>
        <v> 33,767.50 </v>
      </c>
      <c r="V283" s="201"/>
    </row>
    <row r="284" ht="15.75" hidden="1" customHeight="1">
      <c r="A284" s="80" t="s">
        <v>564</v>
      </c>
      <c r="B284" s="71" t="s">
        <v>565</v>
      </c>
      <c r="C284" s="191" t="str">
        <f>'Лист1'!C284</f>
        <v/>
      </c>
      <c r="D284" s="192" t="str">
        <f>'Лист1'!D284</f>
        <v/>
      </c>
      <c r="E284" s="192" t="str">
        <f>'Лист1'!E284</f>
        <v/>
      </c>
      <c r="F284" s="192" t="str">
        <f>'Лист1'!F284</f>
        <v/>
      </c>
      <c r="G284" s="192"/>
      <c r="H284" s="199"/>
      <c r="I284" s="193" t="str">
        <f t="shared" si="8"/>
        <v> 0.00 </v>
      </c>
      <c r="J284" s="194" t="str">
        <f>'Лист1'!J284</f>
        <v/>
      </c>
      <c r="K284" s="194" t="str">
        <f>'Лист1'!K284</f>
        <v/>
      </c>
      <c r="L284" s="194" t="str">
        <f>'Лист1'!L284</f>
        <v> 3,013.00 </v>
      </c>
      <c r="M284" s="194" t="str">
        <f>'Лист1'!M284</f>
        <v/>
      </c>
      <c r="N284" s="194" t="str">
        <f>'Лист1'!N284</f>
        <v/>
      </c>
      <c r="O284" s="194" t="str">
        <f>'Лист1'!O284</f>
        <v/>
      </c>
      <c r="P284" s="200"/>
      <c r="Q284" s="200"/>
      <c r="R284" s="201" t="str">
        <f t="shared" si="9"/>
        <v> 3,013.00 </v>
      </c>
      <c r="S284" s="202"/>
      <c r="T284" s="197"/>
      <c r="U284" s="197" t="str">
        <f>'Лист1'!V284</f>
        <v> 4,520.25 </v>
      </c>
      <c r="V284" s="201"/>
    </row>
    <row r="285" ht="15.75" hidden="1" customHeight="1">
      <c r="A285" s="80" t="s">
        <v>566</v>
      </c>
      <c r="B285" s="95" t="s">
        <v>567</v>
      </c>
      <c r="C285" s="191" t="str">
        <f>'Лист1'!C285</f>
        <v/>
      </c>
      <c r="D285" s="192" t="str">
        <f>'Лист1'!D285</f>
        <v> 10.00 </v>
      </c>
      <c r="E285" s="192" t="str">
        <f>'Лист1'!E285</f>
        <v/>
      </c>
      <c r="F285" s="192" t="str">
        <f>'Лист1'!F285</f>
        <v/>
      </c>
      <c r="G285" s="192"/>
      <c r="H285" s="199"/>
      <c r="I285" s="193" t="str">
        <f t="shared" si="8"/>
        <v> 10.00 </v>
      </c>
      <c r="J285" s="194" t="str">
        <f>'Лист1'!J285</f>
        <v/>
      </c>
      <c r="K285" s="194" t="str">
        <f>'Лист1'!K285</f>
        <v/>
      </c>
      <c r="L285" s="194" t="str">
        <f>'Лист1'!L285</f>
        <v> 5,073.00 </v>
      </c>
      <c r="M285" s="194" t="str">
        <f>'Лист1'!M285</f>
        <v/>
      </c>
      <c r="N285" s="194" t="str">
        <f>'Лист1'!N285</f>
        <v/>
      </c>
      <c r="O285" s="194" t="str">
        <f>'Лист1'!O285</f>
        <v/>
      </c>
      <c r="P285" s="200"/>
      <c r="Q285" s="200"/>
      <c r="R285" s="201" t="str">
        <f t="shared" si="9"/>
        <v> 5,073.00 </v>
      </c>
      <c r="S285" s="202"/>
      <c r="T285" s="197"/>
      <c r="U285" s="197" t="str">
        <f>'Лист1'!V285</f>
        <v> 5,232.25 </v>
      </c>
      <c r="V285" s="201"/>
    </row>
    <row r="286" ht="15.75" hidden="1" customHeight="1">
      <c r="A286" s="80" t="s">
        <v>640</v>
      </c>
      <c r="B286" s="71" t="s">
        <v>569</v>
      </c>
      <c r="C286" s="191" t="str">
        <f>'Лист1'!C286</f>
        <v/>
      </c>
      <c r="D286" s="192" t="str">
        <f>'Лист1'!D286</f>
        <v> 200.00 </v>
      </c>
      <c r="E286" s="192" t="str">
        <f>'Лист1'!E286</f>
        <v/>
      </c>
      <c r="F286" s="192" t="str">
        <f>'Лист1'!F286</f>
        <v/>
      </c>
      <c r="G286" s="192"/>
      <c r="H286" s="199"/>
      <c r="I286" s="193" t="str">
        <f t="shared" si="8"/>
        <v> 200.00 </v>
      </c>
      <c r="J286" s="194" t="str">
        <f>'Лист1'!J286</f>
        <v> 2,000.00 </v>
      </c>
      <c r="K286" s="194" t="str">
        <f>'Лист1'!K286</f>
        <v/>
      </c>
      <c r="L286" s="194" t="str">
        <f>'Лист1'!L286</f>
        <v/>
      </c>
      <c r="M286" s="194" t="str">
        <f>'Лист1'!M286</f>
        <v> 2,100.00 </v>
      </c>
      <c r="N286" s="194" t="str">
        <f>'Лист1'!N286</f>
        <v/>
      </c>
      <c r="O286" s="194" t="str">
        <f>'Лист1'!O286</f>
        <v/>
      </c>
      <c r="P286" s="200"/>
      <c r="Q286" s="200"/>
      <c r="R286" s="201" t="str">
        <f t="shared" si="9"/>
        <v> 4,100.00 </v>
      </c>
      <c r="S286" s="202"/>
      <c r="T286" s="197"/>
      <c r="U286" s="197" t="str">
        <f>'Лист1'!V286</f>
        <v> 5,431.25 </v>
      </c>
      <c r="V286" s="201"/>
    </row>
    <row r="287" ht="15.75" hidden="1" customHeight="1">
      <c r="A287" s="80" t="s">
        <v>570</v>
      </c>
      <c r="B287" s="95" t="s">
        <v>571</v>
      </c>
      <c r="C287" s="191" t="str">
        <f>'Лист1'!C287</f>
        <v/>
      </c>
      <c r="D287" s="192" t="str">
        <f>'Лист1'!D287</f>
        <v/>
      </c>
      <c r="E287" s="192" t="str">
        <f>'Лист1'!E287</f>
        <v/>
      </c>
      <c r="F287" s="192" t="str">
        <f>'Лист1'!F287</f>
        <v/>
      </c>
      <c r="G287" s="192"/>
      <c r="H287" s="199"/>
      <c r="I287" s="193" t="str">
        <f t="shared" si="8"/>
        <v> 0.00 </v>
      </c>
      <c r="J287" s="194" t="str">
        <f>'Лист1'!J287</f>
        <v/>
      </c>
      <c r="K287" s="194" t="str">
        <f>'Лист1'!K287</f>
        <v/>
      </c>
      <c r="L287" s="194" t="str">
        <f>'Лист1'!L287</f>
        <v/>
      </c>
      <c r="M287" s="194" t="str">
        <f>'Лист1'!M287</f>
        <v/>
      </c>
      <c r="N287" s="194" t="str">
        <f>'Лист1'!N287</f>
        <v/>
      </c>
      <c r="O287" s="194" t="str">
        <f>'Лист1'!O287</f>
        <v/>
      </c>
      <c r="P287" s="200"/>
      <c r="Q287" s="200"/>
      <c r="R287" s="201" t="str">
        <f t="shared" si="9"/>
        <v> 0.00 </v>
      </c>
      <c r="S287" s="202"/>
      <c r="T287" s="197"/>
      <c r="U287" s="197" t="str">
        <f>'Лист1'!V287</f>
        <v> 4,520.25 </v>
      </c>
      <c r="V287" s="201"/>
    </row>
    <row r="288" ht="15.75" hidden="1" customHeight="1">
      <c r="A288" s="80" t="s">
        <v>572</v>
      </c>
      <c r="B288" s="71" t="s">
        <v>573</v>
      </c>
      <c r="C288" s="191" t="str">
        <f>'Лист1'!C288</f>
        <v/>
      </c>
      <c r="D288" s="192" t="str">
        <f>'Лист1'!D288</f>
        <v/>
      </c>
      <c r="E288" s="192" t="str">
        <f>'Лист1'!E288</f>
        <v/>
      </c>
      <c r="F288" s="192" t="str">
        <f>'Лист1'!F288</f>
        <v/>
      </c>
      <c r="G288" s="192"/>
      <c r="H288" s="199"/>
      <c r="I288" s="193" t="str">
        <f t="shared" si="8"/>
        <v> 0.00 </v>
      </c>
      <c r="J288" s="194" t="str">
        <f>'Лист1'!J288</f>
        <v/>
      </c>
      <c r="K288" s="194" t="str">
        <f>'Лист1'!K288</f>
        <v/>
      </c>
      <c r="L288" s="194" t="str">
        <f>'Лист1'!L288</f>
        <v/>
      </c>
      <c r="M288" s="194" t="str">
        <f>'Лист1'!M288</f>
        <v/>
      </c>
      <c r="N288" s="194" t="str">
        <f>'Лист1'!N288</f>
        <v/>
      </c>
      <c r="O288" s="194" t="str">
        <f>'Лист1'!O288</f>
        <v/>
      </c>
      <c r="P288" s="200"/>
      <c r="Q288" s="200"/>
      <c r="R288" s="201" t="str">
        <f t="shared" si="9"/>
        <v> 0.00 </v>
      </c>
      <c r="S288" s="202"/>
      <c r="T288" s="197"/>
      <c r="U288" s="197" t="str">
        <f>'Лист1'!V288</f>
        <v> 4,638.75 </v>
      </c>
      <c r="V288" s="201"/>
    </row>
    <row r="289" ht="15.75" hidden="1" customHeight="1">
      <c r="A289" s="80" t="s">
        <v>641</v>
      </c>
      <c r="B289" s="95" t="s">
        <v>575</v>
      </c>
      <c r="C289" s="191" t="str">
        <f>'Лист1'!C289</f>
        <v> 18,598.00 </v>
      </c>
      <c r="D289" s="192" t="str">
        <f>'Лист1'!D289</f>
        <v/>
      </c>
      <c r="E289" s="192" t="str">
        <f>'Лист1'!E289</f>
        <v/>
      </c>
      <c r="F289" s="192" t="str">
        <f>'Лист1'!F289</f>
        <v/>
      </c>
      <c r="G289" s="192"/>
      <c r="H289" s="199"/>
      <c r="I289" s="193" t="str">
        <f t="shared" si="8"/>
        <v> 0.00 </v>
      </c>
      <c r="J289" s="194" t="str">
        <f>'Лист1'!J289</f>
        <v/>
      </c>
      <c r="K289" s="194" t="str">
        <f>'Лист1'!K289</f>
        <v/>
      </c>
      <c r="L289" s="194" t="str">
        <f>'Лист1'!L289</f>
        <v> 20,974.00 </v>
      </c>
      <c r="M289" s="194" t="str">
        <f>'Лист1'!M289</f>
        <v/>
      </c>
      <c r="N289" s="194" t="str">
        <f>'Лист1'!N289</f>
        <v/>
      </c>
      <c r="O289" s="194" t="str">
        <f>'Лист1'!O289</f>
        <v> 1,832.00 </v>
      </c>
      <c r="P289" s="200"/>
      <c r="Q289" s="200"/>
      <c r="R289" s="201" t="str">
        <f t="shared" si="9"/>
        <v> 22,806.00 </v>
      </c>
      <c r="S289" s="202"/>
      <c r="T289" s="197"/>
      <c r="U289" s="197" t="str">
        <f>'Лист1'!V289</f>
        <v> 24,096.25 </v>
      </c>
      <c r="V289" s="201"/>
    </row>
    <row r="290" ht="15.75" hidden="1" customHeight="1">
      <c r="A290" s="130" t="s">
        <v>576</v>
      </c>
      <c r="B290" s="71" t="s">
        <v>577</v>
      </c>
      <c r="C290" s="191" t="str">
        <f>'Лист1'!C290</f>
        <v> 964.00 </v>
      </c>
      <c r="D290" s="192" t="str">
        <f>'Лист1'!D290</f>
        <v/>
      </c>
      <c r="E290" s="192" t="str">
        <f>'Лист1'!E290</f>
        <v/>
      </c>
      <c r="F290" s="192" t="str">
        <f>'Лист1'!F290</f>
        <v/>
      </c>
      <c r="G290" s="192"/>
      <c r="H290" s="199"/>
      <c r="I290" s="193" t="str">
        <f t="shared" si="8"/>
        <v> 0.00 </v>
      </c>
      <c r="J290" s="194" t="str">
        <f>'Лист1'!J290</f>
        <v/>
      </c>
      <c r="K290" s="194" t="str">
        <f>'Лист1'!K290</f>
        <v> 8,184.00 </v>
      </c>
      <c r="L290" s="194" t="str">
        <f>'Лист1'!L290</f>
        <v/>
      </c>
      <c r="M290" s="194" t="str">
        <f>'Лист1'!M290</f>
        <v/>
      </c>
      <c r="N290" s="194" t="str">
        <f>'Лист1'!N290</f>
        <v/>
      </c>
      <c r="O290" s="194" t="str">
        <f>'Лист1'!O290</f>
        <v/>
      </c>
      <c r="P290" s="200"/>
      <c r="Q290" s="200"/>
      <c r="R290" s="201" t="str">
        <f t="shared" si="9"/>
        <v> 8,184.00 </v>
      </c>
      <c r="S290" s="202"/>
      <c r="T290" s="197"/>
      <c r="U290" s="197" t="str">
        <f>'Лист1'!V290</f>
        <v> 6,379.00 </v>
      </c>
      <c r="V290" s="201"/>
    </row>
    <row r="291" ht="15.75" hidden="1" customHeight="1">
      <c r="A291" s="80" t="s">
        <v>578</v>
      </c>
      <c r="B291" s="71" t="s">
        <v>579</v>
      </c>
      <c r="C291" s="191" t="str">
        <f>'Лист1'!C291</f>
        <v> 10,371.00 </v>
      </c>
      <c r="D291" s="192" t="str">
        <f>'Лист1'!D291</f>
        <v/>
      </c>
      <c r="E291" s="192" t="str">
        <f>'Лист1'!E291</f>
        <v/>
      </c>
      <c r="F291" s="192" t="str">
        <f>'Лист1'!F291</f>
        <v/>
      </c>
      <c r="G291" s="192"/>
      <c r="H291" s="199"/>
      <c r="I291" s="193" t="str">
        <f t="shared" si="8"/>
        <v> 0.00 </v>
      </c>
      <c r="J291" s="194" t="str">
        <f>'Лист1'!J291</f>
        <v/>
      </c>
      <c r="K291" s="194" t="str">
        <f>'Лист1'!K291</f>
        <v/>
      </c>
      <c r="L291" s="194" t="str">
        <f>'Лист1'!L291</f>
        <v/>
      </c>
      <c r="M291" s="194" t="str">
        <f>'Лист1'!M291</f>
        <v/>
      </c>
      <c r="N291" s="194" t="str">
        <f>'Лист1'!N291</f>
        <v/>
      </c>
      <c r="O291" s="194" t="str">
        <f>'Лист1'!O291</f>
        <v/>
      </c>
      <c r="P291" s="200"/>
      <c r="Q291" s="200"/>
      <c r="R291" s="201" t="str">
        <f t="shared" si="9"/>
        <v> 0.00 </v>
      </c>
      <c r="S291" s="202"/>
      <c r="T291" s="197"/>
      <c r="U291" s="197" t="str">
        <f>'Лист1'!V291</f>
        <v> 15,919.50 </v>
      </c>
      <c r="V291" s="201"/>
    </row>
    <row r="292" ht="15.75" hidden="1" customHeight="1">
      <c r="A292" s="80" t="s">
        <v>578</v>
      </c>
      <c r="B292" s="95" t="s">
        <v>580</v>
      </c>
      <c r="C292" s="191" t="str">
        <f>'Лист1'!C292</f>
        <v> 8,696.00 </v>
      </c>
      <c r="D292" s="192" t="str">
        <f>'Лист1'!D292</f>
        <v/>
      </c>
      <c r="E292" s="192" t="str">
        <f>'Лист1'!E292</f>
        <v/>
      </c>
      <c r="F292" s="192" t="str">
        <f>'Лист1'!F292</f>
        <v/>
      </c>
      <c r="G292" s="192"/>
      <c r="H292" s="199"/>
      <c r="I292" s="193" t="str">
        <f t="shared" si="8"/>
        <v> 0.00 </v>
      </c>
      <c r="J292" s="194" t="str">
        <f>'Лист1'!J292</f>
        <v/>
      </c>
      <c r="K292" s="194" t="str">
        <f>'Лист1'!K292</f>
        <v/>
      </c>
      <c r="L292" s="194" t="str">
        <f>'Лист1'!L292</f>
        <v/>
      </c>
      <c r="M292" s="194" t="str">
        <f>'Лист1'!M292</f>
        <v/>
      </c>
      <c r="N292" s="194" t="str">
        <f>'Лист1'!N292</f>
        <v/>
      </c>
      <c r="O292" s="194" t="str">
        <f>'Лист1'!O292</f>
        <v/>
      </c>
      <c r="P292" s="200"/>
      <c r="Q292" s="200"/>
      <c r="R292" s="201" t="str">
        <f t="shared" si="9"/>
        <v> 0.00 </v>
      </c>
      <c r="S292" s="202"/>
      <c r="T292" s="197"/>
      <c r="U292" s="197" t="str">
        <f>'Лист1'!V292</f>
        <v> 13,278.50 </v>
      </c>
      <c r="V292" s="201"/>
    </row>
    <row r="293" ht="15.75" hidden="1" customHeight="1">
      <c r="A293" s="80" t="s">
        <v>581</v>
      </c>
      <c r="B293" s="71" t="s">
        <v>582</v>
      </c>
      <c r="C293" s="191" t="str">
        <f>'Лист1'!C293</f>
        <v/>
      </c>
      <c r="D293" s="192" t="str">
        <f>'Лист1'!D293</f>
        <v> 75.00 </v>
      </c>
      <c r="E293" s="192" t="str">
        <f>'Лист1'!E293</f>
        <v/>
      </c>
      <c r="F293" s="192" t="str">
        <f>'Лист1'!F293</f>
        <v/>
      </c>
      <c r="G293" s="192"/>
      <c r="H293" s="199"/>
      <c r="I293" s="193" t="str">
        <f t="shared" si="8"/>
        <v> 75.00 </v>
      </c>
      <c r="J293" s="194" t="str">
        <f>'Лист1'!J293</f>
        <v/>
      </c>
      <c r="K293" s="194" t="str">
        <f>'Лист1'!K293</f>
        <v/>
      </c>
      <c r="L293" s="194" t="str">
        <f>'Лист1'!L293</f>
        <v/>
      </c>
      <c r="M293" s="194" t="str">
        <f>'Лист1'!M293</f>
        <v/>
      </c>
      <c r="N293" s="194" t="str">
        <f>'Лист1'!N293</f>
        <v> 6,102.00 </v>
      </c>
      <c r="O293" s="194" t="str">
        <f>'Лист1'!O293</f>
        <v/>
      </c>
      <c r="P293" s="200"/>
      <c r="Q293" s="200"/>
      <c r="R293" s="201" t="str">
        <f t="shared" si="9"/>
        <v> 6,102.00 </v>
      </c>
      <c r="S293" s="202"/>
      <c r="T293" s="197"/>
      <c r="U293" s="197" t="str">
        <f>'Лист1'!V293</f>
        <v> 4,595.25 </v>
      </c>
      <c r="V293" s="201"/>
    </row>
    <row r="294" ht="15.75" hidden="1" customHeight="1">
      <c r="A294" s="80" t="s">
        <v>583</v>
      </c>
      <c r="B294" s="95" t="s">
        <v>584</v>
      </c>
      <c r="C294" s="191" t="str">
        <f>'Лист1'!C294</f>
        <v> 1,675.00 </v>
      </c>
      <c r="D294" s="192" t="str">
        <f>'Лист1'!D294</f>
        <v/>
      </c>
      <c r="E294" s="192" t="str">
        <f>'Лист1'!E294</f>
        <v/>
      </c>
      <c r="F294" s="192" t="str">
        <f>'Лист1'!F294</f>
        <v/>
      </c>
      <c r="G294" s="192"/>
      <c r="H294" s="199"/>
      <c r="I294" s="193" t="str">
        <f t="shared" si="8"/>
        <v> 0.00 </v>
      </c>
      <c r="J294" s="194" t="str">
        <f>'Лист1'!J294</f>
        <v/>
      </c>
      <c r="K294" s="194" t="str">
        <f>'Лист1'!K294</f>
        <v/>
      </c>
      <c r="L294" s="194" t="str">
        <f>'Лист1'!L294</f>
        <v/>
      </c>
      <c r="M294" s="194" t="str">
        <f>'Лист1'!M294</f>
        <v/>
      </c>
      <c r="N294" s="194" t="str">
        <f>'Лист1'!N294</f>
        <v/>
      </c>
      <c r="O294" s="194" t="str">
        <f>'Лист1'!O294</f>
        <v/>
      </c>
      <c r="P294" s="200"/>
      <c r="Q294" s="200"/>
      <c r="R294" s="201" t="str">
        <f t="shared" si="9"/>
        <v> 0.00 </v>
      </c>
      <c r="S294" s="202"/>
      <c r="T294" s="197"/>
      <c r="U294" s="197" t="str">
        <f>'Лист1'!V294</f>
        <v> 6,195.25 </v>
      </c>
      <c r="V294" s="201"/>
    </row>
    <row r="295" ht="15.75" hidden="1" customHeight="1">
      <c r="A295" s="80" t="s">
        <v>585</v>
      </c>
      <c r="B295" s="71" t="s">
        <v>586</v>
      </c>
      <c r="C295" s="191" t="str">
        <f>'Лист1'!C295</f>
        <v> 6,237.00 </v>
      </c>
      <c r="D295" s="192" t="str">
        <f>'Лист1'!D295</f>
        <v/>
      </c>
      <c r="E295" s="192" t="str">
        <f>'Лист1'!E295</f>
        <v/>
      </c>
      <c r="F295" s="192" t="str">
        <f>'Лист1'!F295</f>
        <v/>
      </c>
      <c r="G295" s="192"/>
      <c r="H295" s="199"/>
      <c r="I295" s="193" t="str">
        <f t="shared" si="8"/>
        <v> 0.00 </v>
      </c>
      <c r="J295" s="194" t="str">
        <f>'Лист1'!J295</f>
        <v> 9,172.00 </v>
      </c>
      <c r="K295" s="194" t="str">
        <f>'Лист1'!K295</f>
        <v/>
      </c>
      <c r="L295" s="194" t="str">
        <f>'Лист1'!L295</f>
        <v/>
      </c>
      <c r="M295" s="194" t="str">
        <f>'Лист1'!M295</f>
        <v/>
      </c>
      <c r="N295" s="194" t="str">
        <f>'Лист1'!N295</f>
        <v/>
      </c>
      <c r="O295" s="194" t="str">
        <f>'Лист1'!O295</f>
        <v/>
      </c>
      <c r="P295" s="200"/>
      <c r="Q295" s="200"/>
      <c r="R295" s="201" t="str">
        <f t="shared" si="9"/>
        <v> 9,172.00 </v>
      </c>
      <c r="S295" s="202"/>
      <c r="T295" s="197"/>
      <c r="U295" s="197" t="str">
        <f>'Лист1'!V295</f>
        <v> 10,638.75 </v>
      </c>
      <c r="V295" s="201"/>
    </row>
    <row r="296" ht="15.75" hidden="1" customHeight="1">
      <c r="A296" s="130" t="s">
        <v>587</v>
      </c>
      <c r="B296" s="71" t="s">
        <v>588</v>
      </c>
      <c r="C296" s="191" t="str">
        <f>'Лист1'!C296</f>
        <v/>
      </c>
      <c r="D296" s="192" t="str">
        <f>'Лист1'!D296</f>
        <v> 285.00 </v>
      </c>
      <c r="E296" s="192" t="str">
        <f>'Лист1'!E296</f>
        <v/>
      </c>
      <c r="F296" s="192" t="str">
        <f>'Лист1'!F296</f>
        <v/>
      </c>
      <c r="G296" s="192"/>
      <c r="H296" s="199"/>
      <c r="I296" s="193" t="str">
        <f t="shared" si="8"/>
        <v> 285.00 </v>
      </c>
      <c r="J296" s="194" t="str">
        <f>'Лист1'!J296</f>
        <v/>
      </c>
      <c r="K296" s="194" t="str">
        <f>'Лист1'!K296</f>
        <v> 6,194.00 </v>
      </c>
      <c r="L296" s="194" t="str">
        <f>'Лист1'!L296</f>
        <v/>
      </c>
      <c r="M296" s="194" t="str">
        <f>'Лист1'!M296</f>
        <v/>
      </c>
      <c r="N296" s="194" t="str">
        <f>'Лист1'!N296</f>
        <v/>
      </c>
      <c r="O296" s="194" t="str">
        <f>'Лист1'!O296</f>
        <v/>
      </c>
      <c r="P296" s="200"/>
      <c r="Q296" s="200"/>
      <c r="R296" s="201" t="str">
        <f t="shared" si="9"/>
        <v> 6,194.00 </v>
      </c>
      <c r="S296" s="202"/>
      <c r="T296" s="197"/>
      <c r="U296" s="197" t="str">
        <f>'Лист1'!V296</f>
        <v> 4,716.75 </v>
      </c>
      <c r="V296" s="201"/>
    </row>
    <row r="297" ht="15.75" hidden="1" customHeight="1">
      <c r="A297" s="130" t="s">
        <v>589</v>
      </c>
      <c r="B297" s="71" t="s">
        <v>590</v>
      </c>
      <c r="C297" s="191" t="str">
        <f>'Лист1'!C297</f>
        <v/>
      </c>
      <c r="D297" s="192" t="str">
        <f>'Лист1'!D297</f>
        <v> 35.00 </v>
      </c>
      <c r="E297" s="192" t="str">
        <f>'Лист1'!E297</f>
        <v/>
      </c>
      <c r="F297" s="192" t="str">
        <f>'Лист1'!F297</f>
        <v/>
      </c>
      <c r="G297" s="192"/>
      <c r="H297" s="199"/>
      <c r="I297" s="193" t="str">
        <f t="shared" si="8"/>
        <v> 35.00 </v>
      </c>
      <c r="J297" s="194" t="str">
        <f>'Лист1'!J297</f>
        <v> 5,929.00 </v>
      </c>
      <c r="K297" s="194" t="str">
        <f>'Лист1'!K297</f>
        <v/>
      </c>
      <c r="L297" s="194" t="str">
        <f>'Лист1'!L297</f>
        <v/>
      </c>
      <c r="M297" s="194" t="str">
        <f>'Лист1'!M297</f>
        <v/>
      </c>
      <c r="N297" s="194" t="str">
        <f>'Лист1'!N297</f>
        <v/>
      </c>
      <c r="O297" s="194" t="str">
        <f>'Лист1'!O297</f>
        <v/>
      </c>
      <c r="P297" s="200"/>
      <c r="Q297" s="200"/>
      <c r="R297" s="201" t="str">
        <f t="shared" si="9"/>
        <v> 5,929.00 </v>
      </c>
      <c r="S297" s="202"/>
      <c r="T297" s="197"/>
      <c r="U297" s="197" t="str">
        <f>'Лист1'!V297</f>
        <v> 4,436.75 </v>
      </c>
      <c r="V297" s="201"/>
    </row>
    <row r="298" ht="15.75" hidden="1" customHeight="1">
      <c r="A298" s="80" t="s">
        <v>591</v>
      </c>
      <c r="B298" s="71" t="s">
        <v>592</v>
      </c>
      <c r="C298" s="191" t="str">
        <f>'Лист1'!C298</f>
        <v/>
      </c>
      <c r="D298" s="192" t="str">
        <f>'Лист1'!D298</f>
        <v/>
      </c>
      <c r="E298" s="192" t="str">
        <f>'Лист1'!E298</f>
        <v/>
      </c>
      <c r="F298" s="192" t="str">
        <f>'Лист1'!F298</f>
        <v/>
      </c>
      <c r="G298" s="192"/>
      <c r="H298" s="199"/>
      <c r="I298" s="193" t="str">
        <f t="shared" si="8"/>
        <v> 0.00 </v>
      </c>
      <c r="J298" s="194" t="str">
        <f>'Лист1'!J298</f>
        <v/>
      </c>
      <c r="K298" s="194" t="str">
        <f>'Лист1'!K298</f>
        <v/>
      </c>
      <c r="L298" s="194" t="str">
        <f>'Лист1'!L298</f>
        <v/>
      </c>
      <c r="M298" s="194" t="str">
        <f>'Лист1'!M298</f>
        <v/>
      </c>
      <c r="N298" s="194" t="str">
        <f>'Лист1'!N298</f>
        <v/>
      </c>
      <c r="O298" s="194" t="str">
        <f>'Лист1'!O298</f>
        <v/>
      </c>
      <c r="P298" s="200"/>
      <c r="Q298" s="200"/>
      <c r="R298" s="201" t="str">
        <f t="shared" si="9"/>
        <v> 0.00 </v>
      </c>
      <c r="S298" s="202"/>
      <c r="T298" s="197"/>
      <c r="U298" s="197" t="str">
        <f>'Лист1'!V298</f>
        <v> 4,520.25 </v>
      </c>
      <c r="V298" s="201"/>
    </row>
    <row r="299" ht="15.75" hidden="1" customHeight="1">
      <c r="A299" s="80" t="s">
        <v>593</v>
      </c>
      <c r="B299" s="95" t="s">
        <v>594</v>
      </c>
      <c r="C299" s="191" t="str">
        <f>'Лист1'!C299</f>
        <v> 4,464.00 </v>
      </c>
      <c r="D299" s="192" t="str">
        <f>'Лист1'!D299</f>
        <v/>
      </c>
      <c r="E299" s="192" t="str">
        <f>'Лист1'!E299</f>
        <v/>
      </c>
      <c r="F299" s="192" t="str">
        <f>'Лист1'!F299</f>
        <v/>
      </c>
      <c r="G299" s="192"/>
      <c r="H299" s="199"/>
      <c r="I299" s="193" t="str">
        <f t="shared" si="8"/>
        <v> 0.00 </v>
      </c>
      <c r="J299" s="194" t="str">
        <f>'Лист1'!J299</f>
        <v/>
      </c>
      <c r="K299" s="194" t="str">
        <f>'Лист1'!K299</f>
        <v/>
      </c>
      <c r="L299" s="194" t="str">
        <f>'Лист1'!L299</f>
        <v/>
      </c>
      <c r="M299" s="194" t="str">
        <f>'Лист1'!M299</f>
        <v/>
      </c>
      <c r="N299" s="194" t="str">
        <f>'Лист1'!N299</f>
        <v/>
      </c>
      <c r="O299" s="194" t="str">
        <f>'Лист1'!O299</f>
        <v/>
      </c>
      <c r="P299" s="200"/>
      <c r="Q299" s="200"/>
      <c r="R299" s="201" t="str">
        <f t="shared" si="9"/>
        <v> 0.00 </v>
      </c>
      <c r="S299" s="202"/>
      <c r="T299" s="197"/>
      <c r="U299" s="197" t="str">
        <f>'Лист1'!V299</f>
        <v> 9,102.75 </v>
      </c>
      <c r="V299" s="201"/>
    </row>
    <row r="300" ht="15.75" hidden="1" customHeight="1">
      <c r="A300" s="80" t="s">
        <v>642</v>
      </c>
      <c r="B300" s="95" t="s">
        <v>596</v>
      </c>
      <c r="C300" s="191" t="str">
        <f>'Лист1'!C300</f>
        <v/>
      </c>
      <c r="D300" s="192" t="str">
        <f>'Лист1'!D300</f>
        <v/>
      </c>
      <c r="E300" s="192" t="str">
        <f>'Лист1'!E300</f>
        <v/>
      </c>
      <c r="F300" s="192" t="str">
        <f>'Лист1'!F300</f>
        <v/>
      </c>
      <c r="G300" s="192"/>
      <c r="H300" s="199"/>
      <c r="I300" s="193" t="str">
        <f t="shared" si="8"/>
        <v> 0.00 </v>
      </c>
      <c r="J300" s="194" t="str">
        <f>'Лист1'!J300</f>
        <v/>
      </c>
      <c r="K300" s="194" t="str">
        <f>'Лист1'!K300</f>
        <v/>
      </c>
      <c r="L300" s="194" t="str">
        <f>'Лист1'!L300</f>
        <v/>
      </c>
      <c r="M300" s="194" t="str">
        <f>'Лист1'!M300</f>
        <v/>
      </c>
      <c r="N300" s="194" t="str">
        <f>'Лист1'!N300</f>
        <v/>
      </c>
      <c r="O300" s="194" t="str">
        <f>'Лист1'!O300</f>
        <v/>
      </c>
      <c r="P300" s="200"/>
      <c r="Q300" s="200"/>
      <c r="R300" s="201" t="str">
        <f t="shared" si="9"/>
        <v> 0.00 </v>
      </c>
      <c r="S300" s="202"/>
      <c r="T300" s="197"/>
      <c r="U300" s="197" t="str">
        <f>'Лист1'!V300</f>
        <v> 4,668.75 </v>
      </c>
      <c r="V300" s="201"/>
    </row>
    <row r="301" ht="15.75" hidden="1" customHeight="1">
      <c r="A301" s="130" t="s">
        <v>597</v>
      </c>
      <c r="B301" s="71" t="s">
        <v>598</v>
      </c>
      <c r="C301" s="191" t="str">
        <f>'Лист1'!C301</f>
        <v/>
      </c>
      <c r="D301" s="192" t="str">
        <f>'Лист1'!D301</f>
        <v> 1,215.00 </v>
      </c>
      <c r="E301" s="192" t="str">
        <f>'Лист1'!E301</f>
        <v/>
      </c>
      <c r="F301" s="192" t="str">
        <f>'Лист1'!F301</f>
        <v/>
      </c>
      <c r="G301" s="192"/>
      <c r="H301" s="199"/>
      <c r="I301" s="193" t="str">
        <f t="shared" si="8"/>
        <v> 1,215.00 </v>
      </c>
      <c r="J301" s="194" t="str">
        <f>'Лист1'!J301</f>
        <v/>
      </c>
      <c r="K301" s="194" t="str">
        <f>'Лист1'!K301</f>
        <v/>
      </c>
      <c r="L301" s="194" t="str">
        <f>'Лист1'!L301</f>
        <v> 7,400.00 </v>
      </c>
      <c r="M301" s="194" t="str">
        <f>'Лист1'!M301</f>
        <v/>
      </c>
      <c r="N301" s="194" t="str">
        <f>'Лист1'!N301</f>
        <v/>
      </c>
      <c r="O301" s="194" t="str">
        <f>'Лист1'!O301</f>
        <v/>
      </c>
      <c r="P301" s="200"/>
      <c r="Q301" s="200"/>
      <c r="R301" s="201" t="str">
        <f t="shared" si="9"/>
        <v> 7,400.00 </v>
      </c>
      <c r="S301" s="202"/>
      <c r="T301" s="197"/>
      <c r="U301" s="197" t="str">
        <f>'Лист1'!V301</f>
        <v> 5,853.75 </v>
      </c>
      <c r="V301" s="201"/>
    </row>
    <row r="302" ht="15.75" hidden="1" customHeight="1">
      <c r="A302" s="130" t="s">
        <v>643</v>
      </c>
      <c r="B302" s="71" t="s">
        <v>600</v>
      </c>
      <c r="C302" s="191" t="str">
        <f>'Лист1'!C302</f>
        <v> 5,824.00 </v>
      </c>
      <c r="D302" s="192" t="str">
        <f>'Лист1'!D302</f>
        <v> 2,000.00 </v>
      </c>
      <c r="E302" s="192" t="str">
        <f>'Лист1'!E302</f>
        <v/>
      </c>
      <c r="F302" s="192" t="str">
        <f>'Лист1'!F302</f>
        <v/>
      </c>
      <c r="G302" s="192"/>
      <c r="H302" s="199"/>
      <c r="I302" s="193" t="str">
        <f t="shared" si="8"/>
        <v> 2,000.00 </v>
      </c>
      <c r="J302" s="194" t="str">
        <f>'Лист1'!J302</f>
        <v/>
      </c>
      <c r="K302" s="194" t="str">
        <f>'Лист1'!K302</f>
        <v> 10,331.00 </v>
      </c>
      <c r="L302" s="194" t="str">
        <f>'Лист1'!L302</f>
        <v/>
      </c>
      <c r="M302" s="194" t="str">
        <f>'Лист1'!M302</f>
        <v/>
      </c>
      <c r="N302" s="194" t="str">
        <f>'Лист1'!N302</f>
        <v/>
      </c>
      <c r="O302" s="194" t="str">
        <f>'Лист1'!O302</f>
        <v> 2,000.00 </v>
      </c>
      <c r="P302" s="200"/>
      <c r="Q302" s="200"/>
      <c r="R302" s="201" t="str">
        <f t="shared" si="9"/>
        <v> 12,331.00 </v>
      </c>
      <c r="S302" s="202"/>
      <c r="T302" s="197"/>
      <c r="U302" s="197" t="str">
        <f>'Лист1'!V302</f>
        <v> 12,374.25 </v>
      </c>
      <c r="V302" s="201"/>
    </row>
    <row r="303" ht="15.75" hidden="1" customHeight="1">
      <c r="A303" s="80" t="s">
        <v>601</v>
      </c>
      <c r="B303" s="71" t="s">
        <v>602</v>
      </c>
      <c r="C303" s="191" t="str">
        <f>'Лист1'!C303</f>
        <v/>
      </c>
      <c r="D303" s="192" t="str">
        <f>'Лист1'!D303</f>
        <v/>
      </c>
      <c r="E303" s="192" t="str">
        <f>'Лист1'!E303</f>
        <v/>
      </c>
      <c r="F303" s="192" t="str">
        <f>'Лист1'!F303</f>
        <v/>
      </c>
      <c r="G303" s="192"/>
      <c r="H303" s="199"/>
      <c r="I303" s="193" t="str">
        <f t="shared" si="8"/>
        <v> 0.00 </v>
      </c>
      <c r="J303" s="194" t="str">
        <f>'Лист1'!J303</f>
        <v/>
      </c>
      <c r="K303" s="194" t="str">
        <f>'Лист1'!K303</f>
        <v/>
      </c>
      <c r="L303" s="194" t="str">
        <f>'Лист1'!L303</f>
        <v/>
      </c>
      <c r="M303" s="194" t="str">
        <f>'Лист1'!M303</f>
        <v/>
      </c>
      <c r="N303" s="194" t="str">
        <f>'Лист1'!N303</f>
        <v/>
      </c>
      <c r="O303" s="194" t="str">
        <f>'Лист1'!O303</f>
        <v/>
      </c>
      <c r="P303" s="200"/>
      <c r="Q303" s="200"/>
      <c r="R303" s="201" t="str">
        <f t="shared" si="9"/>
        <v> 0.00 </v>
      </c>
      <c r="S303" s="202"/>
      <c r="T303" s="197"/>
      <c r="U303" s="197" t="str">
        <f>'Лист1'!V303</f>
        <v> 4,555.50 </v>
      </c>
      <c r="V303" s="201"/>
    </row>
    <row r="304" ht="15.75" hidden="1" customHeight="1">
      <c r="A304" s="80" t="s">
        <v>603</v>
      </c>
      <c r="B304" s="95" t="s">
        <v>604</v>
      </c>
      <c r="C304" s="191" t="str">
        <f>'Лист1'!C304</f>
        <v> 6,989.00 </v>
      </c>
      <c r="D304" s="192" t="str">
        <f>'Лист1'!D304</f>
        <v/>
      </c>
      <c r="E304" s="192" t="str">
        <f>'Лист1'!E304</f>
        <v/>
      </c>
      <c r="F304" s="192" t="str">
        <f>'Лист1'!F304</f>
        <v/>
      </c>
      <c r="G304" s="192"/>
      <c r="H304" s="199"/>
      <c r="I304" s="193" t="str">
        <f t="shared" si="8"/>
        <v> 0.00 </v>
      </c>
      <c r="J304" s="194" t="str">
        <f>'Лист1'!J304</f>
        <v/>
      </c>
      <c r="K304" s="194" t="str">
        <f>'Лист1'!K304</f>
        <v/>
      </c>
      <c r="L304" s="194" t="str">
        <f>'Лист1'!L304</f>
        <v/>
      </c>
      <c r="M304" s="194" t="str">
        <f>'Лист1'!M304</f>
        <v> 8,684.00 </v>
      </c>
      <c r="N304" s="194" t="str">
        <f>'Лист1'!N304</f>
        <v/>
      </c>
      <c r="O304" s="194" t="str">
        <f>'Лист1'!O304</f>
        <v/>
      </c>
      <c r="P304" s="200"/>
      <c r="Q304" s="200"/>
      <c r="R304" s="201" t="str">
        <f t="shared" si="9"/>
        <v> 8,684.00 </v>
      </c>
      <c r="S304" s="202"/>
      <c r="T304" s="197"/>
      <c r="U304" s="197" t="str">
        <f>'Лист1'!V304</f>
        <v> 12,072.50 </v>
      </c>
      <c r="V304" s="201"/>
    </row>
    <row r="305" ht="15.75" hidden="1" customHeight="1">
      <c r="A305" s="80" t="s">
        <v>605</v>
      </c>
      <c r="B305" s="95" t="s">
        <v>606</v>
      </c>
      <c r="C305" s="191" t="str">
        <f>'Лист1'!C305</f>
        <v> 25,749.00 </v>
      </c>
      <c r="D305" s="192" t="str">
        <f>'Лист1'!D305</f>
        <v/>
      </c>
      <c r="E305" s="192" t="str">
        <f>'Лист1'!E305</f>
        <v/>
      </c>
      <c r="F305" s="192" t="str">
        <f>'Лист1'!F305</f>
        <v/>
      </c>
      <c r="G305" s="192"/>
      <c r="H305" s="199"/>
      <c r="I305" s="193" t="str">
        <f t="shared" si="8"/>
        <v> 0.00 </v>
      </c>
      <c r="J305" s="194" t="str">
        <f>'Лист1'!J305</f>
        <v/>
      </c>
      <c r="K305" s="194" t="str">
        <f>'Лист1'!K305</f>
        <v/>
      </c>
      <c r="L305" s="194" t="str">
        <f>'Лист1'!L305</f>
        <v/>
      </c>
      <c r="M305" s="194" t="str">
        <f>'Лист1'!M305</f>
        <v/>
      </c>
      <c r="N305" s="194" t="str">
        <f>'Лист1'!N305</f>
        <v/>
      </c>
      <c r="O305" s="194" t="str">
        <f>'Лист1'!O305</f>
        <v/>
      </c>
      <c r="P305" s="200"/>
      <c r="Q305" s="200"/>
      <c r="R305" s="201" t="str">
        <f t="shared" si="9"/>
        <v> 0.00 </v>
      </c>
      <c r="S305" s="202"/>
      <c r="T305" s="197"/>
      <c r="U305" s="197" t="str">
        <f>'Лист1'!V305</f>
        <v> 30,624.75 </v>
      </c>
      <c r="V305" s="201"/>
    </row>
    <row r="306" ht="15.75" hidden="1" customHeight="1">
      <c r="A306" s="80" t="s">
        <v>607</v>
      </c>
      <c r="B306" s="71" t="s">
        <v>608</v>
      </c>
      <c r="C306" s="191" t="str">
        <f>'Лист1'!C306</f>
        <v/>
      </c>
      <c r="D306" s="192" t="str">
        <f>'Лист1'!D306</f>
        <v/>
      </c>
      <c r="E306" s="192" t="str">
        <f>'Лист1'!E306</f>
        <v/>
      </c>
      <c r="F306" s="192" t="str">
        <f>'Лист1'!F306</f>
        <v/>
      </c>
      <c r="G306" s="192"/>
      <c r="H306" s="199"/>
      <c r="I306" s="193" t="str">
        <f t="shared" si="8"/>
        <v> 0.00 </v>
      </c>
      <c r="J306" s="194" t="str">
        <f>'Лист1'!J306</f>
        <v/>
      </c>
      <c r="K306" s="194" t="str">
        <f>'Лист1'!K306</f>
        <v/>
      </c>
      <c r="L306" s="194" t="str">
        <f>'Лист1'!L306</f>
        <v/>
      </c>
      <c r="M306" s="194" t="str">
        <f>'Лист1'!M306</f>
        <v/>
      </c>
      <c r="N306" s="194" t="str">
        <f>'Лист1'!N306</f>
        <v/>
      </c>
      <c r="O306" s="194" t="str">
        <f>'Лист1'!O306</f>
        <v/>
      </c>
      <c r="P306" s="200"/>
      <c r="Q306" s="200"/>
      <c r="R306" s="201" t="str">
        <f t="shared" si="9"/>
        <v> 0.00 </v>
      </c>
      <c r="S306" s="202"/>
      <c r="T306" s="197"/>
      <c r="U306" s="197" t="str">
        <f>'Лист1'!V306</f>
        <v> 4,745.25 </v>
      </c>
      <c r="V306" s="201"/>
    </row>
    <row r="307" ht="15.75" hidden="1" customHeight="1">
      <c r="A307" s="80" t="s">
        <v>609</v>
      </c>
      <c r="B307" s="71" t="s">
        <v>610</v>
      </c>
      <c r="C307" s="191" t="str">
        <f>'Лист1'!C307</f>
        <v> 4,783.00 </v>
      </c>
      <c r="D307" s="192" t="str">
        <f>'Лист1'!D307</f>
        <v/>
      </c>
      <c r="E307" s="192" t="str">
        <f>'Лист1'!E307</f>
        <v/>
      </c>
      <c r="F307" s="192" t="str">
        <f>'Лист1'!F307</f>
        <v/>
      </c>
      <c r="G307" s="192"/>
      <c r="H307" s="199"/>
      <c r="I307" s="193" t="str">
        <f t="shared" si="8"/>
        <v> 0.00 </v>
      </c>
      <c r="J307" s="194" t="str">
        <f>'Лист1'!J307</f>
        <v/>
      </c>
      <c r="K307" s="194" t="str">
        <f>'Лист1'!K307</f>
        <v> 7,000.00 </v>
      </c>
      <c r="L307" s="194" t="str">
        <f>'Лист1'!L307</f>
        <v/>
      </c>
      <c r="M307" s="194" t="str">
        <f>'Лист1'!M307</f>
        <v/>
      </c>
      <c r="N307" s="194" t="str">
        <f>'Лист1'!N307</f>
        <v/>
      </c>
      <c r="O307" s="194" t="str">
        <f>'Лист1'!O307</f>
        <v> 4,382.00 </v>
      </c>
      <c r="P307" s="200"/>
      <c r="Q307" s="200"/>
      <c r="R307" s="201" t="str">
        <f t="shared" si="9"/>
        <v> 11,382.00 </v>
      </c>
      <c r="S307" s="202"/>
      <c r="T307" s="197"/>
      <c r="U307" s="197" t="str">
        <f>'Лист1'!V307</f>
        <v> 9,511.00 </v>
      </c>
      <c r="V307" s="201"/>
    </row>
    <row r="308" ht="15.75" hidden="1" customHeight="1">
      <c r="A308" s="80" t="s">
        <v>603</v>
      </c>
      <c r="B308" s="95" t="s">
        <v>611</v>
      </c>
      <c r="C308" s="191" t="str">
        <f>'Лист1'!C308</f>
        <v> 6,395.00 </v>
      </c>
      <c r="D308" s="192" t="str">
        <f>'Лист1'!D308</f>
        <v> 2,180.00 </v>
      </c>
      <c r="E308" s="192" t="str">
        <f>'Лист1'!E308</f>
        <v/>
      </c>
      <c r="F308" s="192" t="str">
        <f>'Лист1'!F308</f>
        <v/>
      </c>
      <c r="G308" s="192"/>
      <c r="H308" s="199"/>
      <c r="I308" s="193" t="str">
        <f t="shared" si="8"/>
        <v> 2,180.00 </v>
      </c>
      <c r="J308" s="194" t="str">
        <f>'Лист1'!J308</f>
        <v/>
      </c>
      <c r="K308" s="194" t="str">
        <f>'Лист1'!K308</f>
        <v/>
      </c>
      <c r="L308" s="194" t="str">
        <f>'Лист1'!L308</f>
        <v/>
      </c>
      <c r="M308" s="194" t="str">
        <f>'Лист1'!M308</f>
        <v> 7,985.00 </v>
      </c>
      <c r="N308" s="194" t="str">
        <f>'Лист1'!N308</f>
        <v/>
      </c>
      <c r="O308" s="194" t="str">
        <f>'Лист1'!O308</f>
        <v/>
      </c>
      <c r="P308" s="200"/>
      <c r="Q308" s="200"/>
      <c r="R308" s="201" t="str">
        <f t="shared" si="9"/>
        <v> 7,985.00 </v>
      </c>
      <c r="S308" s="202"/>
      <c r="T308" s="197"/>
      <c r="U308" s="197" t="str">
        <f>'Лист1'!V308</f>
        <v> 13,332.25 </v>
      </c>
      <c r="V308" s="201"/>
    </row>
    <row r="309" ht="15.75" hidden="1" customHeight="1">
      <c r="A309" s="80" t="s">
        <v>612</v>
      </c>
      <c r="B309" s="71" t="s">
        <v>613</v>
      </c>
      <c r="C309" s="191" t="str">
        <f>'Лист1'!C309</f>
        <v> 158.00 </v>
      </c>
      <c r="D309" s="192" t="str">
        <f>'Лист1'!D309</f>
        <v/>
      </c>
      <c r="E309" s="192" t="str">
        <f>'Лист1'!E309</f>
        <v/>
      </c>
      <c r="F309" s="192" t="str">
        <f>'Лист1'!F309</f>
        <v/>
      </c>
      <c r="G309" s="192"/>
      <c r="H309" s="199"/>
      <c r="I309" s="193" t="str">
        <f t="shared" si="8"/>
        <v> 0.00 </v>
      </c>
      <c r="J309" s="194" t="str">
        <f>'Лист1'!J309</f>
        <v/>
      </c>
      <c r="K309" s="194" t="str">
        <f>'Лист1'!K309</f>
        <v/>
      </c>
      <c r="L309" s="194" t="str">
        <f>'Лист1'!L309</f>
        <v/>
      </c>
      <c r="M309" s="194" t="str">
        <f>'Лист1'!M309</f>
        <v> 6,501.00 </v>
      </c>
      <c r="N309" s="194" t="str">
        <f>'Лист1'!N309</f>
        <v/>
      </c>
      <c r="O309" s="194" t="str">
        <f>'Лист1'!O309</f>
        <v/>
      </c>
      <c r="P309" s="200"/>
      <c r="Q309" s="200"/>
      <c r="R309" s="201" t="str">
        <f t="shared" si="9"/>
        <v> 6,501.00 </v>
      </c>
      <c r="S309" s="202"/>
      <c r="T309" s="197"/>
      <c r="U309" s="197" t="str">
        <f>'Лист1'!V309</f>
        <v> 4,915.25 </v>
      </c>
      <c r="V309" s="201"/>
    </row>
    <row r="310" ht="15.75" hidden="1" customHeight="1">
      <c r="A310" s="80" t="s">
        <v>614</v>
      </c>
      <c r="B310" s="71" t="s">
        <v>615</v>
      </c>
      <c r="C310" s="191" t="str">
        <f>'Лист1'!C310</f>
        <v> 276.00 </v>
      </c>
      <c r="D310" s="192" t="str">
        <f>'Лист1'!D310</f>
        <v> 510.00 </v>
      </c>
      <c r="E310" s="192" t="str">
        <f>'Лист1'!E310</f>
        <v/>
      </c>
      <c r="F310" s="192" t="str">
        <f>'Лист1'!F310</f>
        <v/>
      </c>
      <c r="G310" s="192"/>
      <c r="H310" s="199"/>
      <c r="I310" s="193" t="str">
        <f t="shared" si="8"/>
        <v> 510.00 </v>
      </c>
      <c r="J310" s="194" t="str">
        <f>'Лист1'!J310</f>
        <v/>
      </c>
      <c r="K310" s="194" t="str">
        <f>'Лист1'!K310</f>
        <v/>
      </c>
      <c r="L310" s="194" t="str">
        <f>'Лист1'!L310</f>
        <v/>
      </c>
      <c r="M310" s="194" t="str">
        <f>'Лист1'!M310</f>
        <v/>
      </c>
      <c r="N310" s="194" t="str">
        <f>'Лист1'!N310</f>
        <v/>
      </c>
      <c r="O310" s="194" t="str">
        <f>'Лист1'!O310</f>
        <v/>
      </c>
      <c r="P310" s="200"/>
      <c r="Q310" s="200"/>
      <c r="R310" s="201" t="str">
        <f t="shared" si="9"/>
        <v> 0.00 </v>
      </c>
      <c r="S310" s="202"/>
      <c r="T310" s="197"/>
      <c r="U310" s="197" t="str">
        <f>'Лист1'!V310</f>
        <v> 5,484.00 </v>
      </c>
      <c r="V310" s="201"/>
    </row>
    <row r="311" ht="15.75" hidden="1" customHeight="1">
      <c r="A311" s="80" t="s">
        <v>616</v>
      </c>
      <c r="B311" s="71" t="s">
        <v>617</v>
      </c>
      <c r="C311" s="191" t="str">
        <f>'Лист1'!C311</f>
        <v/>
      </c>
      <c r="D311" s="192" t="str">
        <f>'Лист1'!D311</f>
        <v> 1,355.00 </v>
      </c>
      <c r="E311" s="192" t="str">
        <f>'Лист1'!E311</f>
        <v/>
      </c>
      <c r="F311" s="192" t="str">
        <f>'Лист1'!F311</f>
        <v/>
      </c>
      <c r="G311" s="192"/>
      <c r="H311" s="199"/>
      <c r="I311" s="193" t="str">
        <f t="shared" si="8"/>
        <v> 1,355.00 </v>
      </c>
      <c r="J311" s="194" t="str">
        <f>'Лист1'!J311</f>
        <v/>
      </c>
      <c r="K311" s="194" t="str">
        <f>'Лист1'!K311</f>
        <v/>
      </c>
      <c r="L311" s="194" t="str">
        <f>'Лист1'!L311</f>
        <v/>
      </c>
      <c r="M311" s="194" t="str">
        <f>'Лист1'!M311</f>
        <v/>
      </c>
      <c r="N311" s="194" t="str">
        <f>'Лист1'!N311</f>
        <v> 4,355.00 </v>
      </c>
      <c r="O311" s="194" t="str">
        <f>'Лист1'!O311</f>
        <v/>
      </c>
      <c r="P311" s="200"/>
      <c r="Q311" s="200"/>
      <c r="R311" s="201" t="str">
        <f t="shared" si="9"/>
        <v> 4,355.00 </v>
      </c>
      <c r="S311" s="202"/>
      <c r="T311" s="197"/>
      <c r="U311" s="197" t="str">
        <f>'Лист1'!V311</f>
        <v> 5,996.75 </v>
      </c>
      <c r="V311" s="201"/>
    </row>
    <row r="312" ht="15.75" hidden="1" customHeight="1">
      <c r="A312" s="80" t="s">
        <v>644</v>
      </c>
      <c r="B312" s="71" t="s">
        <v>619</v>
      </c>
      <c r="C312" s="191" t="str">
        <f>'Лист1'!C312</f>
        <v> 16,110.00 </v>
      </c>
      <c r="D312" s="192" t="str">
        <f>'Лист1'!D312</f>
        <v/>
      </c>
      <c r="E312" s="192" t="str">
        <f>'Лист1'!E312</f>
        <v/>
      </c>
      <c r="F312" s="192" t="str">
        <f>'Лист1'!F312</f>
        <v/>
      </c>
      <c r="G312" s="192"/>
      <c r="H312" s="199"/>
      <c r="I312" s="193" t="str">
        <f t="shared" si="8"/>
        <v> 0.00 </v>
      </c>
      <c r="J312" s="194" t="str">
        <f>'Лист1'!J312</f>
        <v/>
      </c>
      <c r="K312" s="194" t="str">
        <f>'Лист1'!K312</f>
        <v/>
      </c>
      <c r="L312" s="194" t="str">
        <f>'Лист1'!L312</f>
        <v/>
      </c>
      <c r="M312" s="194" t="str">
        <f>'Лист1'!M312</f>
        <v/>
      </c>
      <c r="N312" s="194" t="str">
        <f>'Лист1'!N312</f>
        <v> 3,000.00 </v>
      </c>
      <c r="O312" s="194" t="str">
        <f>'Лист1'!O312</f>
        <v/>
      </c>
      <c r="P312" s="200"/>
      <c r="Q312" s="200"/>
      <c r="R312" s="201" t="str">
        <f t="shared" si="9"/>
        <v> 3,000.00 </v>
      </c>
      <c r="S312" s="202"/>
      <c r="T312" s="197"/>
      <c r="U312" s="197" t="str">
        <f>'Лист1'!V312</f>
        <v> 20,760.75 </v>
      </c>
      <c r="V312" s="201"/>
    </row>
    <row r="313" ht="15.75" hidden="1" customHeight="1">
      <c r="A313" s="130" t="s">
        <v>620</v>
      </c>
      <c r="B313" s="71" t="s">
        <v>621</v>
      </c>
      <c r="C313" s="191" t="str">
        <f>'Лист1'!C313</f>
        <v> 8,941.00 </v>
      </c>
      <c r="D313" s="192" t="str">
        <f>'Лист1'!D313</f>
        <v/>
      </c>
      <c r="E313" s="192" t="str">
        <f>'Лист1'!E313</f>
        <v/>
      </c>
      <c r="F313" s="192" t="str">
        <f>'Лист1'!F313</f>
        <v/>
      </c>
      <c r="G313" s="192"/>
      <c r="H313" s="199"/>
      <c r="I313" s="193" t="str">
        <f t="shared" si="8"/>
        <v> 0.00 </v>
      </c>
      <c r="J313" s="194" t="str">
        <f>'Лист1'!J313</f>
        <v/>
      </c>
      <c r="K313" s="194" t="str">
        <f>'Лист1'!K313</f>
        <v> 12,803.00 </v>
      </c>
      <c r="L313" s="194" t="str">
        <f>'Лист1'!L313</f>
        <v/>
      </c>
      <c r="M313" s="194" t="str">
        <f>'Лист1'!M313</f>
        <v/>
      </c>
      <c r="N313" s="194" t="str">
        <f>'Лист1'!N313</f>
        <v/>
      </c>
      <c r="O313" s="194" t="str">
        <f>'Лист1'!O313</f>
        <v/>
      </c>
      <c r="P313" s="200"/>
      <c r="Q313" s="200"/>
      <c r="R313" s="201" t="str">
        <f t="shared" si="9"/>
        <v> 12,803.00 </v>
      </c>
      <c r="S313" s="202"/>
      <c r="T313" s="197"/>
      <c r="U313" s="197" t="str">
        <f>'Лист1'!V313</f>
        <v> 13,588.75 </v>
      </c>
      <c r="V313" s="201"/>
    </row>
    <row r="314" ht="15.75" hidden="1" customHeight="1">
      <c r="A314" s="80" t="s">
        <v>622</v>
      </c>
      <c r="B314" s="95" t="s">
        <v>623</v>
      </c>
      <c r="C314" s="191" t="str">
        <f>'Лист1'!C314</f>
        <v> 2,644.00 </v>
      </c>
      <c r="D314" s="192" t="str">
        <f>'Лист1'!D314</f>
        <v> 25.00 </v>
      </c>
      <c r="E314" s="192" t="str">
        <f>'Лист1'!E314</f>
        <v/>
      </c>
      <c r="F314" s="192" t="str">
        <f>'Лист1'!F314</f>
        <v/>
      </c>
      <c r="G314" s="192"/>
      <c r="H314" s="199"/>
      <c r="I314" s="193" t="str">
        <f t="shared" si="8"/>
        <v> 25.00 </v>
      </c>
      <c r="J314" s="194" t="str">
        <f>'Лист1'!J314</f>
        <v/>
      </c>
      <c r="K314" s="194" t="str">
        <f>'Лист1'!K314</f>
        <v> 2,644.00 </v>
      </c>
      <c r="L314" s="194" t="str">
        <f>'Лист1'!L314</f>
        <v/>
      </c>
      <c r="M314" s="194" t="str">
        <f>'Лист1'!M314</f>
        <v> 3,000.00 </v>
      </c>
      <c r="N314" s="194" t="str">
        <f>'Лист1'!N314</f>
        <v> 2,025.00 </v>
      </c>
      <c r="O314" s="194" t="str">
        <f>'Лист1'!O314</f>
        <v/>
      </c>
      <c r="P314" s="200"/>
      <c r="Q314" s="200"/>
      <c r="R314" s="201" t="str">
        <f t="shared" si="9"/>
        <v> 7,669.00 </v>
      </c>
      <c r="S314" s="202"/>
      <c r="T314" s="197"/>
      <c r="U314" s="197" t="str">
        <f>'Лист1'!V314</f>
        <v> 7,301.75 </v>
      </c>
      <c r="V314" s="201"/>
    </row>
    <row r="315" ht="15.75" hidden="1" customHeight="1">
      <c r="A315" s="80" t="s">
        <v>624</v>
      </c>
      <c r="B315" s="95" t="s">
        <v>625</v>
      </c>
      <c r="C315" s="191" t="str">
        <f>'Лист1'!C315</f>
        <v/>
      </c>
      <c r="D315" s="192" t="str">
        <f>'Лист1'!D315</f>
        <v> 10.00 </v>
      </c>
      <c r="E315" s="192" t="str">
        <f>'Лист1'!E315</f>
        <v/>
      </c>
      <c r="F315" s="192" t="str">
        <f>'Лист1'!F315</f>
        <v/>
      </c>
      <c r="G315" s="192"/>
      <c r="H315" s="199"/>
      <c r="I315" s="193" t="str">
        <f t="shared" si="8"/>
        <v> 10.00 </v>
      </c>
      <c r="J315" s="194" t="str">
        <f>'Лист1'!J315</f>
        <v> 2,310.00 </v>
      </c>
      <c r="K315" s="194" t="str">
        <f>'Лист1'!K315</f>
        <v/>
      </c>
      <c r="L315" s="194" t="str">
        <f>'Лист1'!L315</f>
        <v/>
      </c>
      <c r="M315" s="194" t="str">
        <f>'Лист1'!M315</f>
        <v> 1,500.00 </v>
      </c>
      <c r="N315" s="194" t="str">
        <f>'Лист1'!N315</f>
        <v/>
      </c>
      <c r="O315" s="194" t="str">
        <f>'Лист1'!O315</f>
        <v/>
      </c>
      <c r="P315" s="200"/>
      <c r="Q315" s="200"/>
      <c r="R315" s="201" t="str">
        <f t="shared" si="9"/>
        <v> 3,810.00 </v>
      </c>
      <c r="S315" s="202"/>
      <c r="T315" s="197"/>
      <c r="U315" s="197" t="str">
        <f>'Лист1'!V315</f>
        <v> 4,441.75 </v>
      </c>
      <c r="V315" s="201"/>
    </row>
    <row r="316" ht="15.75" hidden="1" customHeight="1">
      <c r="A316" s="97" t="s">
        <v>626</v>
      </c>
      <c r="B316" s="98"/>
      <c r="C316" s="191" t="str">
        <f>'Лист1'!C316</f>
        <v> 1,419,568.00 </v>
      </c>
      <c r="D316" s="192" t="str">
        <f>'Лист1'!D316</f>
        <v> 58,103.00 </v>
      </c>
      <c r="E316" s="192" t="str">
        <f>'Лист1'!E316</f>
        <v> 0.00 </v>
      </c>
      <c r="F316" s="192" t="str">
        <f>'Лист1'!F316</f>
        <v> 50,000.00 </v>
      </c>
      <c r="G316" s="205"/>
      <c r="H316" s="205"/>
      <c r="I316" s="193" t="str">
        <f t="shared" si="8"/>
        <v> 108,103.00 </v>
      </c>
      <c r="J316" s="194" t="str">
        <f>'Лист1'!J316</f>
        <v> 103,637.00 </v>
      </c>
      <c r="K316" s="194" t="str">
        <f>'Лист1'!K316</f>
        <v> 259,641.00 </v>
      </c>
      <c r="L316" s="194" t="str">
        <f>'Лист1'!L316</f>
        <v> 226,344.00 </v>
      </c>
      <c r="M316" s="194" t="str">
        <f>'Лист1'!M316</f>
        <v> 171,485.00 </v>
      </c>
      <c r="N316" s="194" t="str">
        <f>'Лист1'!N316</f>
        <v> 124,454.00 </v>
      </c>
      <c r="O316" s="194" t="str">
        <f>'Лист1'!O316</f>
        <v> 108,785.00 </v>
      </c>
      <c r="P316" s="200"/>
      <c r="Q316" s="200"/>
      <c r="R316" s="201" t="str">
        <f t="shared" si="9"/>
        <v> 994,346.00 </v>
      </c>
      <c r="S316" s="202"/>
      <c r="T316" s="197"/>
      <c r="U316" s="197" t="str">
        <f>'Лист1'!V316</f>
        <v> 2,950,994.75 </v>
      </c>
      <c r="V316" s="201"/>
    </row>
    <row r="317" ht="15.75" hidden="1" customHeight="1">
      <c r="C317" s="191" t="str">
        <f>'Лист1'!C317</f>
        <v/>
      </c>
      <c r="D317" s="192" t="str">
        <f>'Лист1'!D317</f>
        <v/>
      </c>
      <c r="E317" s="192" t="str">
        <f>'Лист1'!E317</f>
        <v/>
      </c>
      <c r="F317" s="192" t="str">
        <f>'Лист1'!F317</f>
        <v/>
      </c>
      <c r="G317" s="202"/>
      <c r="H317" s="202"/>
      <c r="I317" s="193" t="str">
        <f t="shared" si="8"/>
        <v> 0.00 </v>
      </c>
      <c r="J317" s="194" t="str">
        <f>'Лист1'!J317</f>
        <v> 43,079.00 </v>
      </c>
      <c r="K317" s="194" t="str">
        <f>'Лист1'!K317</f>
        <v> 102,585.00 </v>
      </c>
      <c r="L317" s="194" t="str">
        <f>'Лист1'!L317</f>
        <v> 121,158.00 </v>
      </c>
      <c r="M317" s="194" t="str">
        <f>'Лист1'!M317</f>
        <v> 20,777.00 </v>
      </c>
      <c r="N317" s="194" t="str">
        <f>'Лист1'!N317</f>
        <v> 64,230.00 </v>
      </c>
      <c r="O317" s="194" t="str">
        <f>'Лист1'!O317</f>
        <v> 50,189.00 </v>
      </c>
      <c r="P317" s="200"/>
      <c r="Q317" s="200"/>
      <c r="R317" s="201" t="str">
        <f t="shared" si="9"/>
        <v> 402,018.00 </v>
      </c>
      <c r="S317" s="202"/>
      <c r="T317" s="197"/>
      <c r="U317" s="197" t="str">
        <f>'Лист1'!V317</f>
        <v/>
      </c>
      <c r="V317" s="201"/>
    </row>
    <row r="318" ht="15.75" hidden="1" customHeight="1">
      <c r="C318" s="191" t="str">
        <f>'Лист1'!C318</f>
        <v/>
      </c>
      <c r="D318" s="192" t="str">
        <f>'Лист1'!D318</f>
        <v/>
      </c>
      <c r="E318" s="192" t="str">
        <f>'Лист1'!E318</f>
        <v/>
      </c>
      <c r="F318" s="192" t="str">
        <f>'Лист1'!F318</f>
        <v/>
      </c>
      <c r="G318" s="202"/>
      <c r="H318" s="202"/>
      <c r="I318" s="193" t="str">
        <f t="shared" si="8"/>
        <v> 0.00 </v>
      </c>
      <c r="J318" s="194" t="str">
        <f>'Лист1'!J318</f>
        <v> 60,558.00 </v>
      </c>
      <c r="K318" s="194" t="str">
        <f>'Лист1'!K318</f>
        <v> 137,899.00 </v>
      </c>
      <c r="L318" s="194" t="str">
        <f>'Лист1'!L318</f>
        <v> 100,186.00 </v>
      </c>
      <c r="M318" s="194" t="str">
        <f>'Лист1'!M318</f>
        <v> 85,697.00 </v>
      </c>
      <c r="N318" s="194" t="str">
        <f>'Лист1'!N318</f>
        <v> 60,224.00 </v>
      </c>
      <c r="O318" s="194" t="str">
        <f>'Лист1'!O318</f>
        <v> 47,264.00 </v>
      </c>
      <c r="P318" s="200"/>
      <c r="Q318" s="200"/>
      <c r="R318" s="201" t="str">
        <f t="shared" si="9"/>
        <v> 491,828.00 </v>
      </c>
      <c r="S318" s="202"/>
      <c r="T318" s="202"/>
      <c r="U318" s="197" t="str">
        <f>'Лист1'!V318</f>
        <v/>
      </c>
      <c r="V318" s="201"/>
    </row>
    <row r="319" ht="15.75" hidden="1" customHeight="1">
      <c r="C319" s="191" t="str">
        <f>'Лист1'!C319</f>
        <v/>
      </c>
      <c r="D319" s="192" t="str">
        <f>'Лист1'!D319</f>
        <v/>
      </c>
      <c r="E319" s="192" t="str">
        <f>'Лист1'!E319</f>
        <v/>
      </c>
      <c r="F319" s="192" t="str">
        <f>'Лист1'!F319</f>
        <v/>
      </c>
      <c r="G319" s="202"/>
      <c r="H319" s="202"/>
      <c r="I319" s="193" t="str">
        <f t="shared" si="8"/>
        <v> 0.00 </v>
      </c>
      <c r="J319" s="194" t="str">
        <f>'Лист1'!J319</f>
        <v> 103,637.00 </v>
      </c>
      <c r="K319" s="194" t="str">
        <f>'Лист1'!K319</f>
        <v> 240,484.00 </v>
      </c>
      <c r="L319" s="194" t="str">
        <f>'Лист1'!L319</f>
        <v> 221,344.00 </v>
      </c>
      <c r="M319" s="194" t="str">
        <f>'Лист1'!M319</f>
        <v> 106,474.00 </v>
      </c>
      <c r="N319" s="194" t="str">
        <f>'Лист1'!N319</f>
        <v> 124,454.00 </v>
      </c>
      <c r="O319" s="194" t="str">
        <f>'Лист1'!O319</f>
        <v> 97,453.00 </v>
      </c>
      <c r="P319" s="200"/>
      <c r="Q319" s="200"/>
      <c r="R319" s="201" t="str">
        <f t="shared" si="9"/>
        <v> 893,846.00 </v>
      </c>
      <c r="S319" s="202"/>
      <c r="T319" s="202"/>
      <c r="U319" s="197" t="str">
        <f>'Лист1'!V319</f>
        <v/>
      </c>
      <c r="V319" s="201"/>
    </row>
    <row r="320" ht="15.75" hidden="1" customHeight="1">
      <c r="B320">
        <v>209304.09</v>
      </c>
      <c r="C320" s="191" t="str">
        <f>'Лист1'!C320</f>
        <v/>
      </c>
      <c r="D320" s="192" t="str">
        <f>'Лист1'!D320</f>
        <v/>
      </c>
      <c r="E320" s="192" t="str">
        <f>'Лист1'!E320</f>
        <v/>
      </c>
      <c r="F320" s="192" t="str">
        <f>'Лист1'!F320</f>
        <v/>
      </c>
      <c r="G320" s="202"/>
      <c r="H320" s="202"/>
      <c r="I320" s="193" t="str">
        <f t="shared" si="8"/>
        <v> 0.00 </v>
      </c>
      <c r="J320" s="194" t="str">
        <f>'Лист1'!J320</f>
        <v> 0.00 </v>
      </c>
      <c r="K320" s="194" t="str">
        <f>'Лист1'!K320</f>
        <v> 19,157.00 </v>
      </c>
      <c r="L320" s="194" t="str">
        <f>'Лист1'!L320</f>
        <v> 5,000.00 </v>
      </c>
      <c r="M320" s="194" t="str">
        <f>'Лист1'!M320</f>
        <v> 65,011.00 </v>
      </c>
      <c r="N320" s="194" t="str">
        <f>'Лист1'!N320</f>
        <v> 0.00 </v>
      </c>
      <c r="O320" s="194" t="str">
        <f>'Лист1'!O320</f>
        <v> 11,332.00 </v>
      </c>
      <c r="P320" s="200"/>
      <c r="Q320" s="200"/>
      <c r="R320" s="201" t="str">
        <f t="shared" si="9"/>
        <v> 100,500.00 </v>
      </c>
      <c r="S320" s="202"/>
      <c r="T320" s="202"/>
      <c r="U320" s="197" t="str">
        <f>'Лист1'!V320</f>
        <v/>
      </c>
      <c r="V320" s="201"/>
    </row>
    <row r="321" ht="15.75" hidden="1" customHeight="1">
      <c r="B321" s="104">
        <v>248598.01</v>
      </c>
      <c r="C321" s="191" t="str">
        <f>'Лист1'!C321</f>
        <v/>
      </c>
      <c r="D321" s="192" t="str">
        <f>'Лист1'!D321</f>
        <v/>
      </c>
      <c r="E321" s="192" t="str">
        <f>'Лист1'!E321</f>
        <v/>
      </c>
      <c r="F321" s="192" t="str">
        <f>'Лист1'!F321</f>
        <v/>
      </c>
      <c r="G321" s="202"/>
      <c r="H321" s="202"/>
      <c r="I321" s="193" t="str">
        <f t="shared" si="8"/>
        <v> 0.00 </v>
      </c>
      <c r="J321" s="194" t="str">
        <f>'Лист1'!J321</f>
        <v/>
      </c>
      <c r="K321" s="194" t="str">
        <f>'Лист1'!K321</f>
        <v/>
      </c>
      <c r="L321" s="194" t="str">
        <f>'Лист1'!L321</f>
        <v/>
      </c>
      <c r="M321" s="194" t="str">
        <f>'Лист1'!M321</f>
        <v/>
      </c>
      <c r="N321" s="194" t="str">
        <f>'Лист1'!N321</f>
        <v/>
      </c>
      <c r="O321" s="194" t="str">
        <f>'Лист1'!O321</f>
        <v/>
      </c>
      <c r="P321" s="200"/>
      <c r="Q321" s="200"/>
      <c r="R321" s="201" t="str">
        <f t="shared" si="9"/>
        <v> 0.00 </v>
      </c>
      <c r="S321" s="202"/>
      <c r="T321" s="202"/>
      <c r="U321" s="197" t="str">
        <f>'Лист1'!V321</f>
        <v/>
      </c>
      <c r="V321" s="201"/>
    </row>
    <row r="322" ht="15.75" hidden="1" customHeight="1">
      <c r="B322">
        <v>412669.08</v>
      </c>
      <c r="C322" s="191" t="str">
        <f>'Лист1'!C322</f>
        <v/>
      </c>
      <c r="D322" s="192" t="str">
        <f>'Лист1'!D322</f>
        <v/>
      </c>
      <c r="E322" s="192" t="str">
        <f>'Лист1'!E322</f>
        <v/>
      </c>
      <c r="F322" s="192" t="str">
        <f>'Лист1'!F322</f>
        <v/>
      </c>
      <c r="G322" s="202"/>
      <c r="H322" s="202"/>
      <c r="I322" s="193" t="str">
        <f t="shared" si="8"/>
        <v> 0.00 </v>
      </c>
      <c r="J322" s="194" t="str">
        <f>'Лист1'!J322</f>
        <v/>
      </c>
      <c r="K322" s="194" t="str">
        <f>'Лист1'!K322</f>
        <v/>
      </c>
      <c r="L322" s="194" t="str">
        <f>'Лист1'!L322</f>
        <v/>
      </c>
      <c r="M322" s="194" t="str">
        <f>'Лист1'!M322</f>
        <v/>
      </c>
      <c r="N322" s="194" t="str">
        <f>'Лист1'!N322</f>
        <v/>
      </c>
      <c r="O322" s="194" t="str">
        <f>'Лист1'!O322</f>
        <v/>
      </c>
      <c r="P322" s="200"/>
      <c r="Q322" s="200"/>
      <c r="R322" s="201" t="str">
        <f t="shared" si="9"/>
        <v> 0.00 </v>
      </c>
      <c r="S322" s="202"/>
      <c r="T322" s="202"/>
      <c r="U322" s="197" t="str">
        <f>'Лист1'!V322</f>
        <v/>
      </c>
      <c r="V322" s="201"/>
    </row>
    <row r="323" ht="15.75" hidden="1" customHeight="1">
      <c r="B323" s="104" t="str">
        <f>B320+B321+B322</f>
        <v>870,571.18 </v>
      </c>
      <c r="C323" s="191" t="str">
        <f>'Лист1'!C323</f>
        <v/>
      </c>
      <c r="D323" s="192" t="str">
        <f>'Лист1'!D323</f>
        <v/>
      </c>
      <c r="E323" s="192" t="str">
        <f>'Лист1'!E323</f>
        <v/>
      </c>
      <c r="F323" s="192" t="str">
        <f>'Лист1'!F323</f>
        <v/>
      </c>
      <c r="G323" s="202"/>
      <c r="H323" s="202"/>
      <c r="I323" s="193" t="str">
        <f t="shared" si="8"/>
        <v> 0.00 </v>
      </c>
      <c r="J323" s="194" t="str">
        <f>'Лист1'!J323</f>
        <v/>
      </c>
      <c r="K323" s="194" t="str">
        <f>'Лист1'!K323</f>
        <v/>
      </c>
      <c r="L323" s="194" t="str">
        <f>'Лист1'!L323</f>
        <v/>
      </c>
      <c r="M323" s="194" t="str">
        <f>'Лист1'!M323</f>
        <v/>
      </c>
      <c r="N323" s="194" t="str">
        <f>'Лист1'!N323</f>
        <v/>
      </c>
      <c r="O323" s="194" t="str">
        <f>'Лист1'!O323</f>
        <v/>
      </c>
      <c r="P323" s="200"/>
      <c r="Q323" s="200"/>
      <c r="R323" s="201" t="str">
        <f t="shared" si="9"/>
        <v> 0.00 </v>
      </c>
      <c r="S323" s="202"/>
      <c r="T323" s="202"/>
      <c r="U323" s="197" t="str">
        <f>'Лист1'!V323</f>
        <v/>
      </c>
      <c r="V323" s="201"/>
    </row>
    <row r="324" ht="15.75" hidden="1" customHeight="1">
      <c r="A324" s="206" t="s">
        <v>626</v>
      </c>
      <c r="B324" s="174"/>
      <c r="C324" s="207" t="str">
        <f t="shared" ref="C324:P324" si="10">SUM(C153:C235)</f>
        <v> 548,215.00 </v>
      </c>
      <c r="D324" s="207" t="str">
        <f t="shared" si="10"/>
        <v> 8,900.00 </v>
      </c>
      <c r="E324" s="207" t="str">
        <f t="shared" si="10"/>
        <v> 0.00 </v>
      </c>
      <c r="F324" s="207" t="str">
        <f t="shared" si="10"/>
        <v> 30,000.00 </v>
      </c>
      <c r="G324" s="207" t="str">
        <f t="shared" si="10"/>
        <v> 100,444.00 </v>
      </c>
      <c r="H324" s="207" t="str">
        <f t="shared" si="10"/>
        <v> 404,000.00 </v>
      </c>
      <c r="I324" s="207" t="str">
        <f t="shared" si="10"/>
        <v> 543,344.00 </v>
      </c>
      <c r="J324" s="207" t="str">
        <f t="shared" si="10"/>
        <v> 24,369.00 </v>
      </c>
      <c r="K324" s="207" t="str">
        <f t="shared" si="10"/>
        <v> 73,540.00 </v>
      </c>
      <c r="L324" s="207" t="str">
        <f t="shared" si="10"/>
        <v> 40,805.00 </v>
      </c>
      <c r="M324" s="207" t="str">
        <f t="shared" si="10"/>
        <v> 38,463.00 </v>
      </c>
      <c r="N324" s="207" t="str">
        <f t="shared" si="10"/>
        <v> 45,748.00 </v>
      </c>
      <c r="O324" s="207" t="str">
        <f t="shared" si="10"/>
        <v> 36,883.00 </v>
      </c>
      <c r="P324" s="207" t="str">
        <f t="shared" si="10"/>
        <v> 18,284.00 </v>
      </c>
      <c r="Q324" s="207"/>
      <c r="R324" s="207" t="str">
        <f t="shared" ref="R324:T324" si="11">SUM(R153:R235)</f>
        <v> 322,505.00 </v>
      </c>
      <c r="S324" s="207" t="str">
        <f t="shared" si="11"/>
        <v>(769,054.00)</v>
      </c>
      <c r="T324" s="207" t="str">
        <f t="shared" si="11"/>
        <v> 378,333.00 </v>
      </c>
      <c r="U324" s="197" t="str">
        <f>'Лист1'!V324</f>
        <v/>
      </c>
      <c r="V324" s="207" t="str">
        <f>SUM(V153:V235)</f>
        <v>(642,943.00)</v>
      </c>
    </row>
    <row r="325" ht="15.75" customHeight="1">
      <c r="B325" s="177" t="s">
        <v>626</v>
      </c>
      <c r="C325" s="4"/>
      <c r="I325" s="4"/>
      <c r="J325" s="109"/>
      <c r="K325" s="5"/>
      <c r="L325" s="110"/>
      <c r="M325" s="5"/>
      <c r="N325" s="5"/>
      <c r="R325" s="4"/>
      <c r="U325" s="197"/>
      <c r="V325" s="178">
        <v>-658962.5</v>
      </c>
    </row>
    <row r="326" ht="15.75" customHeight="1">
      <c r="C326" s="4"/>
      <c r="I326" s="4"/>
      <c r="J326" s="109"/>
      <c r="K326" s="5"/>
      <c r="L326" s="110"/>
      <c r="M326" s="5"/>
      <c r="N326" s="5"/>
      <c r="R326" s="4"/>
      <c r="V326" s="208"/>
    </row>
  </sheetData>
  <mergeCells count="1">
    <mergeCell ref="I2:K2"/>
  </mergeCells>
  <printOptions/>
  <pageMargins bottom="1.062992125984252" footer="0.0" header="0.0" left="0.7874015748031497" right="0.7874015748031497" top="1.062992125984252"/>
  <pageSetup paperSize="9" orientation="portrait"/>
  <headerFooter>
    <oddHeader>&amp;Cffffff&amp;A</oddHeader>
    <oddFooter>&amp;CffffffСтраница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3.0" ySplit="3.0" topLeftCell="D4" activePane="bottomRight" state="frozen"/>
      <selection activeCell="D1" sqref="D1" pane="topRight"/>
      <selection activeCell="A4" sqref="A4" pane="bottomLeft"/>
      <selection activeCell="D4" sqref="D4" pane="bottomRight"/>
    </sheetView>
  </sheetViews>
  <sheetFormatPr customHeight="1" defaultColWidth="14.43" defaultRowHeight="15.0"/>
  <cols>
    <col customWidth="1" min="1" max="1" width="26.0"/>
    <col customWidth="1" min="2" max="2" width="15.29"/>
    <col customWidth="1" min="3" max="3" width="15.0"/>
    <col customWidth="1" hidden="1" min="4" max="4" width="12.0"/>
    <col customWidth="1" hidden="1" min="5" max="5" width="6.86"/>
    <col customWidth="1" hidden="1" min="6" max="6" width="12.0"/>
    <col customWidth="1" hidden="1" min="7" max="7" width="13.29"/>
    <col customWidth="1" hidden="1" min="8" max="8" width="15.0"/>
    <col customWidth="1" min="9" max="9" width="14.86"/>
    <col customWidth="1" hidden="1" min="10" max="10" width="13.86"/>
    <col customWidth="1" hidden="1" min="11" max="14" width="13.14"/>
    <col customWidth="1" hidden="1" min="15" max="17" width="16.29"/>
    <col customWidth="1" min="18" max="18" width="11.86"/>
    <col customWidth="1" hidden="1" min="19" max="19" width="14.71"/>
    <col customWidth="1" hidden="1" min="20" max="20" width="13.43"/>
    <col customWidth="1" min="21" max="21" width="13.29"/>
    <col customWidth="1" min="22" max="22" width="15.57"/>
  </cols>
  <sheetData>
    <row r="1">
      <c r="B1" s="1" t="s">
        <v>667</v>
      </c>
      <c r="C1" s="4"/>
      <c r="I1" s="4"/>
      <c r="J1" s="109"/>
      <c r="K1" s="5"/>
      <c r="L1" s="110"/>
      <c r="M1" s="5"/>
      <c r="N1" s="5"/>
      <c r="R1" s="4"/>
      <c r="V1" s="4"/>
    </row>
    <row r="2">
      <c r="C2" s="4"/>
      <c r="I2" s="6" t="s">
        <v>1</v>
      </c>
      <c r="J2" s="7"/>
      <c r="K2" s="8"/>
      <c r="L2" s="111"/>
      <c r="M2" s="9"/>
      <c r="N2" s="10"/>
      <c r="R2" s="4"/>
      <c r="V2" s="4"/>
    </row>
    <row r="3">
      <c r="A3" s="12" t="s">
        <v>2</v>
      </c>
      <c r="B3" s="13" t="s">
        <v>3</v>
      </c>
      <c r="C3" s="14" t="s">
        <v>4</v>
      </c>
      <c r="D3" s="15" t="s">
        <v>5</v>
      </c>
      <c r="E3" s="15" t="s">
        <v>6</v>
      </c>
      <c r="F3" s="112" t="s">
        <v>628</v>
      </c>
      <c r="G3" s="13" t="s">
        <v>8</v>
      </c>
      <c r="H3" s="13" t="s">
        <v>9</v>
      </c>
      <c r="I3" s="14" t="s">
        <v>10</v>
      </c>
      <c r="J3" s="17" t="s">
        <v>11</v>
      </c>
      <c r="K3" s="12" t="s">
        <v>12</v>
      </c>
      <c r="L3" s="12" t="s">
        <v>13</v>
      </c>
      <c r="M3" s="12" t="s">
        <v>14</v>
      </c>
      <c r="N3" s="12" t="s">
        <v>15</v>
      </c>
      <c r="O3" s="15" t="s">
        <v>16</v>
      </c>
      <c r="P3" s="12" t="s">
        <v>17</v>
      </c>
      <c r="Q3" s="12" t="s">
        <v>18</v>
      </c>
      <c r="R3" s="14" t="s">
        <v>20</v>
      </c>
      <c r="S3" s="13" t="s">
        <v>21</v>
      </c>
      <c r="T3" s="18" t="s">
        <v>22</v>
      </c>
      <c r="U3" s="18" t="s">
        <v>23</v>
      </c>
      <c r="V3" s="18" t="str">
        <f>'Лист1'!W3</f>
        <v>ДОЛГ НА 01.09.21</v>
      </c>
    </row>
    <row r="4">
      <c r="A4" s="80" t="str">
        <f>'Лист1'!A236</f>
        <v>Машимбаев С.М</v>
      </c>
      <c r="B4" s="71" t="s">
        <v>473</v>
      </c>
      <c r="C4" s="191" t="str">
        <f>'Лист1'!C236</f>
        <v/>
      </c>
      <c r="D4" s="192" t="str">
        <f>'Лист1'!D236</f>
        <v/>
      </c>
      <c r="E4" s="192" t="str">
        <f>'Лист1'!E236</f>
        <v/>
      </c>
      <c r="F4" s="192" t="str">
        <f>'Лист1'!F236</f>
        <v/>
      </c>
      <c r="G4" s="192" t="str">
        <f>'Лист1'!G236</f>
        <v> 632.00 </v>
      </c>
      <c r="H4" s="192" t="str">
        <f>'Лист1'!H236</f>
        <v> 5,000.00 </v>
      </c>
      <c r="I4" s="193" t="str">
        <f>'Лист1'!I236</f>
        <v> 5,632.00 </v>
      </c>
      <c r="J4" s="194" t="str">
        <f>'Лист1'!J236</f>
        <v/>
      </c>
      <c r="K4" s="194" t="str">
        <f>'Лист1'!K236</f>
        <v/>
      </c>
      <c r="L4" s="194" t="str">
        <f>'Лист1'!L236</f>
        <v/>
      </c>
      <c r="M4" s="194" t="str">
        <f>'Лист1'!M236</f>
        <v/>
      </c>
      <c r="N4" s="194" t="str">
        <f>'Лист1'!N236</f>
        <v/>
      </c>
      <c r="O4" s="209" t="str">
        <f>'Лист1'!O236</f>
        <v/>
      </c>
      <c r="P4" s="209" t="str">
        <f>'Лист1'!P236</f>
        <v/>
      </c>
      <c r="Q4" s="209" t="str">
        <f>'Лист1'!Q236</f>
        <v/>
      </c>
      <c r="R4" s="195" t="str">
        <f>'Лист1'!S236</f>
        <v> 0.00 </v>
      </c>
      <c r="S4" s="197" t="str">
        <f t="shared" ref="S4:S91" si="1">R4-I4-C4</f>
        <v>(5,632.00)</v>
      </c>
      <c r="T4" s="197" t="str">
        <f t="shared" ref="T4:T45" si="2">(G4+H4)/4*3</f>
        <v> 4,224.00 </v>
      </c>
      <c r="U4" s="197" t="str">
        <f>'Лист1'!V236</f>
        <v> 4,224.00 </v>
      </c>
      <c r="V4" s="195" t="str">
        <f t="shared" ref="V4:V91" si="3">R4-U4</f>
        <v>(4,224.00)</v>
      </c>
    </row>
    <row r="5">
      <c r="A5" s="80" t="str">
        <f>'Лист1'!A237</f>
        <v>Галеев А.Д</v>
      </c>
      <c r="B5" s="71" t="s">
        <v>475</v>
      </c>
      <c r="C5" s="191" t="str">
        <f>'Лист1'!C237</f>
        <v/>
      </c>
      <c r="D5" s="192" t="str">
        <f>'Лист1'!D237</f>
        <v/>
      </c>
      <c r="E5" s="192" t="str">
        <f>'Лист1'!E237</f>
        <v/>
      </c>
      <c r="F5" s="192" t="str">
        <f>'Лист1'!F237</f>
        <v/>
      </c>
      <c r="G5" s="192" t="str">
        <f>'Лист1'!G237</f>
        <v> 2,094.00 </v>
      </c>
      <c r="H5" s="192" t="str">
        <f>'Лист1'!H237</f>
        <v> 5,000.00 </v>
      </c>
      <c r="I5" s="193" t="str">
        <f>'Лист1'!I237</f>
        <v> 7,094.00 </v>
      </c>
      <c r="J5" s="194" t="str">
        <f>'Лист1'!J237</f>
        <v/>
      </c>
      <c r="K5" s="194" t="str">
        <f>'Лист1'!K237</f>
        <v/>
      </c>
      <c r="L5" s="194" t="str">
        <f>'Лист1'!L237</f>
        <v/>
      </c>
      <c r="M5" s="194" t="str">
        <f>'Лист1'!M237</f>
        <v/>
      </c>
      <c r="N5" s="194" t="str">
        <f>'Лист1'!N237</f>
        <v/>
      </c>
      <c r="O5" s="209" t="str">
        <f>'Лист1'!O237</f>
        <v/>
      </c>
      <c r="P5" s="209" t="str">
        <f>'Лист1'!P237</f>
        <v/>
      </c>
      <c r="Q5" s="209" t="str">
        <f>'Лист1'!Q237</f>
        <v/>
      </c>
      <c r="R5" s="195" t="str">
        <f>'Лист1'!S237</f>
        <v> 0.00 </v>
      </c>
      <c r="S5" s="197" t="str">
        <f t="shared" si="1"/>
        <v>(7,094.00)</v>
      </c>
      <c r="T5" s="197" t="str">
        <f t="shared" si="2"/>
        <v> 5,320.50 </v>
      </c>
      <c r="U5" s="197" t="str">
        <f>'Лист1'!V237</f>
        <v> 5,320.50 </v>
      </c>
      <c r="V5" s="195" t="str">
        <f t="shared" si="3"/>
        <v>(5,320.50)</v>
      </c>
    </row>
    <row r="6" hidden="1">
      <c r="A6" s="80" t="str">
        <f>'Лист1'!A238</f>
        <v>Кривченко Д В</v>
      </c>
      <c r="B6" s="71" t="s">
        <v>477</v>
      </c>
      <c r="C6" s="191" t="str">
        <f>'Лист1'!C238</f>
        <v> 5,595.00 </v>
      </c>
      <c r="D6" s="192" t="str">
        <f>'Лист1'!D238</f>
        <v> 360.00 </v>
      </c>
      <c r="E6" s="192" t="str">
        <f>'Лист1'!E238</f>
        <v/>
      </c>
      <c r="F6" s="192" t="str">
        <f>'Лист1'!F238</f>
        <v/>
      </c>
      <c r="G6" s="192" t="str">
        <f>'Лист1'!G238</f>
        <v> 948.00 </v>
      </c>
      <c r="H6" s="192" t="str">
        <f>'Лист1'!H238</f>
        <v> 5,000.00 </v>
      </c>
      <c r="I6" s="193" t="str">
        <f>'Лист1'!I238</f>
        <v> 6,308.00 </v>
      </c>
      <c r="J6" s="194" t="str">
        <f>'Лист1'!J238</f>
        <v/>
      </c>
      <c r="K6" s="194" t="str">
        <f>'Лист1'!K238</f>
        <v> 11,903.00 </v>
      </c>
      <c r="L6" s="194" t="str">
        <f>'Лист1'!L238</f>
        <v/>
      </c>
      <c r="M6" s="194" t="str">
        <f>'Лист1'!M238</f>
        <v/>
      </c>
      <c r="N6" s="194" t="str">
        <f>'Лист1'!N238</f>
        <v/>
      </c>
      <c r="O6" s="209" t="str">
        <f>'Лист1'!O238</f>
        <v/>
      </c>
      <c r="P6" s="209" t="str">
        <f>'Лист1'!P238</f>
        <v/>
      </c>
      <c r="Q6" s="209" t="str">
        <f>'Лист1'!Q238</f>
        <v/>
      </c>
      <c r="R6" s="195" t="str">
        <f>'Лист1'!S238</f>
        <v> 11,903.00 </v>
      </c>
      <c r="S6" s="197" t="str">
        <f t="shared" si="1"/>
        <v> 0.00 </v>
      </c>
      <c r="T6" s="197" t="str">
        <f t="shared" si="2"/>
        <v> 4,461.00 </v>
      </c>
      <c r="U6" s="197" t="str">
        <f>'Лист1'!V238</f>
        <v> 10,416.00 </v>
      </c>
      <c r="V6" s="195" t="str">
        <f t="shared" si="3"/>
        <v> 1,487.00 </v>
      </c>
    </row>
    <row r="7" hidden="1">
      <c r="A7" s="80" t="str">
        <f>'Лист1'!A239</f>
        <v>Ковалёва А.П</v>
      </c>
      <c r="B7" s="64" t="s">
        <v>479</v>
      </c>
      <c r="C7" s="191" t="str">
        <f>'Лист1'!C239</f>
        <v/>
      </c>
      <c r="D7" s="192" t="str">
        <f>'Лист1'!D239</f>
        <v/>
      </c>
      <c r="E7" s="192" t="str">
        <f>'Лист1'!E239</f>
        <v/>
      </c>
      <c r="F7" s="192" t="str">
        <f>'Лист1'!F239</f>
        <v/>
      </c>
      <c r="G7" s="192" t="str">
        <f>'Лист1'!G239</f>
        <v> 948.00 </v>
      </c>
      <c r="H7" s="192" t="str">
        <f>'Лист1'!H239</f>
        <v> 5,000.00 </v>
      </c>
      <c r="I7" s="193" t="str">
        <f>'Лист1'!I239</f>
        <v> 5,948.00 </v>
      </c>
      <c r="J7" s="194" t="str">
        <f>'Лист1'!J239</f>
        <v/>
      </c>
      <c r="K7" s="194" t="str">
        <f>'Лист1'!K239</f>
        <v/>
      </c>
      <c r="L7" s="194" t="str">
        <f>'Лист1'!L239</f>
        <v> 5,000.00 </v>
      </c>
      <c r="M7" s="194" t="str">
        <f>'Лист1'!M239</f>
        <v/>
      </c>
      <c r="N7" s="194" t="str">
        <f>'Лист1'!N239</f>
        <v/>
      </c>
      <c r="O7" s="209" t="str">
        <f>'Лист1'!O239</f>
        <v/>
      </c>
      <c r="P7" s="209" t="str">
        <f>'Лист1'!P239</f>
        <v> 1,700.00 </v>
      </c>
      <c r="Q7" s="209" t="str">
        <f>'Лист1'!Q239</f>
        <v/>
      </c>
      <c r="R7" s="195" t="str">
        <f>'Лист1'!S239</f>
        <v> 6,700.00 </v>
      </c>
      <c r="S7" s="197" t="str">
        <f t="shared" si="1"/>
        <v> 752.00 </v>
      </c>
      <c r="T7" s="197" t="str">
        <f t="shared" si="2"/>
        <v> 4,461.00 </v>
      </c>
      <c r="U7" s="197" t="str">
        <f>'Лист1'!V239</f>
        <v> 4,461.00 </v>
      </c>
      <c r="V7" s="195" t="str">
        <f t="shared" si="3"/>
        <v> 2,239.00 </v>
      </c>
    </row>
    <row r="8">
      <c r="A8" s="80" t="str">
        <f>'Лист1'!A240</f>
        <v>Поляков С С </v>
      </c>
      <c r="B8" s="71" t="s">
        <v>481</v>
      </c>
      <c r="C8" s="191" t="str">
        <f>'Лист1'!C240</f>
        <v/>
      </c>
      <c r="D8" s="192" t="str">
        <f>'Лист1'!D240</f>
        <v> 490.00 </v>
      </c>
      <c r="E8" s="192" t="str">
        <f>'Лист1'!E240</f>
        <v/>
      </c>
      <c r="F8" s="192" t="str">
        <f>'Лист1'!F240</f>
        <v/>
      </c>
      <c r="G8" s="192" t="str">
        <f>'Лист1'!G240</f>
        <v> 909.00 </v>
      </c>
      <c r="H8" s="192" t="str">
        <f>'Лист1'!H240</f>
        <v> 5,000.00 </v>
      </c>
      <c r="I8" s="193" t="str">
        <f>'Лист1'!I240</f>
        <v> 6,399.00 </v>
      </c>
      <c r="J8" s="194" t="str">
        <f>'Лист1'!J240</f>
        <v/>
      </c>
      <c r="K8" s="194" t="str">
        <f>'Лист1'!K240</f>
        <v/>
      </c>
      <c r="L8" s="194" t="str">
        <f>'Лист1'!L240</f>
        <v/>
      </c>
      <c r="M8" s="194" t="str">
        <f>'Лист1'!M240</f>
        <v/>
      </c>
      <c r="N8" s="194" t="str">
        <f>'Лист1'!N240</f>
        <v/>
      </c>
      <c r="O8" s="209" t="str">
        <f>'Лист1'!O240</f>
        <v/>
      </c>
      <c r="P8" s="209" t="str">
        <f>'Лист1'!P240</f>
        <v> 490.00 </v>
      </c>
      <c r="Q8" s="209" t="str">
        <f>'Лист1'!Q240</f>
        <v/>
      </c>
      <c r="R8" s="195" t="str">
        <f>'Лист1'!S240</f>
        <v> 490.00 </v>
      </c>
      <c r="S8" s="197" t="str">
        <f t="shared" si="1"/>
        <v>(5,909.00)</v>
      </c>
      <c r="T8" s="197" t="str">
        <f t="shared" si="2"/>
        <v> 4,431.75 </v>
      </c>
      <c r="U8" s="197" t="str">
        <f>'Лист1'!V240</f>
        <v> 4,921.75 </v>
      </c>
      <c r="V8" s="195" t="str">
        <f t="shared" si="3"/>
        <v>(4,431.75)</v>
      </c>
    </row>
    <row r="9">
      <c r="A9" s="80" t="str">
        <f>'Лист1'!A241</f>
        <v>Знаенко Е.А</v>
      </c>
      <c r="B9" s="71" t="s">
        <v>483</v>
      </c>
      <c r="C9" s="191" t="str">
        <f>'Лист1'!C241</f>
        <v/>
      </c>
      <c r="D9" s="192" t="str">
        <f>'Лист1'!D241</f>
        <v> 4,810.00 </v>
      </c>
      <c r="E9" s="192" t="str">
        <f>'Лист1'!E241</f>
        <v/>
      </c>
      <c r="F9" s="192" t="str">
        <f>'Лист1'!F241</f>
        <v/>
      </c>
      <c r="G9" s="192" t="str">
        <f>'Лист1'!G241</f>
        <v> 948.00 </v>
      </c>
      <c r="H9" s="192" t="str">
        <f>'Лист1'!H241</f>
        <v> 5,000.00 </v>
      </c>
      <c r="I9" s="193" t="str">
        <f>'Лист1'!I241</f>
        <v> 10,758.00 </v>
      </c>
      <c r="J9" s="194" t="str">
        <f>'Лист1'!J241</f>
        <v/>
      </c>
      <c r="K9" s="194" t="str">
        <f>'Лист1'!K241</f>
        <v/>
      </c>
      <c r="L9" s="194" t="str">
        <f>'Лист1'!L241</f>
        <v/>
      </c>
      <c r="M9" s="194" t="str">
        <f>'Лист1'!M241</f>
        <v/>
      </c>
      <c r="N9" s="194" t="str">
        <f>'Лист1'!N241</f>
        <v/>
      </c>
      <c r="O9" s="209" t="str">
        <f>'Лист1'!O241</f>
        <v/>
      </c>
      <c r="P9" s="209" t="str">
        <f>'Лист1'!P241</f>
        <v/>
      </c>
      <c r="Q9" s="209" t="str">
        <f>'Лист1'!Q241</f>
        <v> 5,458.00 </v>
      </c>
      <c r="R9" s="195" t="str">
        <f>'Лист1'!S241</f>
        <v> 5,458.00 </v>
      </c>
      <c r="S9" s="197" t="str">
        <f t="shared" si="1"/>
        <v>(5,300.00)</v>
      </c>
      <c r="T9" s="197" t="str">
        <f t="shared" si="2"/>
        <v> 4,461.00 </v>
      </c>
      <c r="U9" s="197" t="str">
        <f>'Лист1'!V241</f>
        <v> 9,271.00 </v>
      </c>
      <c r="V9" s="195" t="str">
        <f t="shared" si="3"/>
        <v>(3,813.00)</v>
      </c>
    </row>
    <row r="10" hidden="1">
      <c r="A10" s="80" t="str">
        <f>'Лист1'!A242</f>
        <v>Примак А.К</v>
      </c>
      <c r="B10" s="71" t="s">
        <v>485</v>
      </c>
      <c r="C10" s="191" t="str">
        <f>'Лист1'!C242</f>
        <v/>
      </c>
      <c r="D10" s="192" t="str">
        <f>'Лист1'!D242</f>
        <v/>
      </c>
      <c r="E10" s="192" t="str">
        <f>'Лист1'!E242</f>
        <v/>
      </c>
      <c r="F10" s="192" t="str">
        <f>'Лист1'!F242</f>
        <v/>
      </c>
      <c r="G10" s="192" t="str">
        <f>'Лист1'!G242</f>
        <v> 988.00 </v>
      </c>
      <c r="H10" s="192" t="str">
        <f>'Лист1'!H242</f>
        <v> 5,000.00 </v>
      </c>
      <c r="I10" s="193" t="str">
        <f>'Лист1'!I242</f>
        <v> 5,988.00 </v>
      </c>
      <c r="J10" s="194" t="str">
        <f>'Лист1'!J242</f>
        <v/>
      </c>
      <c r="K10" s="194" t="str">
        <f>'Лист1'!K242</f>
        <v/>
      </c>
      <c r="L10" s="194" t="str">
        <f>'Лист1'!L242</f>
        <v/>
      </c>
      <c r="M10" s="194" t="str">
        <f>'Лист1'!M242</f>
        <v/>
      </c>
      <c r="N10" s="194" t="str">
        <f>'Лист1'!N242</f>
        <v/>
      </c>
      <c r="O10" s="209" t="str">
        <f>'Лист1'!O242</f>
        <v/>
      </c>
      <c r="P10" s="209" t="str">
        <f>'Лист1'!P242</f>
        <v/>
      </c>
      <c r="Q10" s="209" t="str">
        <f>'Лист1'!Q242</f>
        <v> 5,988.00 </v>
      </c>
      <c r="R10" s="195" t="str">
        <f>'Лист1'!S242</f>
        <v> 5,988.00 </v>
      </c>
      <c r="S10" s="197" t="str">
        <f t="shared" si="1"/>
        <v> 0.00 </v>
      </c>
      <c r="T10" s="197" t="str">
        <f t="shared" si="2"/>
        <v> 4,491.00 </v>
      </c>
      <c r="U10" s="197" t="str">
        <f>'Лист1'!V242</f>
        <v> 4,491.00 </v>
      </c>
      <c r="V10" s="195" t="str">
        <f t="shared" si="3"/>
        <v> 1,497.00 </v>
      </c>
    </row>
    <row r="11">
      <c r="A11" s="80" t="str">
        <f>'Лист1'!A243</f>
        <v>Яковенко А.Ю</v>
      </c>
      <c r="B11" s="71" t="s">
        <v>487</v>
      </c>
      <c r="C11" s="191" t="str">
        <f>'Лист1'!C243</f>
        <v> 32,446.00 </v>
      </c>
      <c r="D11" s="192" t="str">
        <f>'Лист1'!D243</f>
        <v/>
      </c>
      <c r="E11" s="192" t="str">
        <f>'Лист1'!E243</f>
        <v/>
      </c>
      <c r="F11" s="192" t="str">
        <f>'Лист1'!F243</f>
        <v/>
      </c>
      <c r="G11" s="192" t="str">
        <f>'Лист1'!G243</f>
        <v> 1,185.00 </v>
      </c>
      <c r="H11" s="192" t="str">
        <f>'Лист1'!H243</f>
        <v> 5,000.00 </v>
      </c>
      <c r="I11" s="193" t="str">
        <f>'Лист1'!I243</f>
        <v> 6,185.00 </v>
      </c>
      <c r="J11" s="194" t="str">
        <f>'Лист1'!J243</f>
        <v/>
      </c>
      <c r="K11" s="194" t="str">
        <f>'Лист1'!K243</f>
        <v/>
      </c>
      <c r="L11" s="194" t="str">
        <f>'Лист1'!L243</f>
        <v/>
      </c>
      <c r="M11" s="194" t="str">
        <f>'Лист1'!M243</f>
        <v/>
      </c>
      <c r="N11" s="194" t="str">
        <f>'Лист1'!N243</f>
        <v/>
      </c>
      <c r="O11" s="209" t="str">
        <f>'Лист1'!O243</f>
        <v/>
      </c>
      <c r="P11" s="209" t="str">
        <f>'Лист1'!P243</f>
        <v/>
      </c>
      <c r="Q11" s="209" t="str">
        <f>'Лист1'!Q243</f>
        <v/>
      </c>
      <c r="R11" s="195" t="str">
        <f>'Лист1'!S243</f>
        <v> 0.00 </v>
      </c>
      <c r="S11" s="197" t="str">
        <f t="shared" si="1"/>
        <v>(38,631.00)</v>
      </c>
      <c r="T11" s="197" t="str">
        <f t="shared" si="2"/>
        <v> 4,638.75 </v>
      </c>
      <c r="U11" s="197" t="str">
        <f>'Лист1'!V243</f>
        <v> 37,084.75 </v>
      </c>
      <c r="V11" s="198" t="str">
        <f t="shared" si="3"/>
        <v>(37,084.75)</v>
      </c>
    </row>
    <row r="12" hidden="1">
      <c r="A12" s="80" t="str">
        <f>'Лист1'!A244</f>
        <v>Маркова И. В.</v>
      </c>
      <c r="B12" s="71" t="s">
        <v>489</v>
      </c>
      <c r="C12" s="191" t="str">
        <f>'Лист1'!C244</f>
        <v/>
      </c>
      <c r="D12" s="192" t="str">
        <f>'Лист1'!D244</f>
        <v> 35.00 </v>
      </c>
      <c r="E12" s="192" t="str">
        <f>'Лист1'!E244</f>
        <v/>
      </c>
      <c r="F12" s="192" t="str">
        <f>'Лист1'!F244</f>
        <v/>
      </c>
      <c r="G12" s="192" t="str">
        <f>'Лист1'!G244</f>
        <v> 940.00 </v>
      </c>
      <c r="H12" s="192" t="str">
        <f>'Лист1'!H244</f>
        <v> 5,000.00 </v>
      </c>
      <c r="I12" s="193" t="str">
        <f>'Лист1'!I244</f>
        <v> 5,975.00 </v>
      </c>
      <c r="J12" s="194" t="str">
        <f>'Лист1'!J244</f>
        <v/>
      </c>
      <c r="K12" s="194" t="str">
        <f>'Лист1'!K244</f>
        <v/>
      </c>
      <c r="L12" s="194" t="str">
        <f>'Лист1'!L244</f>
        <v/>
      </c>
      <c r="M12" s="194" t="str">
        <f>'Лист1'!M244</f>
        <v/>
      </c>
      <c r="N12" s="194" t="str">
        <f>'Лист1'!N244</f>
        <v/>
      </c>
      <c r="O12" s="209" t="str">
        <f>'Лист1'!O244</f>
        <v/>
      </c>
      <c r="P12" s="209" t="str">
        <f>'Лист1'!P244</f>
        <v/>
      </c>
      <c r="Q12" s="209" t="str">
        <f>'Лист1'!Q244</f>
        <v> 4,535.00 </v>
      </c>
      <c r="R12" s="195" t="str">
        <f>'Лист1'!S244</f>
        <v> 4,535.00 </v>
      </c>
      <c r="S12" s="197" t="str">
        <f t="shared" si="1"/>
        <v>(1,440.00)</v>
      </c>
      <c r="T12" s="197" t="str">
        <f t="shared" si="2"/>
        <v> 4,455.00 </v>
      </c>
      <c r="U12" s="197" t="str">
        <f>'Лист1'!V244</f>
        <v> 4,490.00 </v>
      </c>
      <c r="V12" s="195" t="str">
        <f t="shared" si="3"/>
        <v> 45.00 </v>
      </c>
    </row>
    <row r="13" hidden="1">
      <c r="A13" s="80" t="str">
        <f>'Лист1'!A245</f>
        <v>Горденко Л.А</v>
      </c>
      <c r="B13" s="71" t="s">
        <v>491</v>
      </c>
      <c r="C13" s="191" t="str">
        <f>'Лист1'!C245</f>
        <v/>
      </c>
      <c r="D13" s="192" t="str">
        <f>'Лист1'!D245</f>
        <v/>
      </c>
      <c r="E13" s="192" t="str">
        <f>'Лист1'!E245</f>
        <v/>
      </c>
      <c r="F13" s="192" t="str">
        <f>'Лист1'!F245</f>
        <v/>
      </c>
      <c r="G13" s="192" t="str">
        <f>'Лист1'!G245</f>
        <v> 964.00 </v>
      </c>
      <c r="H13" s="192" t="str">
        <f>'Лист1'!H245</f>
        <v> 5,000.00 </v>
      </c>
      <c r="I13" s="193" t="str">
        <f>'Лист1'!I245</f>
        <v> 5,964.00 </v>
      </c>
      <c r="J13" s="194" t="str">
        <f>'Лист1'!J245</f>
        <v/>
      </c>
      <c r="K13" s="194" t="str">
        <f>'Лист1'!K245</f>
        <v> 3,000.00 </v>
      </c>
      <c r="L13" s="194" t="str">
        <f>'Лист1'!L245</f>
        <v/>
      </c>
      <c r="M13" s="194" t="str">
        <f>'Лист1'!M245</f>
        <v/>
      </c>
      <c r="N13" s="194" t="str">
        <f>'Лист1'!N245</f>
        <v/>
      </c>
      <c r="O13" s="209" t="str">
        <f>'Лист1'!O245</f>
        <v/>
      </c>
      <c r="P13" s="209" t="str">
        <f>'Лист1'!P245</f>
        <v/>
      </c>
      <c r="Q13" s="209" t="str">
        <f>'Лист1'!Q245</f>
        <v> 2,964.00 </v>
      </c>
      <c r="R13" s="195" t="str">
        <f>'Лист1'!S245</f>
        <v> 5,964.00 </v>
      </c>
      <c r="S13" s="197" t="str">
        <f t="shared" si="1"/>
        <v> 0.00 </v>
      </c>
      <c r="T13" s="197" t="str">
        <f t="shared" si="2"/>
        <v> 4,473.00 </v>
      </c>
      <c r="U13" s="197" t="str">
        <f>'Лист1'!V245</f>
        <v> 4,473.00 </v>
      </c>
      <c r="V13" s="195" t="str">
        <f t="shared" si="3"/>
        <v> 1,491.00 </v>
      </c>
    </row>
    <row r="14">
      <c r="A14" s="80" t="str">
        <f>'Лист1'!A246</f>
        <v>Салимгиреев Д.А</v>
      </c>
      <c r="B14" s="71" t="s">
        <v>492</v>
      </c>
      <c r="C14" s="191" t="str">
        <f>'Лист1'!C246</f>
        <v/>
      </c>
      <c r="D14" s="192" t="str">
        <f>'Лист1'!D246</f>
        <v/>
      </c>
      <c r="E14" s="192" t="str">
        <f>'Лист1'!E246</f>
        <v/>
      </c>
      <c r="F14" s="192" t="str">
        <f>'Лист1'!F246</f>
        <v/>
      </c>
      <c r="G14" s="192" t="str">
        <f>'Лист1'!G246</f>
        <v> 950.00 </v>
      </c>
      <c r="H14" s="192" t="str">
        <f>'Лист1'!H246</f>
        <v> 5,000.00 </v>
      </c>
      <c r="I14" s="193" t="str">
        <f>'Лист1'!I246</f>
        <v> 5,950.00 </v>
      </c>
      <c r="J14" s="194" t="str">
        <f>'Лист1'!J246</f>
        <v/>
      </c>
      <c r="K14" s="194" t="str">
        <f>'Лист1'!K246</f>
        <v/>
      </c>
      <c r="L14" s="194" t="str">
        <f>'Лист1'!L246</f>
        <v/>
      </c>
      <c r="M14" s="194" t="str">
        <f>'Лист1'!M246</f>
        <v/>
      </c>
      <c r="N14" s="194" t="str">
        <f>'Лист1'!N246</f>
        <v/>
      </c>
      <c r="O14" s="209" t="str">
        <f>'Лист1'!O246</f>
        <v/>
      </c>
      <c r="P14" s="209" t="str">
        <f>'Лист1'!P246</f>
        <v/>
      </c>
      <c r="Q14" s="209" t="str">
        <f>'Лист1'!Q246</f>
        <v> 3,608.00 </v>
      </c>
      <c r="R14" s="195" t="str">
        <f>'Лист1'!S246</f>
        <v> 3,608.00 </v>
      </c>
      <c r="S14" s="197" t="str">
        <f t="shared" si="1"/>
        <v>(2,342.00)</v>
      </c>
      <c r="T14" s="197" t="str">
        <f t="shared" si="2"/>
        <v> 4,462.50 </v>
      </c>
      <c r="U14" s="197" t="str">
        <f>'Лист1'!V246</f>
        <v> 4,462.50 </v>
      </c>
      <c r="V14" s="195" t="str">
        <f t="shared" si="3"/>
        <v>(854.50)</v>
      </c>
    </row>
    <row r="15">
      <c r="A15" s="80" t="str">
        <f>'Лист1'!A247</f>
        <v>Елагина М.Ю</v>
      </c>
      <c r="B15" s="71" t="s">
        <v>494</v>
      </c>
      <c r="C15" s="191" t="str">
        <f>'Лист1'!C247</f>
        <v> 32,446.00 </v>
      </c>
      <c r="D15" s="192" t="str">
        <f>'Лист1'!D247</f>
        <v/>
      </c>
      <c r="E15" s="192" t="str">
        <f>'Лист1'!E247</f>
        <v/>
      </c>
      <c r="F15" s="192" t="str">
        <f>'Лист1'!F247</f>
        <v/>
      </c>
      <c r="G15" s="192" t="str">
        <f>'Лист1'!G247</f>
        <v> 1,185.00 </v>
      </c>
      <c r="H15" s="192" t="str">
        <f>'Лист1'!H247</f>
        <v> 5,000.00 </v>
      </c>
      <c r="I15" s="193" t="str">
        <f>'Лист1'!I247</f>
        <v> 6,185.00 </v>
      </c>
      <c r="J15" s="194" t="str">
        <f>'Лист1'!J247</f>
        <v/>
      </c>
      <c r="K15" s="194" t="str">
        <f>'Лист1'!K247</f>
        <v/>
      </c>
      <c r="L15" s="194" t="str">
        <f>'Лист1'!L247</f>
        <v/>
      </c>
      <c r="M15" s="194" t="str">
        <f>'Лист1'!M247</f>
        <v/>
      </c>
      <c r="N15" s="194" t="str">
        <f>'Лист1'!N247</f>
        <v/>
      </c>
      <c r="O15" s="209" t="str">
        <f>'Лист1'!O247</f>
        <v/>
      </c>
      <c r="P15" s="209" t="str">
        <f>'Лист1'!P247</f>
        <v> 17,000.00 </v>
      </c>
      <c r="Q15" s="209" t="str">
        <f>'Лист1'!Q247</f>
        <v/>
      </c>
      <c r="R15" s="195" t="str">
        <f>'Лист1'!S247</f>
        <v> 17,000.00 </v>
      </c>
      <c r="S15" s="197" t="str">
        <f t="shared" si="1"/>
        <v>(21,631.00)</v>
      </c>
      <c r="T15" s="197" t="str">
        <f t="shared" si="2"/>
        <v> 4,638.75 </v>
      </c>
      <c r="U15" s="197" t="str">
        <f>'Лист1'!V247</f>
        <v> 37,084.75 </v>
      </c>
      <c r="V15" s="198" t="str">
        <f t="shared" si="3"/>
        <v>(20,084.75)</v>
      </c>
    </row>
    <row r="16" hidden="1">
      <c r="A16" s="80" t="str">
        <f>'Лист1'!A248</f>
        <v>Ступенко С.Н</v>
      </c>
      <c r="B16" s="71" t="s">
        <v>496</v>
      </c>
      <c r="C16" s="191" t="str">
        <f>'Лист1'!C248</f>
        <v/>
      </c>
      <c r="D16" s="192" t="str">
        <f>'Лист1'!D248</f>
        <v/>
      </c>
      <c r="E16" s="192" t="str">
        <f>'Лист1'!E248</f>
        <v/>
      </c>
      <c r="F16" s="192" t="str">
        <f>'Лист1'!F248</f>
        <v/>
      </c>
      <c r="G16" s="192" t="str">
        <f>'Лист1'!G248</f>
        <v> 830.00 </v>
      </c>
      <c r="H16" s="192" t="str">
        <f>'Лист1'!H248</f>
        <v> 5,000.00 </v>
      </c>
      <c r="I16" s="193" t="str">
        <f>'Лист1'!I248</f>
        <v> 5,830.00 </v>
      </c>
      <c r="J16" s="194" t="str">
        <f>'Лист1'!J248</f>
        <v> 5,830.00 </v>
      </c>
      <c r="K16" s="194" t="str">
        <f>'Лист1'!K248</f>
        <v/>
      </c>
      <c r="L16" s="194" t="str">
        <f>'Лист1'!L248</f>
        <v/>
      </c>
      <c r="M16" s="194" t="str">
        <f>'Лист1'!M248</f>
        <v/>
      </c>
      <c r="N16" s="194" t="str">
        <f>'Лист1'!N248</f>
        <v/>
      </c>
      <c r="O16" s="209" t="str">
        <f>'Лист1'!O248</f>
        <v/>
      </c>
      <c r="P16" s="209" t="str">
        <f>'Лист1'!P248</f>
        <v/>
      </c>
      <c r="Q16" s="209" t="str">
        <f>'Лист1'!Q248</f>
        <v/>
      </c>
      <c r="R16" s="195" t="str">
        <f>'Лист1'!S248</f>
        <v> 5,830.00 </v>
      </c>
      <c r="S16" s="197" t="str">
        <f t="shared" si="1"/>
        <v> 0.00 </v>
      </c>
      <c r="T16" s="197" t="str">
        <f t="shared" si="2"/>
        <v> 4,372.50 </v>
      </c>
      <c r="U16" s="197" t="str">
        <f>'Лист1'!V248</f>
        <v> 4,372.50 </v>
      </c>
      <c r="V16" s="195" t="str">
        <f t="shared" si="3"/>
        <v> 1,457.50 </v>
      </c>
    </row>
    <row r="17">
      <c r="A17" s="80" t="str">
        <f>'Лист1'!A249</f>
        <v>Махнев М.Н</v>
      </c>
      <c r="B17" s="71" t="s">
        <v>498</v>
      </c>
      <c r="C17" s="191" t="str">
        <f>'Лист1'!C249</f>
        <v/>
      </c>
      <c r="D17" s="192" t="str">
        <f>'Лист1'!D249</f>
        <v/>
      </c>
      <c r="E17" s="192" t="str">
        <f>'Лист1'!E249</f>
        <v/>
      </c>
      <c r="F17" s="192" t="str">
        <f>'Лист1'!F249</f>
        <v/>
      </c>
      <c r="G17" s="192" t="str">
        <f>'Лист1'!G249</f>
        <v> 948.00 </v>
      </c>
      <c r="H17" s="192" t="str">
        <f>'Лист1'!H249</f>
        <v> 5,000.00 </v>
      </c>
      <c r="I17" s="193" t="str">
        <f>'Лист1'!I249</f>
        <v> 5,948.00 </v>
      </c>
      <c r="J17" s="194" t="str">
        <f>'Лист1'!J249</f>
        <v/>
      </c>
      <c r="K17" s="194" t="str">
        <f>'Лист1'!K249</f>
        <v/>
      </c>
      <c r="L17" s="194" t="str">
        <f>'Лист1'!L249</f>
        <v/>
      </c>
      <c r="M17" s="194" t="str">
        <f>'Лист1'!M249</f>
        <v/>
      </c>
      <c r="N17" s="194" t="str">
        <f>'Лист1'!N249</f>
        <v/>
      </c>
      <c r="O17" s="209" t="str">
        <f>'Лист1'!O249</f>
        <v/>
      </c>
      <c r="P17" s="209" t="str">
        <f>'Лист1'!P249</f>
        <v/>
      </c>
      <c r="Q17" s="209" t="str">
        <f>'Лист1'!Q249</f>
        <v/>
      </c>
      <c r="R17" s="195" t="str">
        <f>'Лист1'!S249</f>
        <v> 0.00 </v>
      </c>
      <c r="S17" s="197" t="str">
        <f t="shared" si="1"/>
        <v>(5,948.00)</v>
      </c>
      <c r="T17" s="197" t="str">
        <f t="shared" si="2"/>
        <v> 4,461.00 </v>
      </c>
      <c r="U17" s="197" t="str">
        <f>'Лист1'!V249</f>
        <v> 4,461.00 </v>
      </c>
      <c r="V17" s="195" t="str">
        <f t="shared" si="3"/>
        <v>(4,461.00)</v>
      </c>
    </row>
    <row r="18">
      <c r="A18" s="80" t="str">
        <f>'Лист1'!A250</f>
        <v>Салимгиреев Д.А</v>
      </c>
      <c r="B18" s="71" t="s">
        <v>499</v>
      </c>
      <c r="C18" s="191" t="str">
        <f>'Лист1'!C250</f>
        <v/>
      </c>
      <c r="D18" s="192" t="str">
        <f>'Лист1'!D250</f>
        <v/>
      </c>
      <c r="E18" s="192" t="str">
        <f>'Лист1'!E250</f>
        <v/>
      </c>
      <c r="F18" s="192" t="str">
        <f>'Лист1'!F250</f>
        <v/>
      </c>
      <c r="G18" s="192" t="str">
        <f>'Лист1'!G250</f>
        <v> 910.00 </v>
      </c>
      <c r="H18" s="192" t="str">
        <f>'Лист1'!H250</f>
        <v> 5,000.00 </v>
      </c>
      <c r="I18" s="193" t="str">
        <f>'Лист1'!I250</f>
        <v> 5,910.00 </v>
      </c>
      <c r="J18" s="194" t="str">
        <f>'Лист1'!J250</f>
        <v/>
      </c>
      <c r="K18" s="194" t="str">
        <f>'Лист1'!K250</f>
        <v/>
      </c>
      <c r="L18" s="194" t="str">
        <f>'Лист1'!L250</f>
        <v/>
      </c>
      <c r="M18" s="194" t="str">
        <f>'Лист1'!M250</f>
        <v/>
      </c>
      <c r="N18" s="194" t="str">
        <f>'Лист1'!N250</f>
        <v/>
      </c>
      <c r="O18" s="209" t="str">
        <f>'Лист1'!O250</f>
        <v/>
      </c>
      <c r="P18" s="209" t="str">
        <f>'Лист1'!P250</f>
        <v/>
      </c>
      <c r="Q18" s="209" t="str">
        <f>'Лист1'!Q250</f>
        <v> 3,585.00 </v>
      </c>
      <c r="R18" s="195" t="str">
        <f>'Лист1'!S250</f>
        <v> 3,585.00 </v>
      </c>
      <c r="S18" s="197" t="str">
        <f t="shared" si="1"/>
        <v>(2,325.00)</v>
      </c>
      <c r="T18" s="197" t="str">
        <f t="shared" si="2"/>
        <v> 4,432.50 </v>
      </c>
      <c r="U18" s="197" t="str">
        <f>'Лист1'!V250</f>
        <v> 4,432.50 </v>
      </c>
      <c r="V18" s="195" t="str">
        <f t="shared" si="3"/>
        <v>(847.50)</v>
      </c>
    </row>
    <row r="19">
      <c r="A19" s="80" t="str">
        <f>'Лист1'!A251</f>
        <v>Педенко В.В</v>
      </c>
      <c r="B19" s="71" t="s">
        <v>501</v>
      </c>
      <c r="C19" s="191" t="str">
        <f>'Лист1'!C251</f>
        <v> 8,403.00 </v>
      </c>
      <c r="D19" s="192" t="str">
        <f>'Лист1'!D251</f>
        <v/>
      </c>
      <c r="E19" s="192" t="str">
        <f>'Лист1'!E251</f>
        <v/>
      </c>
      <c r="F19" s="192" t="str">
        <f>'Лист1'!F251</f>
        <v/>
      </c>
      <c r="G19" s="192" t="str">
        <f>'Лист1'!G251</f>
        <v> 956.00 </v>
      </c>
      <c r="H19" s="192" t="str">
        <f>'Лист1'!H251</f>
        <v> 5,000.00 </v>
      </c>
      <c r="I19" s="193" t="str">
        <f>'Лист1'!I251</f>
        <v> 5,956.00 </v>
      </c>
      <c r="J19" s="194" t="str">
        <f>'Лист1'!J251</f>
        <v/>
      </c>
      <c r="K19" s="194" t="str">
        <f>'Лист1'!K251</f>
        <v/>
      </c>
      <c r="L19" s="194" t="str">
        <f>'Лист1'!L251</f>
        <v/>
      </c>
      <c r="M19" s="194" t="str">
        <f>'Лист1'!M251</f>
        <v/>
      </c>
      <c r="N19" s="194" t="str">
        <f>'Лист1'!N251</f>
        <v/>
      </c>
      <c r="O19" s="209" t="str">
        <f>'Лист1'!O251</f>
        <v/>
      </c>
      <c r="P19" s="209" t="str">
        <f>'Лист1'!P251</f>
        <v/>
      </c>
      <c r="Q19" s="209" t="str">
        <f>'Лист1'!Q251</f>
        <v/>
      </c>
      <c r="R19" s="195" t="str">
        <f>'Лист1'!S251</f>
        <v> 0.00 </v>
      </c>
      <c r="S19" s="197" t="str">
        <f t="shared" si="1"/>
        <v>(14,359.00)</v>
      </c>
      <c r="T19" s="197" t="str">
        <f t="shared" si="2"/>
        <v> 4,467.00 </v>
      </c>
      <c r="U19" s="197" t="str">
        <f>'Лист1'!V251</f>
        <v> 12,870.00 </v>
      </c>
      <c r="V19" s="198" t="str">
        <f t="shared" si="3"/>
        <v>(12,870.00)</v>
      </c>
    </row>
    <row r="20">
      <c r="A20" s="80" t="str">
        <f>'Лист1'!A252</f>
        <v>Клещунова Л.В</v>
      </c>
      <c r="B20" s="71" t="s">
        <v>503</v>
      </c>
      <c r="C20" s="191" t="str">
        <f>'Лист1'!C252</f>
        <v> 8,538.00 </v>
      </c>
      <c r="D20" s="192" t="str">
        <f>'Лист1'!D252</f>
        <v/>
      </c>
      <c r="E20" s="192" t="str">
        <f>'Лист1'!E252</f>
        <v/>
      </c>
      <c r="F20" s="192" t="str">
        <f>'Лист1'!F252</f>
        <v/>
      </c>
      <c r="G20" s="192" t="str">
        <f>'Лист1'!G252</f>
        <v> 1,055.00 </v>
      </c>
      <c r="H20" s="192" t="str">
        <f>'Лист1'!H252</f>
        <v> 5,000.00 </v>
      </c>
      <c r="I20" s="193" t="str">
        <f>'Лист1'!I252</f>
        <v> 6,055.00 </v>
      </c>
      <c r="J20" s="194" t="str">
        <f>'Лист1'!J252</f>
        <v/>
      </c>
      <c r="K20" s="194" t="str">
        <f>'Лист1'!K252</f>
        <v/>
      </c>
      <c r="L20" s="194" t="str">
        <f>'Лист1'!L252</f>
        <v/>
      </c>
      <c r="M20" s="194" t="str">
        <f>'Лист1'!M252</f>
        <v/>
      </c>
      <c r="N20" s="194" t="str">
        <f>'Лист1'!N252</f>
        <v/>
      </c>
      <c r="O20" s="209" t="str">
        <f>'Лист1'!O252</f>
        <v/>
      </c>
      <c r="P20" s="209" t="str">
        <f>'Лист1'!P252</f>
        <v/>
      </c>
      <c r="Q20" s="209" t="str">
        <f>'Лист1'!Q252</f>
        <v/>
      </c>
      <c r="R20" s="195" t="str">
        <f>'Лист1'!S252</f>
        <v> 0.00 </v>
      </c>
      <c r="S20" s="197" t="str">
        <f t="shared" si="1"/>
        <v>(14,593.00)</v>
      </c>
      <c r="T20" s="197" t="str">
        <f t="shared" si="2"/>
        <v> 4,541.25 </v>
      </c>
      <c r="U20" s="197" t="str">
        <f>'Лист1'!V252</f>
        <v> 13,079.25 </v>
      </c>
      <c r="V20" s="198" t="str">
        <f t="shared" si="3"/>
        <v>(13,079.25)</v>
      </c>
    </row>
    <row r="21" ht="15.75" customHeight="1">
      <c r="A21" s="80" t="str">
        <f>'Лист1'!A253</f>
        <v>Гуйда Д.В</v>
      </c>
      <c r="B21" s="71" t="s">
        <v>505</v>
      </c>
      <c r="C21" s="191" t="str">
        <f>'Лист1'!C253</f>
        <v/>
      </c>
      <c r="D21" s="192" t="str">
        <f>'Лист1'!D253</f>
        <v/>
      </c>
      <c r="E21" s="192" t="str">
        <f>'Лист1'!E253</f>
        <v/>
      </c>
      <c r="F21" s="192" t="str">
        <f>'Лист1'!F253</f>
        <v/>
      </c>
      <c r="G21" s="192" t="str">
        <f>'Лист1'!G253</f>
        <v> 948.00 </v>
      </c>
      <c r="H21" s="192" t="str">
        <f>'Лист1'!H253</f>
        <v> 5,000.00 </v>
      </c>
      <c r="I21" s="193" t="str">
        <f>'Лист1'!I253</f>
        <v> 5,948.00 </v>
      </c>
      <c r="J21" s="194" t="str">
        <f>'Лист1'!J253</f>
        <v/>
      </c>
      <c r="K21" s="194" t="str">
        <f>'Лист1'!K253</f>
        <v/>
      </c>
      <c r="L21" s="194" t="str">
        <f>'Лист1'!L253</f>
        <v/>
      </c>
      <c r="M21" s="194" t="str">
        <f>'Лист1'!M253</f>
        <v/>
      </c>
      <c r="N21" s="194" t="str">
        <f>'Лист1'!N253</f>
        <v/>
      </c>
      <c r="O21" s="209" t="str">
        <f>'Лист1'!O253</f>
        <v/>
      </c>
      <c r="P21" s="209" t="str">
        <f>'Лист1'!P253</f>
        <v/>
      </c>
      <c r="Q21" s="209" t="str">
        <f>'Лист1'!Q253</f>
        <v/>
      </c>
      <c r="R21" s="195" t="str">
        <f>'Лист1'!S253</f>
        <v> 0.00 </v>
      </c>
      <c r="S21" s="197" t="str">
        <f t="shared" si="1"/>
        <v>(5,948.00)</v>
      </c>
      <c r="T21" s="197" t="str">
        <f t="shared" si="2"/>
        <v> 4,461.00 </v>
      </c>
      <c r="U21" s="197" t="str">
        <f>'Лист1'!V253</f>
        <v> 4,461.00 </v>
      </c>
      <c r="V21" s="195" t="str">
        <f t="shared" si="3"/>
        <v>(4,461.00)</v>
      </c>
    </row>
    <row r="22" ht="15.75" customHeight="1">
      <c r="A22" s="80" t="str">
        <f>'Лист1'!A254</f>
        <v>Иванков П.И</v>
      </c>
      <c r="B22" s="71" t="s">
        <v>507</v>
      </c>
      <c r="C22" s="191" t="str">
        <f>'Лист1'!C254</f>
        <v> 26,611.00 </v>
      </c>
      <c r="D22" s="192" t="str">
        <f>'Лист1'!D254</f>
        <v/>
      </c>
      <c r="E22" s="192" t="str">
        <f>'Лист1'!E254</f>
        <v/>
      </c>
      <c r="F22" s="192" t="str">
        <f>'Лист1'!F254</f>
        <v/>
      </c>
      <c r="G22" s="192" t="str">
        <f>'Лист1'!G254</f>
        <v> 95.00 </v>
      </c>
      <c r="H22" s="192" t="str">
        <f>'Лист1'!H254</f>
        <v> 5,000.00 </v>
      </c>
      <c r="I22" s="193" t="str">
        <f>'Лист1'!I254</f>
        <v> 5,095.00 </v>
      </c>
      <c r="J22" s="194" t="str">
        <f>'Лист1'!J254</f>
        <v/>
      </c>
      <c r="K22" s="194" t="str">
        <f>'Лист1'!K254</f>
        <v/>
      </c>
      <c r="L22" s="194" t="str">
        <f>'Лист1'!L254</f>
        <v/>
      </c>
      <c r="M22" s="194" t="str">
        <f>'Лист1'!M254</f>
        <v/>
      </c>
      <c r="N22" s="194" t="str">
        <f>'Лист1'!N254</f>
        <v/>
      </c>
      <c r="O22" s="209" t="str">
        <f>'Лист1'!O254</f>
        <v/>
      </c>
      <c r="P22" s="209" t="str">
        <f>'Лист1'!P254</f>
        <v/>
      </c>
      <c r="Q22" s="209" t="str">
        <f>'Лист1'!Q254</f>
        <v/>
      </c>
      <c r="R22" s="195" t="str">
        <f>'Лист1'!S254</f>
        <v> 0.00 </v>
      </c>
      <c r="S22" s="197" t="str">
        <f t="shared" si="1"/>
        <v>(31,706.00)</v>
      </c>
      <c r="T22" s="197" t="str">
        <f t="shared" si="2"/>
        <v> 3,821.25 </v>
      </c>
      <c r="U22" s="197" t="str">
        <f>'Лист1'!V254</f>
        <v> 30,432.25 </v>
      </c>
      <c r="V22" s="198" t="str">
        <f t="shared" si="3"/>
        <v>(30,432.25)</v>
      </c>
    </row>
    <row r="23" ht="15.75" customHeight="1">
      <c r="A23" s="80" t="str">
        <f>'Лист1'!A255</f>
        <v>Швырков А И</v>
      </c>
      <c r="B23" s="71" t="s">
        <v>509</v>
      </c>
      <c r="C23" s="191" t="str">
        <f>'Лист1'!C255</f>
        <v/>
      </c>
      <c r="D23" s="192" t="str">
        <f>'Лист1'!D255</f>
        <v/>
      </c>
      <c r="E23" s="192" t="str">
        <f>'Лист1'!E255</f>
        <v/>
      </c>
      <c r="F23" s="192" t="str">
        <f>'Лист1'!F255</f>
        <v/>
      </c>
      <c r="G23" s="192" t="str">
        <f>'Лист1'!G255</f>
        <v> 751.00 </v>
      </c>
      <c r="H23" s="192" t="str">
        <f>'Лист1'!H255</f>
        <v> 5,000.00 </v>
      </c>
      <c r="I23" s="193" t="str">
        <f>'Лист1'!I255</f>
        <v> 5,751.00 </v>
      </c>
      <c r="J23" s="194" t="str">
        <f>'Лист1'!J255</f>
        <v/>
      </c>
      <c r="K23" s="194" t="str">
        <f>'Лист1'!K255</f>
        <v/>
      </c>
      <c r="L23" s="194" t="str">
        <f>'Лист1'!L255</f>
        <v/>
      </c>
      <c r="M23" s="194" t="str">
        <f>'Лист1'!M255</f>
        <v/>
      </c>
      <c r="N23" s="194" t="str">
        <f>'Лист1'!N255</f>
        <v/>
      </c>
      <c r="O23" s="209" t="str">
        <f>'Лист1'!O255</f>
        <v/>
      </c>
      <c r="P23" s="209" t="str">
        <f>'Лист1'!P255</f>
        <v/>
      </c>
      <c r="Q23" s="209" t="str">
        <f>'Лист1'!Q255</f>
        <v/>
      </c>
      <c r="R23" s="195" t="str">
        <f>'Лист1'!S255</f>
        <v> 0.00 </v>
      </c>
      <c r="S23" s="197" t="str">
        <f t="shared" si="1"/>
        <v>(5,751.00)</v>
      </c>
      <c r="T23" s="197" t="str">
        <f t="shared" si="2"/>
        <v> 4,313.25 </v>
      </c>
      <c r="U23" s="197" t="str">
        <f>'Лист1'!V255</f>
        <v> 4,313.25 </v>
      </c>
      <c r="V23" s="195" t="str">
        <f t="shared" si="3"/>
        <v>(4,313.25)</v>
      </c>
    </row>
    <row r="24" ht="15.75" customHeight="1">
      <c r="A24" s="80" t="str">
        <f>'Лист1'!A256</f>
        <v>Швырков И.В</v>
      </c>
      <c r="B24" s="71" t="s">
        <v>511</v>
      </c>
      <c r="C24" s="191" t="str">
        <f>'Лист1'!C256</f>
        <v/>
      </c>
      <c r="D24" s="192" t="str">
        <f>'Лист1'!D256</f>
        <v/>
      </c>
      <c r="E24" s="192" t="str">
        <f>'Лист1'!E256</f>
        <v/>
      </c>
      <c r="F24" s="192" t="str">
        <f>'Лист1'!F256</f>
        <v/>
      </c>
      <c r="G24" s="192" t="str">
        <f>'Лист1'!G256</f>
        <v> 1,110.00 </v>
      </c>
      <c r="H24" s="192" t="str">
        <f>'Лист1'!H256</f>
        <v> 5,000.00 </v>
      </c>
      <c r="I24" s="193" t="str">
        <f>'Лист1'!I256</f>
        <v> 6,110.00 </v>
      </c>
      <c r="J24" s="194" t="str">
        <f>'Лист1'!J256</f>
        <v/>
      </c>
      <c r="K24" s="194" t="str">
        <f>'Лист1'!K256</f>
        <v/>
      </c>
      <c r="L24" s="194" t="str">
        <f>'Лист1'!L256</f>
        <v/>
      </c>
      <c r="M24" s="194" t="str">
        <f>'Лист1'!M256</f>
        <v/>
      </c>
      <c r="N24" s="194" t="str">
        <f>'Лист1'!N256</f>
        <v/>
      </c>
      <c r="O24" s="209" t="str">
        <f>'Лист1'!O256</f>
        <v/>
      </c>
      <c r="P24" s="209" t="str">
        <f>'Лист1'!P256</f>
        <v/>
      </c>
      <c r="Q24" s="209" t="str">
        <f>'Лист1'!Q256</f>
        <v/>
      </c>
      <c r="R24" s="195" t="str">
        <f>'Лист1'!S256</f>
        <v> 0.00 </v>
      </c>
      <c r="S24" s="197" t="str">
        <f t="shared" si="1"/>
        <v>(6,110.00)</v>
      </c>
      <c r="T24" s="197" t="str">
        <f t="shared" si="2"/>
        <v> 4,582.50 </v>
      </c>
      <c r="U24" s="197" t="str">
        <f>'Лист1'!V256</f>
        <v> 4,582.50 </v>
      </c>
      <c r="V24" s="195" t="str">
        <f t="shared" si="3"/>
        <v>(4,582.50)</v>
      </c>
    </row>
    <row r="25" ht="15.75" customHeight="1">
      <c r="A25" s="80" t="str">
        <f>'Лист1'!A257</f>
        <v>Ащепков С.Ю</v>
      </c>
      <c r="B25" s="71" t="s">
        <v>513</v>
      </c>
      <c r="C25" s="191" t="str">
        <f>'Лист1'!C257</f>
        <v> 8,911.00 </v>
      </c>
      <c r="D25" s="192" t="str">
        <f>'Лист1'!D257</f>
        <v/>
      </c>
      <c r="E25" s="192" t="str">
        <f>'Лист1'!E257</f>
        <v/>
      </c>
      <c r="F25" s="192" t="str">
        <f>'Лист1'!F257</f>
        <v/>
      </c>
      <c r="G25" s="192" t="str">
        <f>'Лист1'!G257</f>
        <v> 1,114.00 </v>
      </c>
      <c r="H25" s="192" t="str">
        <f>'Лист1'!H257</f>
        <v> 5,000.00 </v>
      </c>
      <c r="I25" s="193" t="str">
        <f>'Лист1'!I257</f>
        <v> 6,114.00 </v>
      </c>
      <c r="J25" s="194" t="str">
        <f>'Лист1'!J257</f>
        <v/>
      </c>
      <c r="K25" s="194" t="str">
        <f>'Лист1'!K257</f>
        <v> 2,300.00 </v>
      </c>
      <c r="L25" s="194" t="str">
        <f>'Лист1'!L257</f>
        <v/>
      </c>
      <c r="M25" s="194" t="str">
        <f>'Лист1'!M257</f>
        <v/>
      </c>
      <c r="N25" s="194" t="str">
        <f>'Лист1'!N257</f>
        <v/>
      </c>
      <c r="O25" s="209" t="str">
        <f>'Лист1'!O257</f>
        <v/>
      </c>
      <c r="P25" s="209" t="str">
        <f>'Лист1'!P257</f>
        <v/>
      </c>
      <c r="Q25" s="209" t="str">
        <f>'Лист1'!Q257</f>
        <v/>
      </c>
      <c r="R25" s="195" t="str">
        <f>'Лист1'!S257</f>
        <v> 2,300.00 </v>
      </c>
      <c r="S25" s="197" t="str">
        <f t="shared" si="1"/>
        <v>(12,725.00)</v>
      </c>
      <c r="T25" s="197" t="str">
        <f t="shared" si="2"/>
        <v> 4,585.50 </v>
      </c>
      <c r="U25" s="197" t="str">
        <f>'Лист1'!V257</f>
        <v> 13,496.50 </v>
      </c>
      <c r="V25" s="198" t="str">
        <f t="shared" si="3"/>
        <v>(11,196.50)</v>
      </c>
    </row>
    <row r="26" ht="15.75" hidden="1" customHeight="1">
      <c r="A26" s="80" t="str">
        <f>'Лист1'!A258</f>
        <v>Ступенко С.Н.</v>
      </c>
      <c r="B26" s="71" t="s">
        <v>515</v>
      </c>
      <c r="C26" s="191" t="str">
        <f>'Лист1'!C258</f>
        <v/>
      </c>
      <c r="D26" s="192" t="str">
        <f>'Лист1'!D258</f>
        <v/>
      </c>
      <c r="E26" s="192" t="str">
        <f>'Лист1'!E258</f>
        <v/>
      </c>
      <c r="F26" s="192" t="str">
        <f>'Лист1'!F258</f>
        <v/>
      </c>
      <c r="G26" s="192" t="str">
        <f>'Лист1'!G258</f>
        <v> 948.00 </v>
      </c>
      <c r="H26" s="192" t="str">
        <f>'Лист1'!H258</f>
        <v> 5,000.00 </v>
      </c>
      <c r="I26" s="193" t="str">
        <f>'Лист1'!I258</f>
        <v> 5,948.00 </v>
      </c>
      <c r="J26" s="194" t="str">
        <f>'Лист1'!J258</f>
        <v> 5,948.00 </v>
      </c>
      <c r="K26" s="194" t="str">
        <f>'Лист1'!K258</f>
        <v/>
      </c>
      <c r="L26" s="194" t="str">
        <f>'Лист1'!L258</f>
        <v/>
      </c>
      <c r="M26" s="194" t="str">
        <f>'Лист1'!M258</f>
        <v/>
      </c>
      <c r="N26" s="194" t="str">
        <f>'Лист1'!N258</f>
        <v/>
      </c>
      <c r="O26" s="209" t="str">
        <f>'Лист1'!O258</f>
        <v/>
      </c>
      <c r="P26" s="209" t="str">
        <f>'Лист1'!P258</f>
        <v/>
      </c>
      <c r="Q26" s="209" t="str">
        <f>'Лист1'!Q258</f>
        <v/>
      </c>
      <c r="R26" s="195" t="str">
        <f>'Лист1'!S258</f>
        <v> 5,948.00 </v>
      </c>
      <c r="S26" s="197" t="str">
        <f t="shared" si="1"/>
        <v> 0.00 </v>
      </c>
      <c r="T26" s="197" t="str">
        <f t="shared" si="2"/>
        <v> 4,461.00 </v>
      </c>
      <c r="U26" s="197" t="str">
        <f>'Лист1'!V258</f>
        <v> 4,461.00 </v>
      </c>
      <c r="V26" s="195" t="str">
        <f t="shared" si="3"/>
        <v> 1,487.00 </v>
      </c>
    </row>
    <row r="27" ht="15.75" customHeight="1">
      <c r="A27" s="80" t="str">
        <f>'Лист1'!A259</f>
        <v>Старусев В.И</v>
      </c>
      <c r="B27" s="71" t="s">
        <v>517</v>
      </c>
      <c r="C27" s="191" t="str">
        <f>'Лист1'!C259</f>
        <v/>
      </c>
      <c r="D27" s="192" t="str">
        <f>'Лист1'!D259</f>
        <v/>
      </c>
      <c r="E27" s="192" t="str">
        <f>'Лист1'!E259</f>
        <v/>
      </c>
      <c r="F27" s="192" t="str">
        <f>'Лист1'!F259</f>
        <v/>
      </c>
      <c r="G27" s="192" t="str">
        <f>'Лист1'!G259</f>
        <v> 1,063.00 </v>
      </c>
      <c r="H27" s="192" t="str">
        <f>'Лист1'!H259</f>
        <v> 5,000.00 </v>
      </c>
      <c r="I27" s="193" t="str">
        <f>'Лист1'!I259</f>
        <v> 6,063.00 </v>
      </c>
      <c r="J27" s="194" t="str">
        <f>'Лист1'!J259</f>
        <v/>
      </c>
      <c r="K27" s="194" t="str">
        <f>'Лист1'!K259</f>
        <v/>
      </c>
      <c r="L27" s="194" t="str">
        <f>'Лист1'!L259</f>
        <v/>
      </c>
      <c r="M27" s="194" t="str">
        <f>'Лист1'!M259</f>
        <v/>
      </c>
      <c r="N27" s="194" t="str">
        <f>'Лист1'!N259</f>
        <v/>
      </c>
      <c r="O27" s="209" t="str">
        <f>'Лист1'!O259</f>
        <v/>
      </c>
      <c r="P27" s="209" t="str">
        <f>'Лист1'!P259</f>
        <v/>
      </c>
      <c r="Q27" s="209" t="str">
        <f>'Лист1'!Q259</f>
        <v/>
      </c>
      <c r="R27" s="195" t="str">
        <f>'Лист1'!S259</f>
        <v> 0.00 </v>
      </c>
      <c r="S27" s="197" t="str">
        <f t="shared" si="1"/>
        <v>(6,063.00)</v>
      </c>
      <c r="T27" s="197" t="str">
        <f t="shared" si="2"/>
        <v> 4,547.25 </v>
      </c>
      <c r="U27" s="197" t="str">
        <f>'Лист1'!V259</f>
        <v> 4,547.25 </v>
      </c>
      <c r="V27" s="195" t="str">
        <f t="shared" si="3"/>
        <v>(4,547.25)</v>
      </c>
    </row>
    <row r="28" ht="15.75" customHeight="1">
      <c r="A28" s="80" t="str">
        <f>'Лист1'!A260</f>
        <v>Страусев В.И</v>
      </c>
      <c r="B28" s="71" t="s">
        <v>519</v>
      </c>
      <c r="C28" s="191" t="str">
        <f>'Лист1'!C260</f>
        <v/>
      </c>
      <c r="D28" s="192" t="str">
        <f>'Лист1'!D260</f>
        <v/>
      </c>
      <c r="E28" s="192" t="str">
        <f>'Лист1'!E260</f>
        <v/>
      </c>
      <c r="F28" s="192" t="str">
        <f>'Лист1'!F260</f>
        <v/>
      </c>
      <c r="G28" s="192" t="str">
        <f>'Лист1'!G260</f>
        <v> 948.00 </v>
      </c>
      <c r="H28" s="192" t="str">
        <f>'Лист1'!H260</f>
        <v> 5,000.00 </v>
      </c>
      <c r="I28" s="193" t="str">
        <f>'Лист1'!I260</f>
        <v> 5,948.00 </v>
      </c>
      <c r="J28" s="194" t="str">
        <f>'Лист1'!J260</f>
        <v/>
      </c>
      <c r="K28" s="194" t="str">
        <f>'Лист1'!K260</f>
        <v/>
      </c>
      <c r="L28" s="194" t="str">
        <f>'Лист1'!L260</f>
        <v/>
      </c>
      <c r="M28" s="194" t="str">
        <f>'Лист1'!M260</f>
        <v/>
      </c>
      <c r="N28" s="194" t="str">
        <f>'Лист1'!N260</f>
        <v/>
      </c>
      <c r="O28" s="209" t="str">
        <f>'Лист1'!O260</f>
        <v/>
      </c>
      <c r="P28" s="209" t="str">
        <f>'Лист1'!P260</f>
        <v/>
      </c>
      <c r="Q28" s="209" t="str">
        <f>'Лист1'!Q260</f>
        <v/>
      </c>
      <c r="R28" s="195" t="str">
        <f>'Лист1'!S260</f>
        <v> 0.00 </v>
      </c>
      <c r="S28" s="197" t="str">
        <f t="shared" si="1"/>
        <v>(5,948.00)</v>
      </c>
      <c r="T28" s="197" t="str">
        <f t="shared" si="2"/>
        <v> 4,461.00 </v>
      </c>
      <c r="U28" s="197" t="str">
        <f>'Лист1'!V260</f>
        <v> 4,461.00 </v>
      </c>
      <c r="V28" s="195" t="str">
        <f t="shared" si="3"/>
        <v>(4,461.00)</v>
      </c>
    </row>
    <row r="29" ht="15.75" customHeight="1">
      <c r="A29" s="80" t="str">
        <f>'Лист1'!A261</f>
        <v>Желябовский Н.И.</v>
      </c>
      <c r="B29" s="71" t="s">
        <v>521</v>
      </c>
      <c r="C29" s="191" t="str">
        <f>'Лист1'!C261</f>
        <v> 8,114.00 </v>
      </c>
      <c r="D29" s="192" t="str">
        <f>'Лист1'!D261</f>
        <v/>
      </c>
      <c r="E29" s="192" t="str">
        <f>'Лист1'!E261</f>
        <v/>
      </c>
      <c r="F29" s="192" t="str">
        <f>'Лист1'!F261</f>
        <v/>
      </c>
      <c r="G29" s="192" t="str">
        <f>'Лист1'!G261</f>
        <v> 1,067.00 </v>
      </c>
      <c r="H29" s="192" t="str">
        <f>'Лист1'!H261</f>
        <v> 5,000.00 </v>
      </c>
      <c r="I29" s="193" t="str">
        <f>'Лист1'!I261</f>
        <v> 6,067.00 </v>
      </c>
      <c r="J29" s="194" t="str">
        <f>'Лист1'!J261</f>
        <v/>
      </c>
      <c r="K29" s="194" t="str">
        <f>'Лист1'!K261</f>
        <v/>
      </c>
      <c r="L29" s="194" t="str">
        <f>'Лист1'!L261</f>
        <v/>
      </c>
      <c r="M29" s="194" t="str">
        <f>'Лист1'!M261</f>
        <v/>
      </c>
      <c r="N29" s="194" t="str">
        <f>'Лист1'!N261</f>
        <v/>
      </c>
      <c r="O29" s="209" t="str">
        <f>'Лист1'!O261</f>
        <v/>
      </c>
      <c r="P29" s="209" t="str">
        <f>'Лист1'!P261</f>
        <v/>
      </c>
      <c r="Q29" s="209" t="str">
        <f>'Лист1'!Q261</f>
        <v/>
      </c>
      <c r="R29" s="195" t="str">
        <f>'Лист1'!S261</f>
        <v> 0.00 </v>
      </c>
      <c r="S29" s="197" t="str">
        <f t="shared" si="1"/>
        <v>(14,181.00)</v>
      </c>
      <c r="T29" s="197" t="str">
        <f t="shared" si="2"/>
        <v> 4,550.25 </v>
      </c>
      <c r="U29" s="197" t="str">
        <f>'Лист1'!V261</f>
        <v> 12,664.25 </v>
      </c>
      <c r="V29" s="198" t="str">
        <f t="shared" si="3"/>
        <v>(12,664.25)</v>
      </c>
    </row>
    <row r="30" ht="15.75" customHeight="1">
      <c r="A30" s="80" t="str">
        <f>'Лист1'!A262</f>
        <v>Смолькова С.П.</v>
      </c>
      <c r="B30" s="71" t="s">
        <v>523</v>
      </c>
      <c r="C30" s="191" t="str">
        <f>'Лист1'!C262</f>
        <v> 12,978.00 </v>
      </c>
      <c r="D30" s="192" t="str">
        <f>'Лист1'!D262</f>
        <v/>
      </c>
      <c r="E30" s="192" t="str">
        <f>'Лист1'!E262</f>
        <v/>
      </c>
      <c r="F30" s="192" t="str">
        <f>'Лист1'!F262</f>
        <v/>
      </c>
      <c r="G30" s="192" t="str">
        <f>'Лист1'!G262</f>
        <v> 909.00 </v>
      </c>
      <c r="H30" s="192" t="str">
        <f>'Лист1'!H262</f>
        <v> 5,000.00 </v>
      </c>
      <c r="I30" s="193" t="str">
        <f>'Лист1'!I262</f>
        <v> 5,909.00 </v>
      </c>
      <c r="J30" s="194" t="str">
        <f>'Лист1'!J262</f>
        <v/>
      </c>
      <c r="K30" s="194" t="str">
        <f>'Лист1'!K262</f>
        <v/>
      </c>
      <c r="L30" s="194" t="str">
        <f>'Лист1'!L262</f>
        <v/>
      </c>
      <c r="M30" s="194" t="str">
        <f>'Лист1'!M262</f>
        <v/>
      </c>
      <c r="N30" s="194" t="str">
        <f>'Лист1'!N262</f>
        <v/>
      </c>
      <c r="O30" s="209" t="str">
        <f>'Лист1'!O262</f>
        <v/>
      </c>
      <c r="P30" s="209" t="str">
        <f>'Лист1'!P262</f>
        <v/>
      </c>
      <c r="Q30" s="209" t="str">
        <f>'Лист1'!Q262</f>
        <v/>
      </c>
      <c r="R30" s="195" t="str">
        <f>'Лист1'!S262</f>
        <v> 0.00 </v>
      </c>
      <c r="S30" s="197" t="str">
        <f t="shared" si="1"/>
        <v>(18,887.00)</v>
      </c>
      <c r="T30" s="197" t="str">
        <f t="shared" si="2"/>
        <v> 4,431.75 </v>
      </c>
      <c r="U30" s="197" t="str">
        <f>'Лист1'!V262</f>
        <v> 17,409.75 </v>
      </c>
      <c r="V30" s="198" t="str">
        <f t="shared" si="3"/>
        <v>(17,409.75)</v>
      </c>
    </row>
    <row r="31" ht="15.75" customHeight="1">
      <c r="A31" s="80" t="str">
        <f>'Лист1'!A263</f>
        <v>Сова А.В</v>
      </c>
      <c r="B31" s="71" t="s">
        <v>525</v>
      </c>
      <c r="C31" s="191" t="str">
        <f>'Лист1'!C263</f>
        <v/>
      </c>
      <c r="D31" s="192" t="str">
        <f>'Лист1'!D263</f>
        <v/>
      </c>
      <c r="E31" s="192" t="str">
        <f>'Лист1'!E263</f>
        <v/>
      </c>
      <c r="F31" s="192" t="str">
        <f>'Лист1'!F263</f>
        <v/>
      </c>
      <c r="G31" s="192" t="str">
        <f>'Лист1'!G263</f>
        <v> 869.00 </v>
      </c>
      <c r="H31" s="192" t="str">
        <f>'Лист1'!H263</f>
        <v> 5,000.00 </v>
      </c>
      <c r="I31" s="193" t="str">
        <f>'Лист1'!I263</f>
        <v> 5,869.00 </v>
      </c>
      <c r="J31" s="194" t="str">
        <f>'Лист1'!J263</f>
        <v/>
      </c>
      <c r="K31" s="194" t="str">
        <f>'Лист1'!K263</f>
        <v/>
      </c>
      <c r="L31" s="194" t="str">
        <f>'Лист1'!L263</f>
        <v> 3,000.00 </v>
      </c>
      <c r="M31" s="194" t="str">
        <f>'Лист1'!M263</f>
        <v/>
      </c>
      <c r="N31" s="194" t="str">
        <f>'Лист1'!N263</f>
        <v/>
      </c>
      <c r="O31" s="209" t="str">
        <f>'Лист1'!O263</f>
        <v/>
      </c>
      <c r="P31" s="209" t="str">
        <f>'Лист1'!P263</f>
        <v/>
      </c>
      <c r="Q31" s="209" t="str">
        <f>'Лист1'!Q263</f>
        <v/>
      </c>
      <c r="R31" s="195" t="str">
        <f>'Лист1'!S263</f>
        <v> 3,000.00 </v>
      </c>
      <c r="S31" s="197" t="str">
        <f t="shared" si="1"/>
        <v>(2,869.00)</v>
      </c>
      <c r="T31" s="197" t="str">
        <f t="shared" si="2"/>
        <v> 4,401.75 </v>
      </c>
      <c r="U31" s="197" t="str">
        <f>'Лист1'!V263</f>
        <v> 4,401.75 </v>
      </c>
      <c r="V31" s="195" t="str">
        <f t="shared" si="3"/>
        <v>(1,401.75)</v>
      </c>
    </row>
    <row r="32" ht="15.75" customHeight="1">
      <c r="A32" s="80" t="str">
        <f>'Лист1'!A264</f>
        <v>Анников В.В</v>
      </c>
      <c r="B32" s="71" t="s">
        <v>526</v>
      </c>
      <c r="C32" s="191" t="str">
        <f>'Лист1'!C264</f>
        <v> 9,853.00 </v>
      </c>
      <c r="D32" s="192" t="str">
        <f>'Лист1'!D264</f>
        <v> 15.00 </v>
      </c>
      <c r="E32" s="192" t="str">
        <f>'Лист1'!E264</f>
        <v/>
      </c>
      <c r="F32" s="192" t="str">
        <f>'Лист1'!F264</f>
        <v/>
      </c>
      <c r="G32" s="192" t="str">
        <f>'Лист1'!G264</f>
        <v> 1,067.00 </v>
      </c>
      <c r="H32" s="192" t="str">
        <f>'Лист1'!H264</f>
        <v> 5,000.00 </v>
      </c>
      <c r="I32" s="193" t="str">
        <f>'Лист1'!I264</f>
        <v> 6,082.00 </v>
      </c>
      <c r="J32" s="194" t="str">
        <f>'Лист1'!J264</f>
        <v/>
      </c>
      <c r="K32" s="194" t="str">
        <f>'Лист1'!K264</f>
        <v/>
      </c>
      <c r="L32" s="194" t="str">
        <f>'Лист1'!L264</f>
        <v> 8,710.00 </v>
      </c>
      <c r="M32" s="194" t="str">
        <f>'Лист1'!M264</f>
        <v/>
      </c>
      <c r="N32" s="194" t="str">
        <f>'Лист1'!N264</f>
        <v/>
      </c>
      <c r="O32" s="209" t="str">
        <f>'Лист1'!O264</f>
        <v/>
      </c>
      <c r="P32" s="209" t="str">
        <f>'Лист1'!P264</f>
        <v/>
      </c>
      <c r="Q32" s="209" t="str">
        <f>'Лист1'!Q264</f>
        <v/>
      </c>
      <c r="R32" s="195" t="str">
        <f>'Лист1'!S264</f>
        <v> 8,710.00 </v>
      </c>
      <c r="S32" s="197" t="str">
        <f t="shared" si="1"/>
        <v>(7,225.00)</v>
      </c>
      <c r="T32" s="197" t="str">
        <f t="shared" si="2"/>
        <v> 4,550.25 </v>
      </c>
      <c r="U32" s="197" t="str">
        <f>'Лист1'!V264</f>
        <v> 14,418.25 </v>
      </c>
      <c r="V32" s="195" t="str">
        <f t="shared" si="3"/>
        <v>(5,708.25)</v>
      </c>
    </row>
    <row r="33" ht="15.75" customHeight="1">
      <c r="A33" s="80" t="str">
        <f>'Лист1'!A265</f>
        <v>Оганесян А.О</v>
      </c>
      <c r="B33" s="71" t="s">
        <v>528</v>
      </c>
      <c r="C33" s="191" t="str">
        <f>'Лист1'!C265</f>
        <v/>
      </c>
      <c r="D33" s="192" t="str">
        <f>'Лист1'!D265</f>
        <v/>
      </c>
      <c r="E33" s="192" t="str">
        <f>'Лист1'!E265</f>
        <v/>
      </c>
      <c r="F33" s="192" t="str">
        <f>'Лист1'!F265</f>
        <v/>
      </c>
      <c r="G33" s="192" t="str">
        <f>'Лист1'!G265</f>
        <v> 948.00 </v>
      </c>
      <c r="H33" s="192" t="str">
        <f>'Лист1'!H265</f>
        <v> 5,000.00 </v>
      </c>
      <c r="I33" s="193" t="str">
        <f>'Лист1'!I265</f>
        <v> 5,948.00 </v>
      </c>
      <c r="J33" s="194" t="str">
        <f>'Лист1'!J265</f>
        <v/>
      </c>
      <c r="K33" s="194" t="str">
        <f>'Лист1'!K265</f>
        <v/>
      </c>
      <c r="L33" s="194" t="str">
        <f>'Лист1'!L265</f>
        <v/>
      </c>
      <c r="M33" s="194" t="str">
        <f>'Лист1'!M265</f>
        <v/>
      </c>
      <c r="N33" s="194" t="str">
        <f>'Лист1'!N265</f>
        <v/>
      </c>
      <c r="O33" s="209" t="str">
        <f>'Лист1'!O265</f>
        <v> 4,000.00 </v>
      </c>
      <c r="P33" s="209" t="str">
        <f>'Лист1'!P265</f>
        <v/>
      </c>
      <c r="Q33" s="209" t="str">
        <f>'Лист1'!Q265</f>
        <v/>
      </c>
      <c r="R33" s="195" t="str">
        <f>'Лист1'!S265</f>
        <v> 4,000.00 </v>
      </c>
      <c r="S33" s="197" t="str">
        <f t="shared" si="1"/>
        <v>(1,948.00)</v>
      </c>
      <c r="T33" s="197" t="str">
        <f t="shared" si="2"/>
        <v> 4,461.00 </v>
      </c>
      <c r="U33" s="197" t="str">
        <f>'Лист1'!V265</f>
        <v> 4,461.00 </v>
      </c>
      <c r="V33" s="195" t="str">
        <f t="shared" si="3"/>
        <v>(461.00)</v>
      </c>
    </row>
    <row r="34" ht="15.75" customHeight="1">
      <c r="A34" s="80" t="str">
        <f>'Лист1'!A266</f>
        <v>Белов И.А</v>
      </c>
      <c r="B34" s="71" t="s">
        <v>530</v>
      </c>
      <c r="C34" s="191" t="str">
        <f>'Лист1'!C266</f>
        <v> 31,308.00 </v>
      </c>
      <c r="D34" s="192" t="str">
        <f>'Лист1'!D266</f>
        <v/>
      </c>
      <c r="E34" s="192" t="str">
        <f>'Лист1'!E266</f>
        <v/>
      </c>
      <c r="F34" s="192" t="str">
        <f>'Лист1'!F266</f>
        <v/>
      </c>
      <c r="G34" s="192" t="str">
        <f>'Лист1'!G266</f>
        <v> 948.00 </v>
      </c>
      <c r="H34" s="192" t="str">
        <f>'Лист1'!H266</f>
        <v> 5,000.00 </v>
      </c>
      <c r="I34" s="193" t="str">
        <f>'Лист1'!I266</f>
        <v> 5,948.00 </v>
      </c>
      <c r="J34" s="194" t="str">
        <f>'Лист1'!J266</f>
        <v/>
      </c>
      <c r="K34" s="194" t="str">
        <f>'Лист1'!K266</f>
        <v/>
      </c>
      <c r="L34" s="194" t="str">
        <f>'Лист1'!L266</f>
        <v/>
      </c>
      <c r="M34" s="194" t="str">
        <f>'Лист1'!M266</f>
        <v/>
      </c>
      <c r="N34" s="194" t="str">
        <f>'Лист1'!N266</f>
        <v/>
      </c>
      <c r="O34" s="209" t="str">
        <f>'Лист1'!O266</f>
        <v/>
      </c>
      <c r="P34" s="209" t="str">
        <f>'Лист1'!P266</f>
        <v/>
      </c>
      <c r="Q34" s="209" t="str">
        <f>'Лист1'!Q266</f>
        <v/>
      </c>
      <c r="R34" s="195" t="str">
        <f>'Лист1'!S266</f>
        <v> 0.00 </v>
      </c>
      <c r="S34" s="197" t="str">
        <f t="shared" si="1"/>
        <v>(37,256.00)</v>
      </c>
      <c r="T34" s="197" t="str">
        <f t="shared" si="2"/>
        <v> 4,461.00 </v>
      </c>
      <c r="U34" s="197" t="str">
        <f>'Лист1'!V266</f>
        <v> 35,769.00 </v>
      </c>
      <c r="V34" s="198" t="str">
        <f t="shared" si="3"/>
        <v>(35,769.00)</v>
      </c>
    </row>
    <row r="35" ht="15.75" customHeight="1">
      <c r="A35" s="80" t="str">
        <f>'Лист1'!A267</f>
        <v>Говорусский С.В</v>
      </c>
      <c r="B35" s="71" t="s">
        <v>532</v>
      </c>
      <c r="C35" s="191" t="str">
        <f>'Лист1'!C267</f>
        <v/>
      </c>
      <c r="D35" s="192" t="str">
        <f>'Лист1'!D267</f>
        <v/>
      </c>
      <c r="E35" s="192" t="str">
        <f>'Лист1'!E267</f>
        <v/>
      </c>
      <c r="F35" s="192" t="str">
        <f>'Лист1'!F267</f>
        <v/>
      </c>
      <c r="G35" s="192" t="str">
        <f>'Лист1'!G267</f>
        <v> 1,067.00 </v>
      </c>
      <c r="H35" s="192" t="str">
        <f>'Лист1'!H267</f>
        <v> 5,000.00 </v>
      </c>
      <c r="I35" s="193" t="str">
        <f>'Лист1'!I267</f>
        <v> 6,067.00 </v>
      </c>
      <c r="J35" s="194" t="str">
        <f>'Лист1'!J267</f>
        <v/>
      </c>
      <c r="K35" s="194" t="str">
        <f>'Лист1'!K267</f>
        <v/>
      </c>
      <c r="L35" s="194" t="str">
        <f>'Лист1'!L267</f>
        <v/>
      </c>
      <c r="M35" s="194" t="str">
        <f>'Лист1'!M267</f>
        <v> 3,000.00 </v>
      </c>
      <c r="N35" s="194" t="str">
        <f>'Лист1'!N267</f>
        <v/>
      </c>
      <c r="O35" s="209" t="str">
        <f>'Лист1'!O267</f>
        <v/>
      </c>
      <c r="P35" s="209" t="str">
        <f>'Лист1'!P267</f>
        <v/>
      </c>
      <c r="Q35" s="209" t="str">
        <f>'Лист1'!Q267</f>
        <v/>
      </c>
      <c r="R35" s="195" t="str">
        <f>'Лист1'!S267</f>
        <v> 3,000.00 </v>
      </c>
      <c r="S35" s="197" t="str">
        <f t="shared" si="1"/>
        <v>(3,067.00)</v>
      </c>
      <c r="T35" s="197" t="str">
        <f t="shared" si="2"/>
        <v> 4,550.25 </v>
      </c>
      <c r="U35" s="197" t="str">
        <f>'Лист1'!V267</f>
        <v> 4,550.25 </v>
      </c>
      <c r="V35" s="195" t="str">
        <f t="shared" si="3"/>
        <v>(1,550.25)</v>
      </c>
    </row>
    <row r="36" ht="15.75" customHeight="1">
      <c r="A36" s="80" t="str">
        <f>'Лист1'!A268</f>
        <v>Салимгиреев Д.А</v>
      </c>
      <c r="B36" s="71" t="s">
        <v>533</v>
      </c>
      <c r="C36" s="191" t="str">
        <f>'Лист1'!C268</f>
        <v/>
      </c>
      <c r="D36" s="192" t="str">
        <f>'Лист1'!D268</f>
        <v/>
      </c>
      <c r="E36" s="192" t="str">
        <f>'Лист1'!E268</f>
        <v/>
      </c>
      <c r="F36" s="192" t="str">
        <f>'Лист1'!F268</f>
        <v/>
      </c>
      <c r="G36" s="192" t="str">
        <f>'Лист1'!G268</f>
        <v> 950.00 </v>
      </c>
      <c r="H36" s="192" t="str">
        <f>'Лист1'!H268</f>
        <v> 5,000.00 </v>
      </c>
      <c r="I36" s="193" t="str">
        <f>'Лист1'!I268</f>
        <v> 5,950.00 </v>
      </c>
      <c r="J36" s="194" t="str">
        <f>'Лист1'!J268</f>
        <v/>
      </c>
      <c r="K36" s="194" t="str">
        <f>'Лист1'!K268</f>
        <v/>
      </c>
      <c r="L36" s="194" t="str">
        <f>'Лист1'!L268</f>
        <v/>
      </c>
      <c r="M36" s="194" t="str">
        <f>'Лист1'!M268</f>
        <v/>
      </c>
      <c r="N36" s="194" t="str">
        <f>'Лист1'!N268</f>
        <v/>
      </c>
      <c r="O36" s="209" t="str">
        <f>'Лист1'!O268</f>
        <v/>
      </c>
      <c r="P36" s="209" t="str">
        <f>'Лист1'!P268</f>
        <v/>
      </c>
      <c r="Q36" s="209" t="str">
        <f>'Лист1'!Q268</f>
        <v> 3,585.00 </v>
      </c>
      <c r="R36" s="195" t="str">
        <f>'Лист1'!S268</f>
        <v> 3,585.00 </v>
      </c>
      <c r="S36" s="197" t="str">
        <f t="shared" si="1"/>
        <v>(2,365.00)</v>
      </c>
      <c r="T36" s="197" t="str">
        <f t="shared" si="2"/>
        <v> 4,462.50 </v>
      </c>
      <c r="U36" s="197" t="str">
        <f>'Лист1'!V268</f>
        <v> 4,462.50 </v>
      </c>
      <c r="V36" s="195" t="str">
        <f t="shared" si="3"/>
        <v>(877.50)</v>
      </c>
    </row>
    <row r="37" ht="15.75" hidden="1" customHeight="1">
      <c r="A37" s="80" t="str">
        <f>'Лист1'!A269</f>
        <v>Яковлева Н.А</v>
      </c>
      <c r="B37" s="71" t="s">
        <v>535</v>
      </c>
      <c r="C37" s="191" t="str">
        <f>'Лист1'!C269</f>
        <v/>
      </c>
      <c r="D37" s="192" t="str">
        <f>'Лист1'!D269</f>
        <v/>
      </c>
      <c r="E37" s="192" t="str">
        <f>'Лист1'!E269</f>
        <v/>
      </c>
      <c r="F37" s="192" t="str">
        <f>'Лист1'!F269</f>
        <v/>
      </c>
      <c r="G37" s="192" t="str">
        <f>'Лист1'!G269</f>
        <v> 711.00 </v>
      </c>
      <c r="H37" s="192" t="str">
        <f>'Лист1'!H269</f>
        <v> 5,000.00 </v>
      </c>
      <c r="I37" s="193" t="str">
        <f>'Лист1'!I269</f>
        <v> 5,711.00 </v>
      </c>
      <c r="J37" s="194" t="str">
        <f>'Лист1'!J269</f>
        <v/>
      </c>
      <c r="K37" s="194" t="str">
        <f>'Лист1'!K269</f>
        <v/>
      </c>
      <c r="L37" s="194" t="str">
        <f>'Лист1'!L269</f>
        <v> 5,711.00 </v>
      </c>
      <c r="M37" s="194" t="str">
        <f>'Лист1'!M269</f>
        <v/>
      </c>
      <c r="N37" s="194" t="str">
        <f>'Лист1'!N269</f>
        <v/>
      </c>
      <c r="O37" s="209" t="str">
        <f>'Лист1'!O269</f>
        <v/>
      </c>
      <c r="P37" s="209" t="str">
        <f>'Лист1'!P269</f>
        <v/>
      </c>
      <c r="Q37" s="209" t="str">
        <f>'Лист1'!Q269</f>
        <v/>
      </c>
      <c r="R37" s="195" t="str">
        <f>'Лист1'!S269</f>
        <v> 5,711.00 </v>
      </c>
      <c r="S37" s="197" t="str">
        <f t="shared" si="1"/>
        <v> 0.00 </v>
      </c>
      <c r="T37" s="197" t="str">
        <f t="shared" si="2"/>
        <v> 4,283.25 </v>
      </c>
      <c r="U37" s="197" t="str">
        <f>'Лист1'!V269</f>
        <v> 4,283.25 </v>
      </c>
      <c r="V37" s="195" t="str">
        <f t="shared" si="3"/>
        <v> 1,427.75 </v>
      </c>
    </row>
    <row r="38" ht="15.75" customHeight="1">
      <c r="A38" s="80" t="str">
        <f>'Лист1'!A270</f>
        <v>Ращупкин В.К</v>
      </c>
      <c r="B38" s="71" t="s">
        <v>537</v>
      </c>
      <c r="C38" s="191" t="str">
        <f>'Лист1'!C270</f>
        <v/>
      </c>
      <c r="D38" s="192" t="str">
        <f>'Лист1'!D270</f>
        <v/>
      </c>
      <c r="E38" s="192" t="str">
        <f>'Лист1'!E270</f>
        <v/>
      </c>
      <c r="F38" s="192" t="str">
        <f>'Лист1'!F270</f>
        <v/>
      </c>
      <c r="G38" s="192" t="str">
        <f>'Лист1'!G270</f>
        <v> 1,699.00 </v>
      </c>
      <c r="H38" s="192" t="str">
        <f>'Лист1'!H270</f>
        <v> 5,000.00 </v>
      </c>
      <c r="I38" s="193" t="str">
        <f>'Лист1'!I270</f>
        <v> 6,699.00 </v>
      </c>
      <c r="J38" s="194" t="str">
        <f>'Лист1'!J270</f>
        <v/>
      </c>
      <c r="K38" s="194" t="str">
        <f>'Лист1'!K270</f>
        <v/>
      </c>
      <c r="L38" s="194" t="str">
        <f>'Лист1'!L270</f>
        <v/>
      </c>
      <c r="M38" s="194" t="str">
        <f>'Лист1'!M270</f>
        <v/>
      </c>
      <c r="N38" s="194" t="str">
        <f>'Лист1'!N270</f>
        <v/>
      </c>
      <c r="O38" s="209" t="str">
        <f>'Лист1'!O270</f>
        <v/>
      </c>
      <c r="P38" s="209" t="str">
        <f>'Лист1'!P270</f>
        <v/>
      </c>
      <c r="Q38" s="209" t="str">
        <f>'Лист1'!Q270</f>
        <v/>
      </c>
      <c r="R38" s="195" t="str">
        <f>'Лист1'!S270</f>
        <v> 0.00 </v>
      </c>
      <c r="S38" s="197" t="str">
        <f t="shared" si="1"/>
        <v>(6,699.00)</v>
      </c>
      <c r="T38" s="197" t="str">
        <f t="shared" si="2"/>
        <v> 5,024.25 </v>
      </c>
      <c r="U38" s="197" t="str">
        <f>'Лист1'!V270</f>
        <v> 5,024.25 </v>
      </c>
      <c r="V38" s="198" t="str">
        <f t="shared" si="3"/>
        <v>(5,024.25)</v>
      </c>
    </row>
    <row r="39" ht="15.75" customHeight="1">
      <c r="A39" s="80" t="str">
        <f>'Лист1'!A271</f>
        <v>Лыткин С.В</v>
      </c>
      <c r="B39" s="71" t="s">
        <v>539</v>
      </c>
      <c r="C39" s="191" t="str">
        <f>'Лист1'!C271</f>
        <v/>
      </c>
      <c r="D39" s="192" t="str">
        <f>'Лист1'!D271</f>
        <v> 210.00 </v>
      </c>
      <c r="E39" s="192" t="str">
        <f>'Лист1'!E271</f>
        <v/>
      </c>
      <c r="F39" s="192" t="str">
        <f>'Лист1'!F271</f>
        <v/>
      </c>
      <c r="G39" s="192" t="str">
        <f>'Лист1'!G271</f>
        <v> 1,331.00 </v>
      </c>
      <c r="H39" s="192" t="str">
        <f>'Лист1'!H271</f>
        <v> 5,000.00 </v>
      </c>
      <c r="I39" s="193" t="str">
        <f>'Лист1'!I271</f>
        <v> 6,541.00 </v>
      </c>
      <c r="J39" s="194" t="str">
        <f>'Лист1'!J271</f>
        <v/>
      </c>
      <c r="K39" s="194" t="str">
        <f>'Лист1'!K271</f>
        <v/>
      </c>
      <c r="L39" s="194" t="str">
        <f>'Лист1'!L271</f>
        <v> 500.00 </v>
      </c>
      <c r="M39" s="194" t="str">
        <f>'Лист1'!M271</f>
        <v/>
      </c>
      <c r="N39" s="194" t="str">
        <f>'Лист1'!N271</f>
        <v/>
      </c>
      <c r="O39" s="209" t="str">
        <f>'Лист1'!O271</f>
        <v/>
      </c>
      <c r="P39" s="209" t="str">
        <f>'Лист1'!P271</f>
        <v/>
      </c>
      <c r="Q39" s="209" t="str">
        <f>'Лист1'!Q271</f>
        <v> 4,133.00 </v>
      </c>
      <c r="R39" s="195" t="str">
        <f>'Лист1'!S271</f>
        <v> 4,633.00 </v>
      </c>
      <c r="S39" s="197" t="str">
        <f t="shared" si="1"/>
        <v>(1,908.00)</v>
      </c>
      <c r="T39" s="197" t="str">
        <f t="shared" si="2"/>
        <v> 4,748.25 </v>
      </c>
      <c r="U39" s="197" t="str">
        <f>'Лист1'!V271</f>
        <v> 4,958.25 </v>
      </c>
      <c r="V39" s="195" t="str">
        <f t="shared" si="3"/>
        <v>(325.25)</v>
      </c>
    </row>
    <row r="40" ht="15.75" customHeight="1">
      <c r="A40" s="80" t="str">
        <f>'Лист1'!A272</f>
        <v>Бакулов Б.В</v>
      </c>
      <c r="B40" s="71" t="s">
        <v>541</v>
      </c>
      <c r="C40" s="191" t="str">
        <f>'Лист1'!C272</f>
        <v> 31,272.00 </v>
      </c>
      <c r="D40" s="192" t="str">
        <f>'Лист1'!D272</f>
        <v/>
      </c>
      <c r="E40" s="192" t="str">
        <f>'Лист1'!E272</f>
        <v/>
      </c>
      <c r="F40" s="192" t="str">
        <f>'Лист1'!F272</f>
        <v/>
      </c>
      <c r="G40" s="192" t="str">
        <f>'Лист1'!G272</f>
        <v> 1,225.00 </v>
      </c>
      <c r="H40" s="192" t="str">
        <f>'Лист1'!H272</f>
        <v> 5,000.00 </v>
      </c>
      <c r="I40" s="193" t="str">
        <f>'Лист1'!I272</f>
        <v> 6,225.00 </v>
      </c>
      <c r="J40" s="194" t="str">
        <f>'Лист1'!J272</f>
        <v/>
      </c>
      <c r="K40" s="194" t="str">
        <f>'Лист1'!K272</f>
        <v/>
      </c>
      <c r="L40" s="194" t="str">
        <f>'Лист1'!L272</f>
        <v/>
      </c>
      <c r="M40" s="194" t="str">
        <f>'Лист1'!M272</f>
        <v/>
      </c>
      <c r="N40" s="194" t="str">
        <f>'Лист1'!N272</f>
        <v/>
      </c>
      <c r="O40" s="209" t="str">
        <f>'Лист1'!O272</f>
        <v/>
      </c>
      <c r="P40" s="209" t="str">
        <f>'Лист1'!P272</f>
        <v/>
      </c>
      <c r="Q40" s="209" t="str">
        <f>'Лист1'!Q272</f>
        <v/>
      </c>
      <c r="R40" s="195" t="str">
        <f>'Лист1'!S272</f>
        <v> 0.00 </v>
      </c>
      <c r="S40" s="197" t="str">
        <f t="shared" si="1"/>
        <v>(37,497.00)</v>
      </c>
      <c r="T40" s="197" t="str">
        <f t="shared" si="2"/>
        <v> 4,668.75 </v>
      </c>
      <c r="U40" s="197" t="str">
        <f>'Лист1'!V272</f>
        <v> 35,940.75 </v>
      </c>
      <c r="V40" s="198" t="str">
        <f t="shared" si="3"/>
        <v>(35,940.75)</v>
      </c>
    </row>
    <row r="41" ht="15.75" customHeight="1">
      <c r="A41" s="80" t="str">
        <f>'Лист1'!A273</f>
        <v>Лыткин В.Г</v>
      </c>
      <c r="B41" s="71" t="s">
        <v>543</v>
      </c>
      <c r="C41" s="191" t="str">
        <f>'Лист1'!C273</f>
        <v/>
      </c>
      <c r="D41" s="192" t="str">
        <f>'Лист1'!D273</f>
        <v> 475.00 </v>
      </c>
      <c r="E41" s="192" t="str">
        <f>'Лист1'!E273</f>
        <v/>
      </c>
      <c r="F41" s="192" t="str">
        <f>'Лист1'!F273</f>
        <v/>
      </c>
      <c r="G41" s="192" t="str">
        <f>'Лист1'!G273</f>
        <v> 1,185.00 </v>
      </c>
      <c r="H41" s="192" t="str">
        <f>'Лист1'!H273</f>
        <v> 5,000.00 </v>
      </c>
      <c r="I41" s="193" t="str">
        <f>'Лист1'!I273</f>
        <v> 6,660.00 </v>
      </c>
      <c r="J41" s="194" t="str">
        <f>'Лист1'!J273</f>
        <v/>
      </c>
      <c r="K41" s="194" t="str">
        <f>'Лист1'!K273</f>
        <v/>
      </c>
      <c r="L41" s="194" t="str">
        <f>'Лист1'!L273</f>
        <v/>
      </c>
      <c r="M41" s="194" t="str">
        <f>'Лист1'!M273</f>
        <v/>
      </c>
      <c r="N41" s="194" t="str">
        <f>'Лист1'!N273</f>
        <v/>
      </c>
      <c r="O41" s="209" t="str">
        <f>'Лист1'!O273</f>
        <v/>
      </c>
      <c r="P41" s="209" t="str">
        <f>'Лист1'!P273</f>
        <v/>
      </c>
      <c r="Q41" s="209" t="str">
        <f>'Лист1'!Q273</f>
        <v> 4,298.00 </v>
      </c>
      <c r="R41" s="195" t="str">
        <f>'Лист1'!S273</f>
        <v> 4,298.00 </v>
      </c>
      <c r="S41" s="197" t="str">
        <f t="shared" si="1"/>
        <v>(2,362.00)</v>
      </c>
      <c r="T41" s="197" t="str">
        <f t="shared" si="2"/>
        <v> 4,638.75 </v>
      </c>
      <c r="U41" s="197" t="str">
        <f>'Лист1'!V273</f>
        <v> 5,113.75 </v>
      </c>
      <c r="V41" s="195" t="str">
        <f t="shared" si="3"/>
        <v>(815.75)</v>
      </c>
    </row>
    <row r="42" ht="15.75" customHeight="1">
      <c r="A42" s="80" t="str">
        <f>'Лист1'!A274</f>
        <v>Смирных В.В.</v>
      </c>
      <c r="B42" s="71" t="s">
        <v>545</v>
      </c>
      <c r="C42" s="191" t="str">
        <f>'Лист1'!C274</f>
        <v/>
      </c>
      <c r="D42" s="192" t="str">
        <f>'Лист1'!D274</f>
        <v/>
      </c>
      <c r="E42" s="192" t="str">
        <f>'Лист1'!E274</f>
        <v/>
      </c>
      <c r="F42" s="192" t="str">
        <f>'Лист1'!F274</f>
        <v/>
      </c>
      <c r="G42" s="192" t="str">
        <f>'Лист1'!G274</f>
        <v> 909.00 </v>
      </c>
      <c r="H42" s="192" t="str">
        <f>'Лист1'!H274</f>
        <v> 5,000.00 </v>
      </c>
      <c r="I42" s="193" t="str">
        <f>'Лист1'!I274</f>
        <v> 5,909.00 </v>
      </c>
      <c r="J42" s="194" t="str">
        <f>'Лист1'!J274</f>
        <v> 2,000.00 </v>
      </c>
      <c r="K42" s="194" t="str">
        <f>'Лист1'!K274</f>
        <v/>
      </c>
      <c r="L42" s="194" t="str">
        <f>'Лист1'!L274</f>
        <v/>
      </c>
      <c r="M42" s="194" t="str">
        <f>'Лист1'!M274</f>
        <v/>
      </c>
      <c r="N42" s="194" t="str">
        <f>'Лист1'!N274</f>
        <v/>
      </c>
      <c r="O42" s="209" t="str">
        <f>'Лист1'!O274</f>
        <v/>
      </c>
      <c r="P42" s="209" t="str">
        <f>'Лист1'!P274</f>
        <v> 2,000.00 </v>
      </c>
      <c r="Q42" s="209" t="str">
        <f>'Лист1'!Q274</f>
        <v/>
      </c>
      <c r="R42" s="195" t="str">
        <f>'Лист1'!S274</f>
        <v> 4,000.00 </v>
      </c>
      <c r="S42" s="197" t="str">
        <f t="shared" si="1"/>
        <v>(1,909.00)</v>
      </c>
      <c r="T42" s="197" t="str">
        <f t="shared" si="2"/>
        <v> 4,431.75 </v>
      </c>
      <c r="U42" s="197" t="str">
        <f>'Лист1'!V274</f>
        <v> 4,431.75 </v>
      </c>
      <c r="V42" s="195" t="str">
        <f t="shared" si="3"/>
        <v>(431.75)</v>
      </c>
    </row>
    <row r="43" ht="15.75" customHeight="1">
      <c r="A43" s="80" t="str">
        <f>'Лист1'!A275</f>
        <v>Тюликов П.Т</v>
      </c>
      <c r="B43" s="71" t="s">
        <v>547</v>
      </c>
      <c r="C43" s="191" t="str">
        <f>'Лист1'!C275</f>
        <v/>
      </c>
      <c r="D43" s="192" t="str">
        <f>'Лист1'!D275</f>
        <v/>
      </c>
      <c r="E43" s="192" t="str">
        <f>'Лист1'!E275</f>
        <v/>
      </c>
      <c r="F43" s="192" t="str">
        <f>'Лист1'!F275</f>
        <v/>
      </c>
      <c r="G43" s="192" t="str">
        <f>'Лист1'!G275</f>
        <v> 790.00 </v>
      </c>
      <c r="H43" s="192" t="str">
        <f>'Лист1'!H275</f>
        <v> 5,000.00 </v>
      </c>
      <c r="I43" s="193" t="str">
        <f>'Лист1'!I275</f>
        <v> 5,790.00 </v>
      </c>
      <c r="J43" s="194" t="str">
        <f>'Лист1'!J275</f>
        <v/>
      </c>
      <c r="K43" s="194" t="str">
        <f>'Лист1'!K275</f>
        <v/>
      </c>
      <c r="L43" s="194" t="str">
        <f>'Лист1'!L275</f>
        <v/>
      </c>
      <c r="M43" s="194" t="str">
        <f>'Лист1'!M275</f>
        <v/>
      </c>
      <c r="N43" s="194" t="str">
        <f>'Лист1'!N275</f>
        <v/>
      </c>
      <c r="O43" s="209" t="str">
        <f>'Лист1'!O275</f>
        <v/>
      </c>
      <c r="P43" s="209" t="str">
        <f>'Лист1'!P275</f>
        <v> 3,000.00 </v>
      </c>
      <c r="Q43" s="209" t="str">
        <f>'Лист1'!Q275</f>
        <v/>
      </c>
      <c r="R43" s="195" t="str">
        <f>'Лист1'!S275</f>
        <v> 3,000.00 </v>
      </c>
      <c r="S43" s="197" t="str">
        <f t="shared" si="1"/>
        <v>(2,790.00)</v>
      </c>
      <c r="T43" s="197" t="str">
        <f t="shared" si="2"/>
        <v> 4,342.50 </v>
      </c>
      <c r="U43" s="197" t="str">
        <f>'Лист1'!V275</f>
        <v> 4,342.50 </v>
      </c>
      <c r="V43" s="195" t="str">
        <f t="shared" si="3"/>
        <v>(1,342.50)</v>
      </c>
    </row>
    <row r="44" ht="15.75" customHeight="1">
      <c r="A44" s="80" t="str">
        <f>'Лист1'!A276</f>
        <v>Аристагесян Р.В</v>
      </c>
      <c r="B44" s="84" t="s">
        <v>549</v>
      </c>
      <c r="C44" s="191" t="str">
        <f>'Лист1'!C276</f>
        <v> 31,878.00 </v>
      </c>
      <c r="D44" s="192" t="str">
        <f>'Лист1'!D276</f>
        <v/>
      </c>
      <c r="E44" s="192" t="str">
        <f>'Лист1'!E276</f>
        <v/>
      </c>
      <c r="F44" s="192" t="str">
        <f>'Лист1'!F276</f>
        <v/>
      </c>
      <c r="G44" s="192" t="str">
        <f>'Лист1'!G276</f>
        <v> 1,067.00 </v>
      </c>
      <c r="H44" s="192" t="str">
        <f>'Лист1'!H276</f>
        <v> 5,000.00 </v>
      </c>
      <c r="I44" s="193" t="str">
        <f>'Лист1'!I276</f>
        <v> 6,067.00 </v>
      </c>
      <c r="J44" s="194" t="str">
        <f>'Лист1'!J276</f>
        <v/>
      </c>
      <c r="K44" s="194" t="str">
        <f>'Лист1'!K276</f>
        <v/>
      </c>
      <c r="L44" s="194" t="str">
        <f>'Лист1'!L276</f>
        <v/>
      </c>
      <c r="M44" s="194" t="str">
        <f>'Лист1'!M276</f>
        <v/>
      </c>
      <c r="N44" s="194" t="str">
        <f>'Лист1'!N276</f>
        <v/>
      </c>
      <c r="O44" s="209" t="str">
        <f>'Лист1'!O276</f>
        <v/>
      </c>
      <c r="P44" s="209" t="str">
        <f>'Лист1'!P276</f>
        <v/>
      </c>
      <c r="Q44" s="209" t="str">
        <f>'Лист1'!Q276</f>
        <v/>
      </c>
      <c r="R44" s="195" t="str">
        <f>'Лист1'!S276</f>
        <v> 0.00 </v>
      </c>
      <c r="S44" s="197" t="str">
        <f t="shared" si="1"/>
        <v>(37,945.00)</v>
      </c>
      <c r="T44" s="197" t="str">
        <f t="shared" si="2"/>
        <v> 4,550.25 </v>
      </c>
      <c r="U44" s="197" t="str">
        <f>'Лист1'!V276</f>
        <v> 36,428.25 </v>
      </c>
      <c r="V44" s="198" t="str">
        <f t="shared" si="3"/>
        <v>(36,428.25)</v>
      </c>
    </row>
    <row r="45" ht="15.75" customHeight="1">
      <c r="A45" s="80" t="str">
        <f>'Лист1'!A277</f>
        <v>Дайнеко Д.А</v>
      </c>
      <c r="B45" s="91" t="s">
        <v>551</v>
      </c>
      <c r="C45" s="191" t="str">
        <f>'Лист1'!C277</f>
        <v> 26,208.00 </v>
      </c>
      <c r="D45" s="192" t="str">
        <f>'Лист1'!D277</f>
        <v/>
      </c>
      <c r="E45" s="192" t="str">
        <f>'Лист1'!E277</f>
        <v/>
      </c>
      <c r="F45" s="192" t="str">
        <f>'Лист1'!F277</f>
        <v/>
      </c>
      <c r="G45" s="192" t="str">
        <f>'Лист1'!G277</f>
        <v/>
      </c>
      <c r="H45" s="192" t="str">
        <f>'Лист1'!H277</f>
        <v> 5,000.00 </v>
      </c>
      <c r="I45" s="193" t="str">
        <f>'Лист1'!I277</f>
        <v> 5,000.00 </v>
      </c>
      <c r="J45" s="194" t="str">
        <f>'Лист1'!J277</f>
        <v/>
      </c>
      <c r="K45" s="194" t="str">
        <f>'Лист1'!K277</f>
        <v/>
      </c>
      <c r="L45" s="194" t="str">
        <f>'Лист1'!L277</f>
        <v/>
      </c>
      <c r="M45" s="194" t="str">
        <f>'Лист1'!M277</f>
        <v/>
      </c>
      <c r="N45" s="194" t="str">
        <f>'Лист1'!N277</f>
        <v/>
      </c>
      <c r="O45" s="209" t="str">
        <f>'Лист1'!O277</f>
        <v/>
      </c>
      <c r="P45" s="209" t="str">
        <f>'Лист1'!P277</f>
        <v/>
      </c>
      <c r="Q45" s="209" t="str">
        <f>'Лист1'!Q277</f>
        <v/>
      </c>
      <c r="R45" s="195" t="str">
        <f>'Лист1'!S277</f>
        <v> 0.00 </v>
      </c>
      <c r="S45" s="197" t="str">
        <f t="shared" si="1"/>
        <v>(31,208.00)</v>
      </c>
      <c r="T45" s="197" t="str">
        <f t="shared" si="2"/>
        <v> 3,750.00 </v>
      </c>
      <c r="U45" s="197" t="str">
        <f>'Лист1'!V277</f>
        <v> 29,958.00 </v>
      </c>
      <c r="V45" s="198" t="str">
        <f t="shared" si="3"/>
        <v>(29,958.00)</v>
      </c>
    </row>
    <row r="46" ht="15.75" hidden="1" customHeight="1">
      <c r="A46" s="80" t="s">
        <v>552</v>
      </c>
      <c r="B46" s="95" t="s">
        <v>553</v>
      </c>
      <c r="C46" s="191" t="str">
        <f>'Лист1'!C276</f>
        <v> 31,878.00 </v>
      </c>
      <c r="D46" s="192" t="str">
        <f>'Лист1'!D276</f>
        <v/>
      </c>
      <c r="E46" s="192" t="str">
        <f>'Лист1'!E276</f>
        <v/>
      </c>
      <c r="F46" s="192" t="str">
        <f>'Лист1'!F276</f>
        <v/>
      </c>
      <c r="G46" s="192" t="str">
        <f>'Лист1'!G276</f>
        <v> 1,067.00 </v>
      </c>
      <c r="H46" s="192" t="str">
        <f>'Лист1'!H276</f>
        <v> 5,000.00 </v>
      </c>
      <c r="I46" s="193">
        <v>3000.0</v>
      </c>
      <c r="J46" s="210"/>
      <c r="K46" s="196"/>
      <c r="L46" s="211"/>
      <c r="M46" s="196"/>
      <c r="N46" s="196"/>
      <c r="O46" s="212" t="str">
        <f t="shared" ref="O46:O84" si="4">I46+J46+K46+L46+M46+N46-C46-D46-E46-F46-G46-H46</f>
        <v>(34,945.00)</v>
      </c>
      <c r="P46" s="212"/>
      <c r="Q46" s="212"/>
      <c r="R46" s="195" t="str">
        <f t="shared" ref="R46:R83" si="5">(H46+G46)/2</f>
        <v> 3,033.50 </v>
      </c>
      <c r="S46" s="197" t="str">
        <f t="shared" si="1"/>
        <v>(31,844.50)</v>
      </c>
      <c r="T46" s="197" t="str">
        <f t="shared" ref="T46:T83" si="6">S46-(I46+J46+K46+L46+M46+N46)</f>
        <v>(34,844.50)</v>
      </c>
      <c r="U46" s="197" t="str">
        <f t="shared" ref="U46:U91" si="7">T46+C46+D46+E46+F46</f>
        <v>(2,966.50)</v>
      </c>
      <c r="V46" s="195" t="str">
        <f t="shared" si="3"/>
        <v> 6,000.00 </v>
      </c>
    </row>
    <row r="47" ht="15.75" hidden="1" customHeight="1">
      <c r="A47" s="80" t="s">
        <v>554</v>
      </c>
      <c r="B47" s="71" t="s">
        <v>555</v>
      </c>
      <c r="C47" s="191" t="str">
        <f>'Лист1'!C277</f>
        <v> 26,208.00 </v>
      </c>
      <c r="D47" s="192" t="str">
        <f>'Лист1'!D277</f>
        <v/>
      </c>
      <c r="E47" s="192" t="str">
        <f>'Лист1'!E277</f>
        <v/>
      </c>
      <c r="F47" s="192" t="str">
        <f>'Лист1'!F277</f>
        <v/>
      </c>
      <c r="G47" s="192" t="str">
        <f>'Лист1'!G277</f>
        <v/>
      </c>
      <c r="H47" s="192" t="str">
        <f>'Лист1'!H277</f>
        <v> 5,000.00 </v>
      </c>
      <c r="I47" s="193"/>
      <c r="J47" s="210"/>
      <c r="K47" s="196"/>
      <c r="L47" s="211"/>
      <c r="M47" s="196"/>
      <c r="N47" s="196"/>
      <c r="O47" s="212" t="str">
        <f t="shared" si="4"/>
        <v>(31,208.00)</v>
      </c>
      <c r="P47" s="212"/>
      <c r="Q47" s="212"/>
      <c r="R47" s="195" t="str">
        <f t="shared" si="5"/>
        <v> 2,500.00 </v>
      </c>
      <c r="S47" s="197" t="str">
        <f t="shared" si="1"/>
        <v>(23,708.00)</v>
      </c>
      <c r="T47" s="197" t="str">
        <f t="shared" si="6"/>
        <v>(23,708.00)</v>
      </c>
      <c r="U47" s="197" t="str">
        <f t="shared" si="7"/>
        <v> 2,500.00 </v>
      </c>
      <c r="V47" s="195" t="str">
        <f t="shared" si="3"/>
        <v> 0.00 </v>
      </c>
    </row>
    <row r="48" ht="15.75" hidden="1" customHeight="1">
      <c r="A48" s="80" t="s">
        <v>556</v>
      </c>
      <c r="B48" s="95" t="s">
        <v>557</v>
      </c>
      <c r="C48" s="191" t="str">
        <f>'Лист1'!C278</f>
        <v/>
      </c>
      <c r="D48" s="192" t="str">
        <f>'Лист1'!D278</f>
        <v/>
      </c>
      <c r="E48" s="192" t="str">
        <f>'Лист1'!E278</f>
        <v/>
      </c>
      <c r="F48" s="192" t="str">
        <f>'Лист1'!F278</f>
        <v/>
      </c>
      <c r="G48" s="192" t="str">
        <f>'Лист1'!G278</f>
        <v> 1,153.00 </v>
      </c>
      <c r="H48" s="192" t="str">
        <f>'Лист1'!H278</f>
        <v> 5,000.00 </v>
      </c>
      <c r="I48" s="193"/>
      <c r="J48" s="210"/>
      <c r="K48" s="196"/>
      <c r="L48" s="211">
        <v>4000.0</v>
      </c>
      <c r="M48" s="196">
        <v>3000.0</v>
      </c>
      <c r="N48" s="196"/>
      <c r="O48" s="212" t="str">
        <f t="shared" si="4"/>
        <v> 847.00 </v>
      </c>
      <c r="P48" s="212"/>
      <c r="Q48" s="212"/>
      <c r="R48" s="195" t="str">
        <f t="shared" si="5"/>
        <v> 3,076.50 </v>
      </c>
      <c r="S48" s="197" t="str">
        <f t="shared" si="1"/>
        <v> 3,076.50 </v>
      </c>
      <c r="T48" s="197" t="str">
        <f t="shared" si="6"/>
        <v>(3,923.50)</v>
      </c>
      <c r="U48" s="197" t="str">
        <f t="shared" si="7"/>
        <v>(3,923.50)</v>
      </c>
      <c r="V48" s="195" t="str">
        <f t="shared" si="3"/>
        <v> 7,000.00 </v>
      </c>
    </row>
    <row r="49" ht="15.75" hidden="1" customHeight="1">
      <c r="A49" s="80" t="s">
        <v>558</v>
      </c>
      <c r="B49" s="95" t="s">
        <v>559</v>
      </c>
      <c r="C49" s="191" t="str">
        <f>'Лист1'!C279</f>
        <v/>
      </c>
      <c r="D49" s="192" t="str">
        <f>'Лист1'!D279</f>
        <v/>
      </c>
      <c r="E49" s="192" t="str">
        <f>'Лист1'!E279</f>
        <v/>
      </c>
      <c r="F49" s="192" t="str">
        <f>'Лист1'!F279</f>
        <v/>
      </c>
      <c r="G49" s="192" t="str">
        <f>'Лист1'!G279</f>
        <v> 1,422.00 </v>
      </c>
      <c r="H49" s="192" t="str">
        <f>'Лист1'!H279</f>
        <v> 5,000.00 </v>
      </c>
      <c r="I49" s="193"/>
      <c r="J49" s="210"/>
      <c r="K49" s="196"/>
      <c r="L49" s="211"/>
      <c r="M49" s="196"/>
      <c r="N49" s="196"/>
      <c r="O49" s="212" t="str">
        <f t="shared" si="4"/>
        <v>(6,422.00)</v>
      </c>
      <c r="P49" s="212"/>
      <c r="Q49" s="212"/>
      <c r="R49" s="195" t="str">
        <f t="shared" si="5"/>
        <v> 3,211.00 </v>
      </c>
      <c r="S49" s="197" t="str">
        <f t="shared" si="1"/>
        <v> 3,211.00 </v>
      </c>
      <c r="T49" s="197" t="str">
        <f t="shared" si="6"/>
        <v> 3,211.00 </v>
      </c>
      <c r="U49" s="197" t="str">
        <f t="shared" si="7"/>
        <v> 3,211.00 </v>
      </c>
      <c r="V49" s="195" t="str">
        <f t="shared" si="3"/>
        <v> 0.00 </v>
      </c>
    </row>
    <row r="50" ht="15.75" hidden="1" customHeight="1">
      <c r="A50" s="80" t="s">
        <v>638</v>
      </c>
      <c r="B50" s="95" t="s">
        <v>561</v>
      </c>
      <c r="C50" s="191" t="str">
        <f>'Лист1'!C280</f>
        <v/>
      </c>
      <c r="D50" s="192" t="str">
        <f>'Лист1'!D280</f>
        <v/>
      </c>
      <c r="E50" s="192" t="str">
        <f>'Лист1'!E280</f>
        <v/>
      </c>
      <c r="F50" s="192" t="str">
        <f>'Лист1'!F280</f>
        <v/>
      </c>
      <c r="G50" s="192" t="str">
        <f>'Лист1'!G280</f>
        <v> 1,383.00 </v>
      </c>
      <c r="H50" s="192" t="str">
        <f>'Лист1'!H280</f>
        <v> 5,000.00 </v>
      </c>
      <c r="I50" s="193"/>
      <c r="J50" s="210"/>
      <c r="K50" s="196"/>
      <c r="L50" s="211">
        <v>8015.0</v>
      </c>
      <c r="M50" s="196"/>
      <c r="N50" s="196"/>
      <c r="O50" s="212" t="str">
        <f t="shared" si="4"/>
        <v> 1,632.00 </v>
      </c>
      <c r="P50" s="212"/>
      <c r="Q50" s="212"/>
      <c r="R50" s="195" t="str">
        <f t="shared" si="5"/>
        <v> 3,191.50 </v>
      </c>
      <c r="S50" s="197" t="str">
        <f t="shared" si="1"/>
        <v> 3,191.50 </v>
      </c>
      <c r="T50" s="197" t="str">
        <f t="shared" si="6"/>
        <v>(4,823.50)</v>
      </c>
      <c r="U50" s="197" t="str">
        <f t="shared" si="7"/>
        <v>(4,823.50)</v>
      </c>
      <c r="V50" s="195" t="str">
        <f t="shared" si="3"/>
        <v> 8,015.00 </v>
      </c>
    </row>
    <row r="51" ht="15.75" hidden="1" customHeight="1">
      <c r="A51" s="80" t="s">
        <v>639</v>
      </c>
      <c r="B51" s="95" t="s">
        <v>563</v>
      </c>
      <c r="C51" s="191" t="str">
        <f>'Лист1'!C281</f>
        <v> 8,500.00 </v>
      </c>
      <c r="D51" s="192" t="str">
        <f>'Лист1'!D281</f>
        <v/>
      </c>
      <c r="E51" s="192" t="str">
        <f>'Лист1'!E281</f>
        <v/>
      </c>
      <c r="F51" s="192" t="str">
        <f>'Лист1'!F281</f>
        <v/>
      </c>
      <c r="G51" s="192" t="str">
        <f>'Лист1'!G281</f>
        <v> 1,027.00 </v>
      </c>
      <c r="H51" s="192" t="str">
        <f>'Лист1'!H281</f>
        <v> 5,000.00 </v>
      </c>
      <c r="I51" s="193"/>
      <c r="J51" s="210"/>
      <c r="K51" s="196"/>
      <c r="L51" s="211" t="str">
        <f>25000+3000</f>
        <v> 28,000.00 </v>
      </c>
      <c r="M51" s="196"/>
      <c r="N51" s="196"/>
      <c r="O51" s="212" t="str">
        <f t="shared" si="4"/>
        <v> 13,473.00 </v>
      </c>
      <c r="P51" s="212"/>
      <c r="Q51" s="212"/>
      <c r="R51" s="195" t="str">
        <f t="shared" si="5"/>
        <v> 3,013.50 </v>
      </c>
      <c r="S51" s="197" t="str">
        <f t="shared" si="1"/>
        <v>(5,486.50)</v>
      </c>
      <c r="T51" s="197" t="str">
        <f t="shared" si="6"/>
        <v>(33,486.50)</v>
      </c>
      <c r="U51" s="197" t="str">
        <f t="shared" si="7"/>
        <v>(24,986.50)</v>
      </c>
      <c r="V51" s="195" t="str">
        <f t="shared" si="3"/>
        <v> 28,000.00 </v>
      </c>
    </row>
    <row r="52" ht="15.75" hidden="1" customHeight="1">
      <c r="A52" s="80" t="s">
        <v>564</v>
      </c>
      <c r="B52" s="71" t="s">
        <v>565</v>
      </c>
      <c r="C52" s="191" t="str">
        <f>'Лист1'!C282</f>
        <v/>
      </c>
      <c r="D52" s="192" t="str">
        <f>'Лист1'!D282</f>
        <v> 7,245.00 </v>
      </c>
      <c r="E52" s="192" t="str">
        <f>'Лист1'!E282</f>
        <v/>
      </c>
      <c r="F52" s="192" t="str">
        <f>'Лист1'!F282</f>
        <v/>
      </c>
      <c r="G52" s="192" t="str">
        <f>'Лист1'!G282</f>
        <v> 2,769.00 </v>
      </c>
      <c r="H52" s="192" t="str">
        <f>'Лист1'!H282</f>
        <v> 5,000.00 </v>
      </c>
      <c r="I52" s="193"/>
      <c r="J52" s="210"/>
      <c r="K52" s="196">
        <v>3013.0</v>
      </c>
      <c r="L52" s="211"/>
      <c r="M52" s="196"/>
      <c r="N52" s="196"/>
      <c r="O52" s="212" t="str">
        <f t="shared" si="4"/>
        <v>(12,001.00)</v>
      </c>
      <c r="P52" s="212"/>
      <c r="Q52" s="212"/>
      <c r="R52" s="195" t="str">
        <f t="shared" si="5"/>
        <v> 3,884.50 </v>
      </c>
      <c r="S52" s="197" t="str">
        <f t="shared" si="1"/>
        <v> 3,884.50 </v>
      </c>
      <c r="T52" s="197" t="str">
        <f t="shared" si="6"/>
        <v> 871.50 </v>
      </c>
      <c r="U52" s="197" t="str">
        <f t="shared" si="7"/>
        <v> 8,116.50 </v>
      </c>
      <c r="V52" s="195" t="str">
        <f t="shared" si="3"/>
        <v>(4,232.00)</v>
      </c>
    </row>
    <row r="53" ht="15.75" hidden="1" customHeight="1">
      <c r="A53" s="80" t="s">
        <v>566</v>
      </c>
      <c r="B53" s="95" t="s">
        <v>567</v>
      </c>
      <c r="C53" s="191" t="str">
        <f>'Лист1'!C283</f>
        <v> 28,714.00 </v>
      </c>
      <c r="D53" s="192" t="str">
        <f>'Лист1'!D283</f>
        <v/>
      </c>
      <c r="E53" s="192" t="str">
        <f>'Лист1'!E283</f>
        <v/>
      </c>
      <c r="F53" s="192" t="str">
        <f>'Лист1'!F283</f>
        <v/>
      </c>
      <c r="G53" s="192" t="str">
        <f>'Лист1'!G283</f>
        <v> 1,738.00 </v>
      </c>
      <c r="H53" s="192" t="str">
        <f>'Лист1'!H283</f>
        <v> 5,000.00 </v>
      </c>
      <c r="I53" s="193"/>
      <c r="J53" s="210"/>
      <c r="K53" s="196">
        <v>5073.0</v>
      </c>
      <c r="L53" s="211"/>
      <c r="M53" s="196"/>
      <c r="N53" s="196"/>
      <c r="O53" s="212" t="str">
        <f t="shared" si="4"/>
        <v>(30,379.00)</v>
      </c>
      <c r="P53" s="212"/>
      <c r="Q53" s="212"/>
      <c r="R53" s="195" t="str">
        <f t="shared" si="5"/>
        <v> 3,369.00 </v>
      </c>
      <c r="S53" s="197" t="str">
        <f t="shared" si="1"/>
        <v>(25,345.00)</v>
      </c>
      <c r="T53" s="197" t="str">
        <f t="shared" si="6"/>
        <v>(30,418.00)</v>
      </c>
      <c r="U53" s="197" t="str">
        <f t="shared" si="7"/>
        <v>(1,704.00)</v>
      </c>
      <c r="V53" s="195" t="str">
        <f t="shared" si="3"/>
        <v> 5,073.00 </v>
      </c>
    </row>
    <row r="54" ht="15.75" hidden="1" customHeight="1">
      <c r="A54" s="80" t="s">
        <v>640</v>
      </c>
      <c r="B54" s="71" t="s">
        <v>569</v>
      </c>
      <c r="C54" s="191" t="str">
        <f>'Лист1'!C284</f>
        <v/>
      </c>
      <c r="D54" s="192" t="str">
        <f>'Лист1'!D284</f>
        <v/>
      </c>
      <c r="E54" s="192" t="str">
        <f>'Лист1'!E284</f>
        <v/>
      </c>
      <c r="F54" s="192" t="str">
        <f>'Лист1'!F284</f>
        <v/>
      </c>
      <c r="G54" s="192" t="str">
        <f>'Лист1'!G284</f>
        <v> 1,027.00 </v>
      </c>
      <c r="H54" s="192" t="str">
        <f>'Лист1'!H284</f>
        <v> 5,000.00 </v>
      </c>
      <c r="I54" s="193">
        <v>2000.0</v>
      </c>
      <c r="J54" s="210"/>
      <c r="K54" s="196"/>
      <c r="L54" s="211">
        <v>2100.0</v>
      </c>
      <c r="M54" s="196"/>
      <c r="N54" s="196"/>
      <c r="O54" s="212" t="str">
        <f t="shared" si="4"/>
        <v>(1,927.00)</v>
      </c>
      <c r="P54" s="212"/>
      <c r="Q54" s="212"/>
      <c r="R54" s="195" t="str">
        <f t="shared" si="5"/>
        <v> 3,013.50 </v>
      </c>
      <c r="S54" s="197" t="str">
        <f t="shared" si="1"/>
        <v> 1,013.50 </v>
      </c>
      <c r="T54" s="197" t="str">
        <f t="shared" si="6"/>
        <v>(3,086.50)</v>
      </c>
      <c r="U54" s="197" t="str">
        <f t="shared" si="7"/>
        <v>(3,086.50)</v>
      </c>
      <c r="V54" s="195" t="str">
        <f t="shared" si="3"/>
        <v> 6,100.00 </v>
      </c>
    </row>
    <row r="55" ht="15.75" hidden="1" customHeight="1">
      <c r="A55" s="80" t="s">
        <v>570</v>
      </c>
      <c r="B55" s="95" t="s">
        <v>571</v>
      </c>
      <c r="C55" s="191" t="str">
        <f>'Лист1'!C285</f>
        <v/>
      </c>
      <c r="D55" s="192" t="str">
        <f>'Лист1'!D285</f>
        <v> 10.00 </v>
      </c>
      <c r="E55" s="192" t="str">
        <f>'Лист1'!E285</f>
        <v/>
      </c>
      <c r="F55" s="192" t="str">
        <f>'Лист1'!F285</f>
        <v/>
      </c>
      <c r="G55" s="192" t="str">
        <f>'Лист1'!G285</f>
        <v> 1,963.00 </v>
      </c>
      <c r="H55" s="192" t="str">
        <f>'Лист1'!H285</f>
        <v> 5,000.00 </v>
      </c>
      <c r="I55" s="193"/>
      <c r="J55" s="210"/>
      <c r="K55" s="196"/>
      <c r="L55" s="211"/>
      <c r="M55" s="196"/>
      <c r="N55" s="196"/>
      <c r="O55" s="212" t="str">
        <f t="shared" si="4"/>
        <v>(6,973.00)</v>
      </c>
      <c r="P55" s="212"/>
      <c r="Q55" s="212"/>
      <c r="R55" s="195" t="str">
        <f t="shared" si="5"/>
        <v> 3,481.50 </v>
      </c>
      <c r="S55" s="197" t="str">
        <f t="shared" si="1"/>
        <v> 3,481.50 </v>
      </c>
      <c r="T55" s="197" t="str">
        <f t="shared" si="6"/>
        <v> 3,481.50 </v>
      </c>
      <c r="U55" s="197" t="str">
        <f t="shared" si="7"/>
        <v> 3,491.50 </v>
      </c>
      <c r="V55" s="195" t="str">
        <f t="shared" si="3"/>
        <v>(10.00)</v>
      </c>
    </row>
    <row r="56" ht="15.75" hidden="1" customHeight="1">
      <c r="A56" s="80" t="s">
        <v>572</v>
      </c>
      <c r="B56" s="71" t="s">
        <v>573</v>
      </c>
      <c r="C56" s="191" t="str">
        <f>'Лист1'!C286</f>
        <v/>
      </c>
      <c r="D56" s="192" t="str">
        <f>'Лист1'!D286</f>
        <v> 200.00 </v>
      </c>
      <c r="E56" s="192" t="str">
        <f>'Лист1'!E286</f>
        <v/>
      </c>
      <c r="F56" s="192" t="str">
        <f>'Лист1'!F286</f>
        <v/>
      </c>
      <c r="G56" s="192" t="str">
        <f>'Лист1'!G286</f>
        <v> 1,975.00 </v>
      </c>
      <c r="H56" s="192" t="str">
        <f>'Лист1'!H286</f>
        <v> 5,000.00 </v>
      </c>
      <c r="I56" s="193"/>
      <c r="J56" s="210"/>
      <c r="K56" s="196"/>
      <c r="L56" s="211"/>
      <c r="M56" s="196"/>
      <c r="N56" s="196"/>
      <c r="O56" s="212" t="str">
        <f t="shared" si="4"/>
        <v>(7,175.00)</v>
      </c>
      <c r="P56" s="212"/>
      <c r="Q56" s="212"/>
      <c r="R56" s="195" t="str">
        <f t="shared" si="5"/>
        <v> 3,487.50 </v>
      </c>
      <c r="S56" s="197" t="str">
        <f t="shared" si="1"/>
        <v> 3,487.50 </v>
      </c>
      <c r="T56" s="197" t="str">
        <f t="shared" si="6"/>
        <v> 3,487.50 </v>
      </c>
      <c r="U56" s="197" t="str">
        <f t="shared" si="7"/>
        <v> 3,687.50 </v>
      </c>
      <c r="V56" s="195" t="str">
        <f t="shared" si="3"/>
        <v>(200.00)</v>
      </c>
    </row>
    <row r="57" ht="15.75" hidden="1" customHeight="1">
      <c r="A57" s="80" t="s">
        <v>641</v>
      </c>
      <c r="B57" s="95" t="s">
        <v>575</v>
      </c>
      <c r="C57" s="191" t="str">
        <f>'Лист1'!C287</f>
        <v/>
      </c>
      <c r="D57" s="192" t="str">
        <f>'Лист1'!D287</f>
        <v/>
      </c>
      <c r="E57" s="192" t="str">
        <f>'Лист1'!E287</f>
        <v/>
      </c>
      <c r="F57" s="192" t="str">
        <f>'Лист1'!F287</f>
        <v/>
      </c>
      <c r="G57" s="192" t="str">
        <f>'Лист1'!G287</f>
        <v> 1,027.00 </v>
      </c>
      <c r="H57" s="192" t="str">
        <f>'Лист1'!H287</f>
        <v> 5,000.00 </v>
      </c>
      <c r="I57" s="193"/>
      <c r="J57" s="210"/>
      <c r="K57" s="196" t="str">
        <f>3000+17974</f>
        <v> 20,974.00 </v>
      </c>
      <c r="L57" s="211"/>
      <c r="M57" s="196"/>
      <c r="N57" s="196"/>
      <c r="O57" s="212" t="str">
        <f t="shared" si="4"/>
        <v> 14,947.00 </v>
      </c>
      <c r="P57" s="212"/>
      <c r="Q57" s="212"/>
      <c r="R57" s="195" t="str">
        <f t="shared" si="5"/>
        <v> 3,013.50 </v>
      </c>
      <c r="S57" s="197" t="str">
        <f t="shared" si="1"/>
        <v> 3,013.50 </v>
      </c>
      <c r="T57" s="197" t="str">
        <f t="shared" si="6"/>
        <v>(17,960.50)</v>
      </c>
      <c r="U57" s="197" t="str">
        <f t="shared" si="7"/>
        <v>(17,960.50)</v>
      </c>
      <c r="V57" s="195" t="str">
        <f t="shared" si="3"/>
        <v> 20,974.00 </v>
      </c>
    </row>
    <row r="58" ht="15.75" hidden="1" customHeight="1">
      <c r="A58" s="130" t="s">
        <v>576</v>
      </c>
      <c r="B58" s="71" t="s">
        <v>577</v>
      </c>
      <c r="C58" s="191" t="str">
        <f>'Лист1'!C288</f>
        <v/>
      </c>
      <c r="D58" s="192" t="str">
        <f>'Лист1'!D288</f>
        <v/>
      </c>
      <c r="E58" s="192" t="str">
        <f>'Лист1'!E288</f>
        <v/>
      </c>
      <c r="F58" s="192" t="str">
        <f>'Лист1'!F288</f>
        <v/>
      </c>
      <c r="G58" s="192" t="str">
        <f>'Лист1'!G288</f>
        <v> 1,185.00 </v>
      </c>
      <c r="H58" s="192" t="str">
        <f>'Лист1'!H288</f>
        <v> 5,000.00 </v>
      </c>
      <c r="I58" s="193"/>
      <c r="J58" s="210">
        <v>8184.0</v>
      </c>
      <c r="K58" s="196"/>
      <c r="L58" s="211"/>
      <c r="M58" s="196"/>
      <c r="N58" s="196"/>
      <c r="O58" s="212" t="str">
        <f t="shared" si="4"/>
        <v> 1,999.00 </v>
      </c>
      <c r="P58" s="212"/>
      <c r="Q58" s="212"/>
      <c r="R58" s="195" t="str">
        <f t="shared" si="5"/>
        <v> 3,092.50 </v>
      </c>
      <c r="S58" s="197" t="str">
        <f t="shared" si="1"/>
        <v> 3,092.50 </v>
      </c>
      <c r="T58" s="197" t="str">
        <f t="shared" si="6"/>
        <v>(5,091.50)</v>
      </c>
      <c r="U58" s="197" t="str">
        <f t="shared" si="7"/>
        <v>(5,091.50)</v>
      </c>
      <c r="V58" s="195" t="str">
        <f t="shared" si="3"/>
        <v> 8,184.00 </v>
      </c>
    </row>
    <row r="59" ht="15.75" hidden="1" customHeight="1">
      <c r="A59" s="80" t="s">
        <v>578</v>
      </c>
      <c r="B59" s="71" t="s">
        <v>579</v>
      </c>
      <c r="C59" s="191" t="str">
        <f>'Лист1'!C289</f>
        <v> 18,598.00 </v>
      </c>
      <c r="D59" s="192" t="str">
        <f>'Лист1'!D289</f>
        <v/>
      </c>
      <c r="E59" s="192" t="str">
        <f>'Лист1'!E289</f>
        <v/>
      </c>
      <c r="F59" s="192" t="str">
        <f>'Лист1'!F289</f>
        <v/>
      </c>
      <c r="G59" s="192" t="str">
        <f>'Лист1'!G289</f>
        <v> 2,331.00 </v>
      </c>
      <c r="H59" s="192" t="str">
        <f>'Лист1'!H289</f>
        <v> 5,000.00 </v>
      </c>
      <c r="I59" s="193"/>
      <c r="J59" s="210"/>
      <c r="K59" s="196"/>
      <c r="L59" s="211"/>
      <c r="M59" s="196"/>
      <c r="N59" s="196"/>
      <c r="O59" s="212" t="str">
        <f t="shared" si="4"/>
        <v>(25,929.00)</v>
      </c>
      <c r="P59" s="212"/>
      <c r="Q59" s="212"/>
      <c r="R59" s="195" t="str">
        <f t="shared" si="5"/>
        <v> 3,665.50 </v>
      </c>
      <c r="S59" s="197" t="str">
        <f t="shared" si="1"/>
        <v>(14,932.50)</v>
      </c>
      <c r="T59" s="197" t="str">
        <f t="shared" si="6"/>
        <v>(14,932.50)</v>
      </c>
      <c r="U59" s="197" t="str">
        <f t="shared" si="7"/>
        <v> 3,665.50 </v>
      </c>
      <c r="V59" s="195" t="str">
        <f t="shared" si="3"/>
        <v> 0.00 </v>
      </c>
    </row>
    <row r="60" ht="15.75" hidden="1" customHeight="1">
      <c r="A60" s="80" t="s">
        <v>578</v>
      </c>
      <c r="B60" s="95" t="s">
        <v>580</v>
      </c>
      <c r="C60" s="191" t="str">
        <f>'Лист1'!C290</f>
        <v> 964.00 </v>
      </c>
      <c r="D60" s="192" t="str">
        <f>'Лист1'!D290</f>
        <v/>
      </c>
      <c r="E60" s="192" t="str">
        <f>'Лист1'!E290</f>
        <v/>
      </c>
      <c r="F60" s="192" t="str">
        <f>'Лист1'!F290</f>
        <v/>
      </c>
      <c r="G60" s="192" t="str">
        <f>'Лист1'!G290</f>
        <v> 2,220.00 </v>
      </c>
      <c r="H60" s="192" t="str">
        <f>'Лист1'!H290</f>
        <v> 5,000.00 </v>
      </c>
      <c r="I60" s="193"/>
      <c r="J60" s="210"/>
      <c r="K60" s="196"/>
      <c r="L60" s="211"/>
      <c r="M60" s="196"/>
      <c r="N60" s="196"/>
      <c r="O60" s="212" t="str">
        <f t="shared" si="4"/>
        <v>(8,184.00)</v>
      </c>
      <c r="P60" s="212"/>
      <c r="Q60" s="212"/>
      <c r="R60" s="195" t="str">
        <f t="shared" si="5"/>
        <v> 3,610.00 </v>
      </c>
      <c r="S60" s="197" t="str">
        <f t="shared" si="1"/>
        <v> 2,646.00 </v>
      </c>
      <c r="T60" s="197" t="str">
        <f t="shared" si="6"/>
        <v> 2,646.00 </v>
      </c>
      <c r="U60" s="197" t="str">
        <f t="shared" si="7"/>
        <v> 3,610.00 </v>
      </c>
      <c r="V60" s="195" t="str">
        <f t="shared" si="3"/>
        <v> 0.00 </v>
      </c>
    </row>
    <row r="61" ht="15.75" hidden="1" customHeight="1">
      <c r="A61" s="80" t="s">
        <v>581</v>
      </c>
      <c r="B61" s="71" t="s">
        <v>582</v>
      </c>
      <c r="C61" s="191" t="str">
        <f>'Лист1'!C291</f>
        <v> 10,371.00 </v>
      </c>
      <c r="D61" s="192" t="str">
        <f>'Лист1'!D291</f>
        <v/>
      </c>
      <c r="E61" s="192" t="str">
        <f>'Лист1'!E291</f>
        <v/>
      </c>
      <c r="F61" s="192" t="str">
        <f>'Лист1'!F291</f>
        <v/>
      </c>
      <c r="G61" s="192" t="str">
        <f>'Лист1'!G291</f>
        <v> 2,398.00 </v>
      </c>
      <c r="H61" s="192" t="str">
        <f>'Лист1'!H291</f>
        <v> 5,000.00 </v>
      </c>
      <c r="I61" s="193"/>
      <c r="J61" s="210"/>
      <c r="K61" s="196"/>
      <c r="L61" s="211"/>
      <c r="M61" s="196">
        <v>6102.0</v>
      </c>
      <c r="N61" s="196"/>
      <c r="O61" s="212" t="str">
        <f t="shared" si="4"/>
        <v>(11,667.00)</v>
      </c>
      <c r="P61" s="212"/>
      <c r="Q61" s="212"/>
      <c r="R61" s="195" t="str">
        <f t="shared" si="5"/>
        <v> 3,699.00 </v>
      </c>
      <c r="S61" s="197" t="str">
        <f t="shared" si="1"/>
        <v>(6,672.00)</v>
      </c>
      <c r="T61" s="197" t="str">
        <f t="shared" si="6"/>
        <v>(12,774.00)</v>
      </c>
      <c r="U61" s="197" t="str">
        <f t="shared" si="7"/>
        <v>(2,403.00)</v>
      </c>
      <c r="V61" s="195" t="str">
        <f t="shared" si="3"/>
        <v> 6,102.00 </v>
      </c>
    </row>
    <row r="62" ht="15.75" hidden="1" customHeight="1">
      <c r="A62" s="80" t="s">
        <v>583</v>
      </c>
      <c r="B62" s="95" t="s">
        <v>584</v>
      </c>
      <c r="C62" s="191" t="str">
        <f>'Лист1'!C292</f>
        <v> 8,696.00 </v>
      </c>
      <c r="D62" s="192" t="str">
        <f>'Лист1'!D292</f>
        <v/>
      </c>
      <c r="E62" s="192" t="str">
        <f>'Лист1'!E292</f>
        <v/>
      </c>
      <c r="F62" s="192" t="str">
        <f>'Лист1'!F292</f>
        <v/>
      </c>
      <c r="G62" s="192" t="str">
        <f>'Лист1'!G292</f>
        <v> 1,110.00 </v>
      </c>
      <c r="H62" s="192" t="str">
        <f>'Лист1'!H292</f>
        <v> 5,000.00 </v>
      </c>
      <c r="I62" s="193"/>
      <c r="J62" s="210"/>
      <c r="K62" s="196"/>
      <c r="L62" s="211"/>
      <c r="M62" s="196"/>
      <c r="N62" s="196"/>
      <c r="O62" s="212" t="str">
        <f t="shared" si="4"/>
        <v>(14,806.00)</v>
      </c>
      <c r="P62" s="212"/>
      <c r="Q62" s="212"/>
      <c r="R62" s="195" t="str">
        <f t="shared" si="5"/>
        <v> 3,055.00 </v>
      </c>
      <c r="S62" s="197" t="str">
        <f t="shared" si="1"/>
        <v>(5,641.00)</v>
      </c>
      <c r="T62" s="197" t="str">
        <f t="shared" si="6"/>
        <v>(5,641.00)</v>
      </c>
      <c r="U62" s="197" t="str">
        <f t="shared" si="7"/>
        <v> 3,055.00 </v>
      </c>
      <c r="V62" s="195" t="str">
        <f t="shared" si="3"/>
        <v> 0.00 </v>
      </c>
    </row>
    <row r="63" ht="15.75" hidden="1" customHeight="1">
      <c r="A63" s="80" t="s">
        <v>585</v>
      </c>
      <c r="B63" s="71" t="s">
        <v>586</v>
      </c>
      <c r="C63" s="191" t="str">
        <f>'Лист1'!C293</f>
        <v/>
      </c>
      <c r="D63" s="192" t="str">
        <f>'Лист1'!D293</f>
        <v> 75.00 </v>
      </c>
      <c r="E63" s="192" t="str">
        <f>'Лист1'!E293</f>
        <v/>
      </c>
      <c r="F63" s="192" t="str">
        <f>'Лист1'!F293</f>
        <v/>
      </c>
      <c r="G63" s="192" t="str">
        <f>'Лист1'!G293</f>
        <v> 1,027.00 </v>
      </c>
      <c r="H63" s="192" t="str">
        <f>'Лист1'!H293</f>
        <v> 5,000.00 </v>
      </c>
      <c r="I63" s="193">
        <v>9172.0</v>
      </c>
      <c r="J63" s="210"/>
      <c r="K63" s="196"/>
      <c r="L63" s="211"/>
      <c r="M63" s="196"/>
      <c r="N63" s="196"/>
      <c r="O63" s="212" t="str">
        <f t="shared" si="4"/>
        <v> 3,070.00 </v>
      </c>
      <c r="P63" s="212"/>
      <c r="Q63" s="212"/>
      <c r="R63" s="195" t="str">
        <f t="shared" si="5"/>
        <v> 3,013.50 </v>
      </c>
      <c r="S63" s="197" t="str">
        <f t="shared" si="1"/>
        <v>(6,158.50)</v>
      </c>
      <c r="T63" s="197" t="str">
        <f t="shared" si="6"/>
        <v>(15,330.50)</v>
      </c>
      <c r="U63" s="197" t="str">
        <f t="shared" si="7"/>
        <v>(15,255.50)</v>
      </c>
      <c r="V63" s="195" t="str">
        <f t="shared" si="3"/>
        <v> 18,269.00 </v>
      </c>
    </row>
    <row r="64" ht="15.75" hidden="1" customHeight="1">
      <c r="A64" s="130" t="s">
        <v>587</v>
      </c>
      <c r="B64" s="71" t="s">
        <v>588</v>
      </c>
      <c r="C64" s="191" t="str">
        <f>'Лист1'!C294</f>
        <v> 1,675.00 </v>
      </c>
      <c r="D64" s="192" t="str">
        <f>'Лист1'!D294</f>
        <v/>
      </c>
      <c r="E64" s="192" t="str">
        <f>'Лист1'!E294</f>
        <v/>
      </c>
      <c r="F64" s="192" t="str">
        <f>'Лист1'!F294</f>
        <v/>
      </c>
      <c r="G64" s="192" t="str">
        <f>'Лист1'!G294</f>
        <v> 1,027.00 </v>
      </c>
      <c r="H64" s="192" t="str">
        <f>'Лист1'!H294</f>
        <v> 5,000.00 </v>
      </c>
      <c r="I64" s="193"/>
      <c r="J64" s="210">
        <v>6194.0</v>
      </c>
      <c r="K64" s="196"/>
      <c r="L64" s="211"/>
      <c r="M64" s="196"/>
      <c r="N64" s="196"/>
      <c r="O64" s="212" t="str">
        <f t="shared" si="4"/>
        <v>(1,508.00)</v>
      </c>
      <c r="P64" s="212"/>
      <c r="Q64" s="212"/>
      <c r="R64" s="195" t="str">
        <f t="shared" si="5"/>
        <v> 3,013.50 </v>
      </c>
      <c r="S64" s="197" t="str">
        <f t="shared" si="1"/>
        <v> 1,338.50 </v>
      </c>
      <c r="T64" s="197" t="str">
        <f t="shared" si="6"/>
        <v>(4,855.50)</v>
      </c>
      <c r="U64" s="197" t="str">
        <f t="shared" si="7"/>
        <v>(3,180.50)</v>
      </c>
      <c r="V64" s="195" t="str">
        <f t="shared" si="3"/>
        <v> 6,194.00 </v>
      </c>
    </row>
    <row r="65" ht="15.75" hidden="1" customHeight="1">
      <c r="A65" s="130" t="s">
        <v>589</v>
      </c>
      <c r="B65" s="71" t="s">
        <v>590</v>
      </c>
      <c r="C65" s="191" t="str">
        <f>'Лист1'!C295</f>
        <v> 6,237.00 </v>
      </c>
      <c r="D65" s="192" t="str">
        <f>'Лист1'!D295</f>
        <v/>
      </c>
      <c r="E65" s="192" t="str">
        <f>'Лист1'!E295</f>
        <v/>
      </c>
      <c r="F65" s="192" t="str">
        <f>'Лист1'!F295</f>
        <v/>
      </c>
      <c r="G65" s="192" t="str">
        <f>'Лист1'!G295</f>
        <v> 869.00 </v>
      </c>
      <c r="H65" s="192" t="str">
        <f>'Лист1'!H295</f>
        <v> 5,000.00 </v>
      </c>
      <c r="I65" s="193">
        <v>5929.0</v>
      </c>
      <c r="J65" s="210"/>
      <c r="K65" s="196"/>
      <c r="L65" s="211"/>
      <c r="M65" s="196"/>
      <c r="N65" s="196"/>
      <c r="O65" s="212" t="str">
        <f t="shared" si="4"/>
        <v>(6,177.00)</v>
      </c>
      <c r="P65" s="212"/>
      <c r="Q65" s="212"/>
      <c r="R65" s="195" t="str">
        <f t="shared" si="5"/>
        <v> 2,934.50 </v>
      </c>
      <c r="S65" s="197" t="str">
        <f t="shared" si="1"/>
        <v>(9,231.50)</v>
      </c>
      <c r="T65" s="197" t="str">
        <f t="shared" si="6"/>
        <v>(15,160.50)</v>
      </c>
      <c r="U65" s="197" t="str">
        <f t="shared" si="7"/>
        <v>(8,923.50)</v>
      </c>
      <c r="V65" s="195" t="str">
        <f t="shared" si="3"/>
        <v> 11,858.00 </v>
      </c>
    </row>
    <row r="66" ht="15.75" hidden="1" customHeight="1">
      <c r="A66" s="80" t="s">
        <v>591</v>
      </c>
      <c r="B66" s="71" t="s">
        <v>592</v>
      </c>
      <c r="C66" s="191" t="str">
        <f>'Лист1'!C296</f>
        <v/>
      </c>
      <c r="D66" s="192" t="str">
        <f>'Лист1'!D296</f>
        <v> 285.00 </v>
      </c>
      <c r="E66" s="192" t="str">
        <f>'Лист1'!E296</f>
        <v/>
      </c>
      <c r="F66" s="192" t="str">
        <f>'Лист1'!F296</f>
        <v/>
      </c>
      <c r="G66" s="192" t="str">
        <f>'Лист1'!G296</f>
        <v> 909.00 </v>
      </c>
      <c r="H66" s="192" t="str">
        <f>'Лист1'!H296</f>
        <v> 5,000.00 </v>
      </c>
      <c r="I66" s="193"/>
      <c r="J66" s="210"/>
      <c r="K66" s="196"/>
      <c r="L66" s="211"/>
      <c r="M66" s="196"/>
      <c r="N66" s="196"/>
      <c r="O66" s="212" t="str">
        <f t="shared" si="4"/>
        <v>(6,194.00)</v>
      </c>
      <c r="P66" s="212"/>
      <c r="Q66" s="212"/>
      <c r="R66" s="195" t="str">
        <f t="shared" si="5"/>
        <v> 2,954.50 </v>
      </c>
      <c r="S66" s="197" t="str">
        <f t="shared" si="1"/>
        <v> 2,954.50 </v>
      </c>
      <c r="T66" s="197" t="str">
        <f t="shared" si="6"/>
        <v> 2,954.50 </v>
      </c>
      <c r="U66" s="197" t="str">
        <f t="shared" si="7"/>
        <v> 3,239.50 </v>
      </c>
      <c r="V66" s="195" t="str">
        <f t="shared" si="3"/>
        <v>(285.00)</v>
      </c>
    </row>
    <row r="67" ht="15.75" hidden="1" customHeight="1">
      <c r="A67" s="80" t="s">
        <v>593</v>
      </c>
      <c r="B67" s="95" t="s">
        <v>594</v>
      </c>
      <c r="C67" s="191" t="str">
        <f>'Лист1'!C297</f>
        <v/>
      </c>
      <c r="D67" s="192" t="str">
        <f>'Лист1'!D297</f>
        <v> 35.00 </v>
      </c>
      <c r="E67" s="192" t="str">
        <f>'Лист1'!E297</f>
        <v/>
      </c>
      <c r="F67" s="192" t="str">
        <f>'Лист1'!F297</f>
        <v/>
      </c>
      <c r="G67" s="192" t="str">
        <f>'Лист1'!G297</f>
        <v> 869.00 </v>
      </c>
      <c r="H67" s="192" t="str">
        <f>'Лист1'!H297</f>
        <v> 5,000.00 </v>
      </c>
      <c r="I67" s="193"/>
      <c r="J67" s="210"/>
      <c r="K67" s="196"/>
      <c r="L67" s="211"/>
      <c r="M67" s="196"/>
      <c r="N67" s="196"/>
      <c r="O67" s="212" t="str">
        <f t="shared" si="4"/>
        <v>(5,904.00)</v>
      </c>
      <c r="P67" s="212"/>
      <c r="Q67" s="212"/>
      <c r="R67" s="195" t="str">
        <f t="shared" si="5"/>
        <v> 2,934.50 </v>
      </c>
      <c r="S67" s="197" t="str">
        <f t="shared" si="1"/>
        <v> 2,934.50 </v>
      </c>
      <c r="T67" s="197" t="str">
        <f t="shared" si="6"/>
        <v> 2,934.50 </v>
      </c>
      <c r="U67" s="197" t="str">
        <f t="shared" si="7"/>
        <v> 2,969.50 </v>
      </c>
      <c r="V67" s="195" t="str">
        <f t="shared" si="3"/>
        <v>(35.00)</v>
      </c>
    </row>
    <row r="68" ht="15.75" hidden="1" customHeight="1">
      <c r="A68" s="80" t="s">
        <v>642</v>
      </c>
      <c r="B68" s="95" t="s">
        <v>596</v>
      </c>
      <c r="C68" s="191" t="str">
        <f>'Лист1'!C298</f>
        <v/>
      </c>
      <c r="D68" s="192" t="str">
        <f>'Лист1'!D298</f>
        <v/>
      </c>
      <c r="E68" s="192" t="str">
        <f>'Лист1'!E298</f>
        <v/>
      </c>
      <c r="F68" s="192" t="str">
        <f>'Лист1'!F298</f>
        <v/>
      </c>
      <c r="G68" s="192" t="str">
        <f>'Лист1'!G298</f>
        <v> 1,027.00 </v>
      </c>
      <c r="H68" s="192" t="str">
        <f>'Лист1'!H298</f>
        <v> 5,000.00 </v>
      </c>
      <c r="I68" s="193"/>
      <c r="J68" s="210"/>
      <c r="K68" s="196"/>
      <c r="L68" s="211"/>
      <c r="M68" s="196"/>
      <c r="N68" s="196"/>
      <c r="O68" s="212" t="str">
        <f t="shared" si="4"/>
        <v>(6,027.00)</v>
      </c>
      <c r="P68" s="212"/>
      <c r="Q68" s="212"/>
      <c r="R68" s="195" t="str">
        <f t="shared" si="5"/>
        <v> 3,013.50 </v>
      </c>
      <c r="S68" s="197" t="str">
        <f t="shared" si="1"/>
        <v> 3,013.50 </v>
      </c>
      <c r="T68" s="197" t="str">
        <f t="shared" si="6"/>
        <v> 3,013.50 </v>
      </c>
      <c r="U68" s="197" t="str">
        <f t="shared" si="7"/>
        <v> 3,013.50 </v>
      </c>
      <c r="V68" s="195" t="str">
        <f t="shared" si="3"/>
        <v> 0.00 </v>
      </c>
    </row>
    <row r="69" ht="15.75" hidden="1" customHeight="1">
      <c r="A69" s="130" t="s">
        <v>597</v>
      </c>
      <c r="B69" s="71" t="s">
        <v>598</v>
      </c>
      <c r="C69" s="191" t="str">
        <f>'Лист1'!C299</f>
        <v> 4,464.00 </v>
      </c>
      <c r="D69" s="192" t="str">
        <f>'Лист1'!D299</f>
        <v/>
      </c>
      <c r="E69" s="192" t="str">
        <f>'Лист1'!E299</f>
        <v/>
      </c>
      <c r="F69" s="192" t="str">
        <f>'Лист1'!F299</f>
        <v/>
      </c>
      <c r="G69" s="192" t="str">
        <f>'Лист1'!G299</f>
        <v> 1,185.00 </v>
      </c>
      <c r="H69" s="192" t="str">
        <f>'Лист1'!H299</f>
        <v> 5,000.00 </v>
      </c>
      <c r="I69" s="193"/>
      <c r="J69" s="210"/>
      <c r="K69" s="196">
        <v>7400.0</v>
      </c>
      <c r="L69" s="211"/>
      <c r="M69" s="196"/>
      <c r="N69" s="196"/>
      <c r="O69" s="212" t="str">
        <f t="shared" si="4"/>
        <v>(3,249.00)</v>
      </c>
      <c r="P69" s="212"/>
      <c r="Q69" s="212"/>
      <c r="R69" s="195" t="str">
        <f t="shared" si="5"/>
        <v> 3,092.50 </v>
      </c>
      <c r="S69" s="197" t="str">
        <f t="shared" si="1"/>
        <v>(1,371.50)</v>
      </c>
      <c r="T69" s="197" t="str">
        <f t="shared" si="6"/>
        <v>(8,771.50)</v>
      </c>
      <c r="U69" s="197" t="str">
        <f t="shared" si="7"/>
        <v>(4,307.50)</v>
      </c>
      <c r="V69" s="195" t="str">
        <f t="shared" si="3"/>
        <v> 7,400.00 </v>
      </c>
    </row>
    <row r="70" ht="15.75" hidden="1" customHeight="1">
      <c r="A70" s="130" t="s">
        <v>643</v>
      </c>
      <c r="B70" s="71" t="s">
        <v>600</v>
      </c>
      <c r="C70" s="191" t="str">
        <f>'Лист1'!C300</f>
        <v/>
      </c>
      <c r="D70" s="192" t="str">
        <f>'Лист1'!D300</f>
        <v/>
      </c>
      <c r="E70" s="192" t="str">
        <f>'Лист1'!E300</f>
        <v/>
      </c>
      <c r="F70" s="192" t="str">
        <f>'Лист1'!F300</f>
        <v/>
      </c>
      <c r="G70" s="192" t="str">
        <f>'Лист1'!G300</f>
        <v> 1,225.00 </v>
      </c>
      <c r="H70" s="192" t="str">
        <f>'Лист1'!H300</f>
        <v> 5,000.00 </v>
      </c>
      <c r="I70" s="193"/>
      <c r="J70" s="210">
        <v>10331.0</v>
      </c>
      <c r="K70" s="196"/>
      <c r="L70" s="211"/>
      <c r="M70" s="196"/>
      <c r="N70" s="196"/>
      <c r="O70" s="212" t="str">
        <f t="shared" si="4"/>
        <v> 4,106.00 </v>
      </c>
      <c r="P70" s="212"/>
      <c r="Q70" s="212"/>
      <c r="R70" s="195" t="str">
        <f t="shared" si="5"/>
        <v> 3,112.50 </v>
      </c>
      <c r="S70" s="197" t="str">
        <f t="shared" si="1"/>
        <v> 3,112.50 </v>
      </c>
      <c r="T70" s="197" t="str">
        <f t="shared" si="6"/>
        <v>(7,218.50)</v>
      </c>
      <c r="U70" s="197" t="str">
        <f t="shared" si="7"/>
        <v>(7,218.50)</v>
      </c>
      <c r="V70" s="195" t="str">
        <f t="shared" si="3"/>
        <v> 10,331.00 </v>
      </c>
    </row>
    <row r="71" ht="15.75" hidden="1" customHeight="1">
      <c r="A71" s="80" t="s">
        <v>601</v>
      </c>
      <c r="B71" s="71" t="s">
        <v>602</v>
      </c>
      <c r="C71" s="191" t="str">
        <f>'Лист1'!C301</f>
        <v/>
      </c>
      <c r="D71" s="192" t="str">
        <f>'Лист1'!D301</f>
        <v> 1,215.00 </v>
      </c>
      <c r="E71" s="192" t="str">
        <f>'Лист1'!E301</f>
        <v/>
      </c>
      <c r="F71" s="192" t="str">
        <f>'Лист1'!F301</f>
        <v/>
      </c>
      <c r="G71" s="192" t="str">
        <f>'Лист1'!G301</f>
        <v> 1,185.00 </v>
      </c>
      <c r="H71" s="192" t="str">
        <f>'Лист1'!H301</f>
        <v> 5,000.00 </v>
      </c>
      <c r="I71" s="193"/>
      <c r="J71" s="210"/>
      <c r="K71" s="196"/>
      <c r="L71" s="211"/>
      <c r="M71" s="196"/>
      <c r="N71" s="196"/>
      <c r="O71" s="212" t="str">
        <f t="shared" si="4"/>
        <v>(7,400.00)</v>
      </c>
      <c r="P71" s="212"/>
      <c r="Q71" s="212"/>
      <c r="R71" s="195" t="str">
        <f t="shared" si="5"/>
        <v> 3,092.50 </v>
      </c>
      <c r="S71" s="197" t="str">
        <f t="shared" si="1"/>
        <v> 3,092.50 </v>
      </c>
      <c r="T71" s="197" t="str">
        <f t="shared" si="6"/>
        <v> 3,092.50 </v>
      </c>
      <c r="U71" s="197" t="str">
        <f t="shared" si="7"/>
        <v> 4,307.50 </v>
      </c>
      <c r="V71" s="195" t="str">
        <f t="shared" si="3"/>
        <v>(1,215.00)</v>
      </c>
    </row>
    <row r="72" ht="15.75" hidden="1" customHeight="1">
      <c r="A72" s="80" t="s">
        <v>603</v>
      </c>
      <c r="B72" s="95" t="s">
        <v>604</v>
      </c>
      <c r="C72" s="191" t="str">
        <f>'Лист1'!C302</f>
        <v> 5,824.00 </v>
      </c>
      <c r="D72" s="192" t="str">
        <f>'Лист1'!D302</f>
        <v> 2,000.00 </v>
      </c>
      <c r="E72" s="192" t="str">
        <f>'Лист1'!E302</f>
        <v/>
      </c>
      <c r="F72" s="192" t="str">
        <f>'Лист1'!F302</f>
        <v/>
      </c>
      <c r="G72" s="192" t="str">
        <f>'Лист1'!G302</f>
        <v> 1,067.00 </v>
      </c>
      <c r="H72" s="192" t="str">
        <f>'Лист1'!H302</f>
        <v> 5,000.00 </v>
      </c>
      <c r="I72" s="193"/>
      <c r="J72" s="210"/>
      <c r="K72" s="196"/>
      <c r="L72" s="211">
        <v>8684.0</v>
      </c>
      <c r="M72" s="196"/>
      <c r="N72" s="196"/>
      <c r="O72" s="212" t="str">
        <f t="shared" si="4"/>
        <v>(5,207.00)</v>
      </c>
      <c r="P72" s="212"/>
      <c r="Q72" s="212"/>
      <c r="R72" s="195" t="str">
        <f t="shared" si="5"/>
        <v> 3,033.50 </v>
      </c>
      <c r="S72" s="197" t="str">
        <f t="shared" si="1"/>
        <v>(2,790.50)</v>
      </c>
      <c r="T72" s="197" t="str">
        <f t="shared" si="6"/>
        <v>(11,474.50)</v>
      </c>
      <c r="U72" s="197" t="str">
        <f t="shared" si="7"/>
        <v>(3,650.50)</v>
      </c>
      <c r="V72" s="195" t="str">
        <f t="shared" si="3"/>
        <v> 6,684.00 </v>
      </c>
    </row>
    <row r="73" ht="15.75" hidden="1" customHeight="1">
      <c r="A73" s="80" t="s">
        <v>605</v>
      </c>
      <c r="B73" s="95" t="s">
        <v>606</v>
      </c>
      <c r="C73" s="191" t="str">
        <f>'Лист1'!C303</f>
        <v/>
      </c>
      <c r="D73" s="192" t="str">
        <f>'Лист1'!D303</f>
        <v/>
      </c>
      <c r="E73" s="192" t="str">
        <f>'Лист1'!E303</f>
        <v/>
      </c>
      <c r="F73" s="192" t="str">
        <f>'Лист1'!F303</f>
        <v/>
      </c>
      <c r="G73" s="192" t="str">
        <f>'Лист1'!G303</f>
        <v> 1,074.00 </v>
      </c>
      <c r="H73" s="192" t="str">
        <f>'Лист1'!H303</f>
        <v> 5,000.00 </v>
      </c>
      <c r="I73" s="193"/>
      <c r="J73" s="210"/>
      <c r="K73" s="196"/>
      <c r="L73" s="211"/>
      <c r="M73" s="196"/>
      <c r="N73" s="196"/>
      <c r="O73" s="212" t="str">
        <f t="shared" si="4"/>
        <v>(6,074.00)</v>
      </c>
      <c r="P73" s="212"/>
      <c r="Q73" s="212"/>
      <c r="R73" s="195" t="str">
        <f t="shared" si="5"/>
        <v> 3,037.00 </v>
      </c>
      <c r="S73" s="197" t="str">
        <f t="shared" si="1"/>
        <v> 3,037.00 </v>
      </c>
      <c r="T73" s="197" t="str">
        <f t="shared" si="6"/>
        <v> 3,037.00 </v>
      </c>
      <c r="U73" s="197" t="str">
        <f t="shared" si="7"/>
        <v> 3,037.00 </v>
      </c>
      <c r="V73" s="195" t="str">
        <f t="shared" si="3"/>
        <v> 0.00 </v>
      </c>
    </row>
    <row r="74" ht="15.75" hidden="1" customHeight="1">
      <c r="A74" s="80" t="s">
        <v>607</v>
      </c>
      <c r="B74" s="71" t="s">
        <v>608</v>
      </c>
      <c r="C74" s="191" t="str">
        <f>'Лист1'!C304</f>
        <v> 6,989.00 </v>
      </c>
      <c r="D74" s="192" t="str">
        <f>'Лист1'!D304</f>
        <v/>
      </c>
      <c r="E74" s="192" t="str">
        <f>'Лист1'!E304</f>
        <v/>
      </c>
      <c r="F74" s="192" t="str">
        <f>'Лист1'!F304</f>
        <v/>
      </c>
      <c r="G74" s="192" t="str">
        <f>'Лист1'!G304</f>
        <v> 1,778.00 </v>
      </c>
      <c r="H74" s="192" t="str">
        <f>'Лист1'!H304</f>
        <v> 5,000.00 </v>
      </c>
      <c r="I74" s="193"/>
      <c r="J74" s="210"/>
      <c r="K74" s="196"/>
      <c r="L74" s="211"/>
      <c r="M74" s="196"/>
      <c r="N74" s="196"/>
      <c r="O74" s="212" t="str">
        <f t="shared" si="4"/>
        <v>(13,767.00)</v>
      </c>
      <c r="P74" s="212"/>
      <c r="Q74" s="212"/>
      <c r="R74" s="195" t="str">
        <f t="shared" si="5"/>
        <v> 3,389.00 </v>
      </c>
      <c r="S74" s="197" t="str">
        <f t="shared" si="1"/>
        <v>(3,600.00)</v>
      </c>
      <c r="T74" s="197" t="str">
        <f t="shared" si="6"/>
        <v>(3,600.00)</v>
      </c>
      <c r="U74" s="197" t="str">
        <f t="shared" si="7"/>
        <v> 3,389.00 </v>
      </c>
      <c r="V74" s="195" t="str">
        <f t="shared" si="3"/>
        <v> 0.00 </v>
      </c>
    </row>
    <row r="75" ht="15.75" hidden="1" customHeight="1">
      <c r="A75" s="80" t="s">
        <v>609</v>
      </c>
      <c r="B75" s="71" t="s">
        <v>610</v>
      </c>
      <c r="C75" s="191" t="str">
        <f>'Лист1'!C305</f>
        <v> 25,749.00 </v>
      </c>
      <c r="D75" s="192" t="str">
        <f>'Лист1'!D305</f>
        <v/>
      </c>
      <c r="E75" s="192" t="str">
        <f>'Лист1'!E305</f>
        <v/>
      </c>
      <c r="F75" s="192" t="str">
        <f>'Лист1'!F305</f>
        <v/>
      </c>
      <c r="G75" s="192" t="str">
        <f>'Лист1'!G305</f>
        <v> 1,501.00 </v>
      </c>
      <c r="H75" s="192" t="str">
        <f>'Лист1'!H305</f>
        <v> 5,000.00 </v>
      </c>
      <c r="I75" s="193"/>
      <c r="J75" s="210" t="str">
        <f>4000+3000</f>
        <v> 7,000.00 </v>
      </c>
      <c r="K75" s="196"/>
      <c r="L75" s="211"/>
      <c r="M75" s="196"/>
      <c r="N75" s="196"/>
      <c r="O75" s="212" t="str">
        <f t="shared" si="4"/>
        <v>(25,250.00)</v>
      </c>
      <c r="P75" s="212"/>
      <c r="Q75" s="212"/>
      <c r="R75" s="195" t="str">
        <f t="shared" si="5"/>
        <v> 3,250.50 </v>
      </c>
      <c r="S75" s="197" t="str">
        <f t="shared" si="1"/>
        <v>(22,498.50)</v>
      </c>
      <c r="T75" s="197" t="str">
        <f t="shared" si="6"/>
        <v>(29,498.50)</v>
      </c>
      <c r="U75" s="197" t="str">
        <f t="shared" si="7"/>
        <v>(3,749.50)</v>
      </c>
      <c r="V75" s="195" t="str">
        <f t="shared" si="3"/>
        <v> 7,000.00 </v>
      </c>
    </row>
    <row r="76" ht="15.75" hidden="1" customHeight="1">
      <c r="A76" s="80" t="s">
        <v>603</v>
      </c>
      <c r="B76" s="95" t="s">
        <v>611</v>
      </c>
      <c r="C76" s="191" t="str">
        <f>'Лист1'!C306</f>
        <v/>
      </c>
      <c r="D76" s="192" t="str">
        <f>'Лист1'!D306</f>
        <v/>
      </c>
      <c r="E76" s="192" t="str">
        <f>'Лист1'!E306</f>
        <v/>
      </c>
      <c r="F76" s="192" t="str">
        <f>'Лист1'!F306</f>
        <v/>
      </c>
      <c r="G76" s="192" t="str">
        <f>'Лист1'!G306</f>
        <v> 1,327.00 </v>
      </c>
      <c r="H76" s="192" t="str">
        <f>'Лист1'!H306</f>
        <v> 5,000.00 </v>
      </c>
      <c r="I76" s="193"/>
      <c r="J76" s="210"/>
      <c r="K76" s="196"/>
      <c r="L76" s="211">
        <v>7985.0</v>
      </c>
      <c r="M76" s="196"/>
      <c r="N76" s="196"/>
      <c r="O76" s="212" t="str">
        <f t="shared" si="4"/>
        <v> 1,658.00 </v>
      </c>
      <c r="P76" s="212"/>
      <c r="Q76" s="212"/>
      <c r="R76" s="195" t="str">
        <f t="shared" si="5"/>
        <v> 3,163.50 </v>
      </c>
      <c r="S76" s="197" t="str">
        <f t="shared" si="1"/>
        <v> 3,163.50 </v>
      </c>
      <c r="T76" s="197" t="str">
        <f t="shared" si="6"/>
        <v>(4,821.50)</v>
      </c>
      <c r="U76" s="197" t="str">
        <f t="shared" si="7"/>
        <v>(4,821.50)</v>
      </c>
      <c r="V76" s="195" t="str">
        <f t="shared" si="3"/>
        <v> 7,985.00 </v>
      </c>
    </row>
    <row r="77" ht="15.75" hidden="1" customHeight="1">
      <c r="A77" s="80" t="s">
        <v>612</v>
      </c>
      <c r="B77" s="71" t="s">
        <v>613</v>
      </c>
      <c r="C77" s="191" t="str">
        <f>'Лист1'!C307</f>
        <v> 4,783.00 </v>
      </c>
      <c r="D77" s="192" t="str">
        <f>'Лист1'!D307</f>
        <v/>
      </c>
      <c r="E77" s="192" t="str">
        <f>'Лист1'!E307</f>
        <v/>
      </c>
      <c r="F77" s="192" t="str">
        <f>'Лист1'!F307</f>
        <v/>
      </c>
      <c r="G77" s="192" t="str">
        <f>'Лист1'!G307</f>
        <v> 1,304.00 </v>
      </c>
      <c r="H77" s="192" t="str">
        <f>'Лист1'!H307</f>
        <v> 5,000.00 </v>
      </c>
      <c r="I77" s="193"/>
      <c r="J77" s="210"/>
      <c r="K77" s="196"/>
      <c r="L77" s="211">
        <v>6501.0</v>
      </c>
      <c r="M77" s="196"/>
      <c r="N77" s="196"/>
      <c r="O77" s="212" t="str">
        <f t="shared" si="4"/>
        <v>(4,586.00)</v>
      </c>
      <c r="P77" s="212"/>
      <c r="Q77" s="212"/>
      <c r="R77" s="195" t="str">
        <f t="shared" si="5"/>
        <v> 3,152.00 </v>
      </c>
      <c r="S77" s="197" t="str">
        <f t="shared" si="1"/>
        <v>(1,631.00)</v>
      </c>
      <c r="T77" s="197" t="str">
        <f t="shared" si="6"/>
        <v>(8,132.00)</v>
      </c>
      <c r="U77" s="197" t="str">
        <f t="shared" si="7"/>
        <v>(3,349.00)</v>
      </c>
      <c r="V77" s="195" t="str">
        <f t="shared" si="3"/>
        <v> 6,501.00 </v>
      </c>
    </row>
    <row r="78" ht="15.75" hidden="1" customHeight="1">
      <c r="A78" s="80" t="s">
        <v>614</v>
      </c>
      <c r="B78" s="71" t="s">
        <v>615</v>
      </c>
      <c r="C78" s="191" t="str">
        <f>'Лист1'!C308</f>
        <v> 6,395.00 </v>
      </c>
      <c r="D78" s="192" t="str">
        <f>'Лист1'!D308</f>
        <v> 2,180.00 </v>
      </c>
      <c r="E78" s="192" t="str">
        <f>'Лист1'!E308</f>
        <v/>
      </c>
      <c r="F78" s="192" t="str">
        <f>'Лист1'!F308</f>
        <v/>
      </c>
      <c r="G78" s="192" t="str">
        <f>'Лист1'!G308</f>
        <v> 1,343.00 </v>
      </c>
      <c r="H78" s="192" t="str">
        <f>'Лист1'!H308</f>
        <v> 5,000.00 </v>
      </c>
      <c r="I78" s="193"/>
      <c r="J78" s="210"/>
      <c r="K78" s="196"/>
      <c r="L78" s="211"/>
      <c r="M78" s="196"/>
      <c r="N78" s="196"/>
      <c r="O78" s="212" t="str">
        <f t="shared" si="4"/>
        <v>(14,918.00)</v>
      </c>
      <c r="P78" s="212"/>
      <c r="Q78" s="212"/>
      <c r="R78" s="195" t="str">
        <f t="shared" si="5"/>
        <v> 3,171.50 </v>
      </c>
      <c r="S78" s="197" t="str">
        <f t="shared" si="1"/>
        <v>(3,223.50)</v>
      </c>
      <c r="T78" s="197" t="str">
        <f t="shared" si="6"/>
        <v>(3,223.50)</v>
      </c>
      <c r="U78" s="197" t="str">
        <f t="shared" si="7"/>
        <v> 5,351.50 </v>
      </c>
      <c r="V78" s="195" t="str">
        <f t="shared" si="3"/>
        <v>(2,180.00)</v>
      </c>
    </row>
    <row r="79" ht="15.75" hidden="1" customHeight="1">
      <c r="A79" s="80" t="s">
        <v>616</v>
      </c>
      <c r="B79" s="71" t="s">
        <v>617</v>
      </c>
      <c r="C79" s="191" t="str">
        <f>'Лист1'!C309</f>
        <v> 158.00 </v>
      </c>
      <c r="D79" s="192" t="str">
        <f>'Лист1'!D309</f>
        <v/>
      </c>
      <c r="E79" s="192" t="str">
        <f>'Лист1'!E309</f>
        <v/>
      </c>
      <c r="F79" s="192" t="str">
        <f>'Лист1'!F309</f>
        <v/>
      </c>
      <c r="G79" s="192" t="str">
        <f>'Лист1'!G309</f>
        <v> 1,343.00 </v>
      </c>
      <c r="H79" s="192" t="str">
        <f>'Лист1'!H309</f>
        <v> 5,000.00 </v>
      </c>
      <c r="I79" s="193"/>
      <c r="J79" s="210"/>
      <c r="K79" s="196"/>
      <c r="L79" s="211"/>
      <c r="M79" s="196">
        <v>4355.0</v>
      </c>
      <c r="N79" s="196"/>
      <c r="O79" s="212" t="str">
        <f t="shared" si="4"/>
        <v>(2,146.00)</v>
      </c>
      <c r="P79" s="212"/>
      <c r="Q79" s="212"/>
      <c r="R79" s="195" t="str">
        <f t="shared" si="5"/>
        <v> 3,171.50 </v>
      </c>
      <c r="S79" s="197" t="str">
        <f t="shared" si="1"/>
        <v> 3,013.50 </v>
      </c>
      <c r="T79" s="197" t="str">
        <f t="shared" si="6"/>
        <v>(1,341.50)</v>
      </c>
      <c r="U79" s="197" t="str">
        <f t="shared" si="7"/>
        <v>(1,183.50)</v>
      </c>
      <c r="V79" s="195" t="str">
        <f t="shared" si="3"/>
        <v> 4,355.00 </v>
      </c>
    </row>
    <row r="80" ht="15.75" hidden="1" customHeight="1">
      <c r="A80" s="80" t="s">
        <v>644</v>
      </c>
      <c r="B80" s="71" t="s">
        <v>619</v>
      </c>
      <c r="C80" s="191" t="str">
        <f>'Лист1'!C310</f>
        <v> 276.00 </v>
      </c>
      <c r="D80" s="192" t="str">
        <f>'Лист1'!D310</f>
        <v> 510.00 </v>
      </c>
      <c r="E80" s="192" t="str">
        <f>'Лист1'!E310</f>
        <v/>
      </c>
      <c r="F80" s="192" t="str">
        <f>'Лист1'!F310</f>
        <v/>
      </c>
      <c r="G80" s="192" t="str">
        <f>'Лист1'!G310</f>
        <v> 1,264.00 </v>
      </c>
      <c r="H80" s="192" t="str">
        <f>'Лист1'!H310</f>
        <v> 5,000.00 </v>
      </c>
      <c r="I80" s="193"/>
      <c r="J80" s="210"/>
      <c r="K80" s="196"/>
      <c r="L80" s="211"/>
      <c r="M80" s="196">
        <v>3000.0</v>
      </c>
      <c r="N80" s="196"/>
      <c r="O80" s="212" t="str">
        <f t="shared" si="4"/>
        <v>(4,050.00)</v>
      </c>
      <c r="P80" s="212"/>
      <c r="Q80" s="212"/>
      <c r="R80" s="195" t="str">
        <f t="shared" si="5"/>
        <v> 3,132.00 </v>
      </c>
      <c r="S80" s="197" t="str">
        <f t="shared" si="1"/>
        <v> 2,856.00 </v>
      </c>
      <c r="T80" s="197" t="str">
        <f t="shared" si="6"/>
        <v>(144.00)</v>
      </c>
      <c r="U80" s="197" t="str">
        <f t="shared" si="7"/>
        <v> 642.00 </v>
      </c>
      <c r="V80" s="195" t="str">
        <f t="shared" si="3"/>
        <v> 2,490.00 </v>
      </c>
    </row>
    <row r="81" ht="15.75" hidden="1" customHeight="1">
      <c r="A81" s="130" t="s">
        <v>620</v>
      </c>
      <c r="B81" s="71" t="s">
        <v>621</v>
      </c>
      <c r="C81" s="191" t="str">
        <f>'Лист1'!C311</f>
        <v/>
      </c>
      <c r="D81" s="192" t="str">
        <f>'Лист1'!D311</f>
        <v> 1,355.00 </v>
      </c>
      <c r="E81" s="192" t="str">
        <f>'Лист1'!E311</f>
        <v/>
      </c>
      <c r="F81" s="192" t="str">
        <f>'Лист1'!F311</f>
        <v/>
      </c>
      <c r="G81" s="192" t="str">
        <f>'Лист1'!G311</f>
        <v> 1,189.00 </v>
      </c>
      <c r="H81" s="192" t="str">
        <f>'Лист1'!H311</f>
        <v> 5,000.00 </v>
      </c>
      <c r="I81" s="193"/>
      <c r="J81" s="210">
        <v>12803.0</v>
      </c>
      <c r="K81" s="196"/>
      <c r="L81" s="211"/>
      <c r="M81" s="196"/>
      <c r="N81" s="196"/>
      <c r="O81" s="212" t="str">
        <f t="shared" si="4"/>
        <v> 5,259.00 </v>
      </c>
      <c r="P81" s="212"/>
      <c r="Q81" s="212"/>
      <c r="R81" s="195" t="str">
        <f t="shared" si="5"/>
        <v> 3,094.50 </v>
      </c>
      <c r="S81" s="197" t="str">
        <f t="shared" si="1"/>
        <v> 3,094.50 </v>
      </c>
      <c r="T81" s="197" t="str">
        <f t="shared" si="6"/>
        <v>(9,708.50)</v>
      </c>
      <c r="U81" s="197" t="str">
        <f t="shared" si="7"/>
        <v>(8,353.50)</v>
      </c>
      <c r="V81" s="195" t="str">
        <f t="shared" si="3"/>
        <v> 11,448.00 </v>
      </c>
    </row>
    <row r="82" ht="15.75" hidden="1" customHeight="1">
      <c r="A82" s="80" t="s">
        <v>622</v>
      </c>
      <c r="B82" s="95" t="s">
        <v>623</v>
      </c>
      <c r="C82" s="191" t="str">
        <f>'Лист1'!C312</f>
        <v> 16,110.00 </v>
      </c>
      <c r="D82" s="192" t="str">
        <f>'Лист1'!D312</f>
        <v/>
      </c>
      <c r="E82" s="192" t="str">
        <f>'Лист1'!E312</f>
        <v/>
      </c>
      <c r="F82" s="192" t="str">
        <f>'Лист1'!F312</f>
        <v/>
      </c>
      <c r="G82" s="192" t="str">
        <f>'Лист1'!G312</f>
        <v> 1,201.00 </v>
      </c>
      <c r="H82" s="192" t="str">
        <f>'Лист1'!H312</f>
        <v> 5,000.00 </v>
      </c>
      <c r="I82" s="193"/>
      <c r="J82" s="210">
        <v>2644.0</v>
      </c>
      <c r="K82" s="196"/>
      <c r="L82" s="211">
        <v>3000.0</v>
      </c>
      <c r="M82" s="196">
        <v>2025.0</v>
      </c>
      <c r="N82" s="196"/>
      <c r="O82" s="212" t="str">
        <f t="shared" si="4"/>
        <v>(14,642.00)</v>
      </c>
      <c r="P82" s="212"/>
      <c r="Q82" s="212"/>
      <c r="R82" s="195" t="str">
        <f t="shared" si="5"/>
        <v> 3,100.50 </v>
      </c>
      <c r="S82" s="197" t="str">
        <f t="shared" si="1"/>
        <v>(13,009.50)</v>
      </c>
      <c r="T82" s="197" t="str">
        <f t="shared" si="6"/>
        <v>(20,678.50)</v>
      </c>
      <c r="U82" s="197" t="str">
        <f t="shared" si="7"/>
        <v>(4,568.50)</v>
      </c>
      <c r="V82" s="195" t="str">
        <f t="shared" si="3"/>
        <v> 7,669.00 </v>
      </c>
    </row>
    <row r="83" ht="15.75" hidden="1" customHeight="1">
      <c r="A83" s="80" t="s">
        <v>624</v>
      </c>
      <c r="B83" s="95" t="s">
        <v>625</v>
      </c>
      <c r="C83" s="191" t="str">
        <f>'Лист1'!C313</f>
        <v> 8,941.00 </v>
      </c>
      <c r="D83" s="192" t="str">
        <f>'Лист1'!D313</f>
        <v/>
      </c>
      <c r="E83" s="192" t="str">
        <f>'Лист1'!E313</f>
        <v/>
      </c>
      <c r="F83" s="192" t="str">
        <f>'Лист1'!F313</f>
        <v/>
      </c>
      <c r="G83" s="192" t="str">
        <f>'Лист1'!G313</f>
        <v> 1,197.00 </v>
      </c>
      <c r="H83" s="192" t="str">
        <f>'Лист1'!H313</f>
        <v> 5,000.00 </v>
      </c>
      <c r="I83" s="193">
        <v>2310.0</v>
      </c>
      <c r="J83" s="210"/>
      <c r="K83" s="196"/>
      <c r="L83" s="211">
        <v>1500.0</v>
      </c>
      <c r="M83" s="196"/>
      <c r="N83" s="196"/>
      <c r="O83" s="212" t="str">
        <f t="shared" si="4"/>
        <v>(11,328.00)</v>
      </c>
      <c r="P83" s="212"/>
      <c r="Q83" s="212"/>
      <c r="R83" s="195" t="str">
        <f t="shared" si="5"/>
        <v> 3,098.50 </v>
      </c>
      <c r="S83" s="197" t="str">
        <f t="shared" si="1"/>
        <v>(8,152.50)</v>
      </c>
      <c r="T83" s="197" t="str">
        <f t="shared" si="6"/>
        <v>(11,962.50)</v>
      </c>
      <c r="U83" s="197" t="str">
        <f t="shared" si="7"/>
        <v>(3,021.50)</v>
      </c>
      <c r="V83" s="195" t="str">
        <f t="shared" si="3"/>
        <v> 6,120.00 </v>
      </c>
    </row>
    <row r="84" ht="15.75" hidden="1" customHeight="1">
      <c r="A84" s="97" t="s">
        <v>626</v>
      </c>
      <c r="B84" s="98"/>
      <c r="C84" s="191" t="str">
        <f>'Лист1'!C314</f>
        <v> 2,644.00 </v>
      </c>
      <c r="D84" s="192" t="str">
        <f>'Лист1'!D314</f>
        <v> 25.00 </v>
      </c>
      <c r="E84" s="192" t="str">
        <f>'Лист1'!E314</f>
        <v/>
      </c>
      <c r="F84" s="192" t="str">
        <f>'Лист1'!F314</f>
        <v/>
      </c>
      <c r="G84" s="192" t="str">
        <f>'Лист1'!G314</f>
        <v> 1,177.00 </v>
      </c>
      <c r="H84" s="192" t="str">
        <f>'Лист1'!H314</f>
        <v> 5,000.00 </v>
      </c>
      <c r="I84" s="207" t="str">
        <f t="shared" ref="I84:N84" si="8">SUM(I4:I83)</f>
        <v> 279,915.00 </v>
      </c>
      <c r="J84" s="213" t="str">
        <f t="shared" si="8"/>
        <v> 60,934.00 </v>
      </c>
      <c r="K84" s="214" t="str">
        <f t="shared" si="8"/>
        <v> 53,663.00 </v>
      </c>
      <c r="L84" s="215" t="str">
        <f t="shared" si="8"/>
        <v> 92,706.00 </v>
      </c>
      <c r="M84" s="214" t="str">
        <f t="shared" si="8"/>
        <v> 21,482.00 </v>
      </c>
      <c r="N84" s="214" t="str">
        <f t="shared" si="8"/>
        <v> 0.00 </v>
      </c>
      <c r="O84" s="212" t="str">
        <f t="shared" si="4"/>
        <v> 499,854.00 </v>
      </c>
      <c r="P84" s="212"/>
      <c r="Q84" s="212"/>
      <c r="R84" s="195"/>
      <c r="S84" s="197" t="str">
        <f t="shared" si="1"/>
        <v>(282,559.00)</v>
      </c>
      <c r="T84" s="197"/>
      <c r="U84" s="197" t="str">
        <f t="shared" si="7"/>
        <v> 2,669.00 </v>
      </c>
      <c r="V84" s="195" t="str">
        <f t="shared" si="3"/>
        <v>(2,669.00)</v>
      </c>
    </row>
    <row r="85" ht="15.75" hidden="1" customHeight="1">
      <c r="C85" s="191" t="str">
        <f>'Лист1'!C315</f>
        <v/>
      </c>
      <c r="D85" s="192" t="str">
        <f>'Лист1'!D315</f>
        <v> 10.00 </v>
      </c>
      <c r="E85" s="192" t="str">
        <f>'Лист1'!E315</f>
        <v/>
      </c>
      <c r="F85" s="192" t="str">
        <f>'Лист1'!F315</f>
        <v/>
      </c>
      <c r="G85" s="192" t="str">
        <f>'Лист1'!G315</f>
        <v> 909.00 </v>
      </c>
      <c r="H85" s="192" t="str">
        <f>'Лист1'!H315</f>
        <v> 5,000.00 </v>
      </c>
      <c r="I85" s="201">
        <v>43079.0</v>
      </c>
      <c r="J85" s="216">
        <v>102585.0</v>
      </c>
      <c r="K85" s="217">
        <v>121158.0</v>
      </c>
      <c r="L85" s="218">
        <v>20777.0</v>
      </c>
      <c r="M85" s="217">
        <v>64230.0</v>
      </c>
      <c r="N85" s="217"/>
      <c r="O85" s="219" t="str">
        <f>SUM(O4:O84)</f>
        <v> 220,802.00 </v>
      </c>
      <c r="P85" s="219"/>
      <c r="Q85" s="219"/>
      <c r="R85" s="195"/>
      <c r="S85" s="197" t="str">
        <f t="shared" si="1"/>
        <v>(43,079.00)</v>
      </c>
      <c r="T85" s="197"/>
      <c r="U85" s="197" t="str">
        <f t="shared" si="7"/>
        <v> 10.00 </v>
      </c>
      <c r="V85" s="195" t="str">
        <f t="shared" si="3"/>
        <v>(10.00)</v>
      </c>
    </row>
    <row r="86" ht="15.75" hidden="1" customHeight="1">
      <c r="C86" s="191" t="str">
        <f>'Лист1'!C316</f>
        <v> 1,419,568.00 </v>
      </c>
      <c r="D86" s="192" t="str">
        <f>'Лист1'!D316</f>
        <v> 58,103.00 </v>
      </c>
      <c r="E86" s="192" t="str">
        <f>'Лист1'!E316</f>
        <v> 0.00 </v>
      </c>
      <c r="F86" s="192" t="str">
        <f>'Лист1'!F316</f>
        <v> 50,000.00 </v>
      </c>
      <c r="G86" s="192" t="str">
        <f>'Лист1'!G316</f>
        <v> 351,765.00 </v>
      </c>
      <c r="H86" s="192" t="str">
        <f>'Лист1'!H316</f>
        <v> 1,546,000.00 </v>
      </c>
      <c r="I86" s="201">
        <v>60558.0</v>
      </c>
      <c r="J86" s="216">
        <v>137899.0</v>
      </c>
      <c r="K86" s="217">
        <v>100186.0</v>
      </c>
      <c r="L86" s="218">
        <v>85697.0</v>
      </c>
      <c r="M86" s="217">
        <v>60224.0</v>
      </c>
      <c r="N86" s="217"/>
      <c r="O86" s="220" t="str">
        <f>O85/2</f>
        <v> 110,401.00 </v>
      </c>
      <c r="P86" s="220"/>
      <c r="Q86" s="220"/>
      <c r="R86" s="195"/>
      <c r="S86" s="197" t="str">
        <f t="shared" si="1"/>
        <v>(1,480,126.00)</v>
      </c>
      <c r="T86" s="197"/>
      <c r="U86" s="197" t="str">
        <f t="shared" si="7"/>
        <v> 1,527,671.00 </v>
      </c>
      <c r="V86" s="195" t="str">
        <f t="shared" si="3"/>
        <v>(1,527,671.00)</v>
      </c>
    </row>
    <row r="87" ht="15.75" hidden="1" customHeight="1">
      <c r="C87" s="191" t="str">
        <f>'Лист1'!C317</f>
        <v/>
      </c>
      <c r="D87" s="192" t="str">
        <f>'Лист1'!D317</f>
        <v/>
      </c>
      <c r="E87" s="192" t="str">
        <f>'Лист1'!E317</f>
        <v/>
      </c>
      <c r="F87" s="192" t="str">
        <f>'Лист1'!F317</f>
        <v/>
      </c>
      <c r="G87" s="192" t="str">
        <f>'Лист1'!G317</f>
        <v/>
      </c>
      <c r="H87" s="192" t="str">
        <f>'Лист1'!H317</f>
        <v> 1,897,765.00 </v>
      </c>
      <c r="I87" s="201" t="str">
        <f t="shared" ref="I87:N87" si="9">I85+I86</f>
        <v> 103,637.00 </v>
      </c>
      <c r="J87" s="216" t="str">
        <f t="shared" si="9"/>
        <v> 240,484.00 </v>
      </c>
      <c r="K87" s="217" t="str">
        <f t="shared" si="9"/>
        <v> 221,344.00 </v>
      </c>
      <c r="L87" s="218" t="str">
        <f t="shared" si="9"/>
        <v> 106,474.00 </v>
      </c>
      <c r="M87" s="217" t="str">
        <f t="shared" si="9"/>
        <v> 124,454.00 </v>
      </c>
      <c r="N87" s="217" t="str">
        <f t="shared" si="9"/>
        <v> 0.00 </v>
      </c>
      <c r="O87" s="202" t="str">
        <f>O84-O86</f>
        <v> 389,453.00 </v>
      </c>
      <c r="P87" s="202"/>
      <c r="Q87" s="202"/>
      <c r="R87" s="195"/>
      <c r="S87" s="197" t="str">
        <f t="shared" si="1"/>
        <v>(103,637.00)</v>
      </c>
      <c r="T87" s="197"/>
      <c r="U87" s="197" t="str">
        <f t="shared" si="7"/>
        <v> 0.00 </v>
      </c>
      <c r="V87" s="195" t="str">
        <f t="shared" si="3"/>
        <v> 0.00 </v>
      </c>
    </row>
    <row r="88" ht="15.75" hidden="1" customHeight="1">
      <c r="B88">
        <v>209304.09</v>
      </c>
      <c r="C88" s="191" t="str">
        <f>'Лист1'!C318</f>
        <v/>
      </c>
      <c r="D88" s="192" t="str">
        <f>'Лист1'!D318</f>
        <v/>
      </c>
      <c r="E88" s="192" t="str">
        <f>'Лист1'!E318</f>
        <v/>
      </c>
      <c r="F88" s="192" t="str">
        <f>'Лист1'!F318</f>
        <v/>
      </c>
      <c r="G88" s="192" t="str">
        <f>'Лист1'!G318</f>
        <v/>
      </c>
      <c r="H88" s="192" t="str">
        <f>'Лист1'!H318</f>
        <v/>
      </c>
      <c r="I88" s="201" t="str">
        <f t="shared" ref="I88:N88" si="10">I84-I87</f>
        <v> 176,278.00 </v>
      </c>
      <c r="J88" s="216" t="str">
        <f t="shared" si="10"/>
        <v>(179,550.00)</v>
      </c>
      <c r="K88" s="217" t="str">
        <f t="shared" si="10"/>
        <v>(167,681.00)</v>
      </c>
      <c r="L88" s="218" t="str">
        <f t="shared" si="10"/>
        <v>(13,768.00)</v>
      </c>
      <c r="M88" s="217" t="str">
        <f t="shared" si="10"/>
        <v>(102,972.00)</v>
      </c>
      <c r="N88" s="217" t="str">
        <f t="shared" si="10"/>
        <v> 0.00 </v>
      </c>
      <c r="O88" s="202"/>
      <c r="P88" s="202"/>
      <c r="Q88" s="202"/>
      <c r="R88" s="195"/>
      <c r="S88" s="197" t="str">
        <f t="shared" si="1"/>
        <v>(176,278.00)</v>
      </c>
      <c r="T88" s="197"/>
      <c r="U88" s="197" t="str">
        <f t="shared" si="7"/>
        <v> 0.00 </v>
      </c>
      <c r="V88" s="195" t="str">
        <f t="shared" si="3"/>
        <v> 0.00 </v>
      </c>
    </row>
    <row r="89" ht="15.75" hidden="1" customHeight="1">
      <c r="B89" s="104">
        <v>248598.01</v>
      </c>
      <c r="C89" s="191" t="str">
        <f>'Лист1'!C319</f>
        <v/>
      </c>
      <c r="D89" s="192" t="str">
        <f>'Лист1'!D319</f>
        <v/>
      </c>
      <c r="E89" s="192" t="str">
        <f>'Лист1'!E319</f>
        <v/>
      </c>
      <c r="F89" s="192" t="str">
        <f>'Лист1'!F319</f>
        <v/>
      </c>
      <c r="G89" s="192" t="str">
        <f>'Лист1'!G319</f>
        <v/>
      </c>
      <c r="H89" s="192" t="str">
        <f>'Лист1'!H319</f>
        <v/>
      </c>
      <c r="I89" s="201"/>
      <c r="J89" s="216"/>
      <c r="K89" s="217"/>
      <c r="L89" s="218"/>
      <c r="M89" s="217"/>
      <c r="N89" s="217"/>
      <c r="O89" s="202"/>
      <c r="P89" s="202"/>
      <c r="Q89" s="202"/>
      <c r="R89" s="195"/>
      <c r="S89" s="197" t="str">
        <f t="shared" si="1"/>
        <v> 0.00 </v>
      </c>
      <c r="T89" s="197"/>
      <c r="U89" s="197" t="str">
        <f t="shared" si="7"/>
        <v> 0.00 </v>
      </c>
      <c r="V89" s="195" t="str">
        <f t="shared" si="3"/>
        <v> 0.00 </v>
      </c>
    </row>
    <row r="90" ht="15.75" hidden="1" customHeight="1">
      <c r="B90">
        <v>412669.08</v>
      </c>
      <c r="C90" s="191" t="str">
        <f>'Лист1'!C320</f>
        <v/>
      </c>
      <c r="D90" s="192" t="str">
        <f>'Лист1'!D320</f>
        <v/>
      </c>
      <c r="E90" s="192" t="str">
        <f>'Лист1'!E320</f>
        <v/>
      </c>
      <c r="F90" s="192" t="str">
        <f>'Лист1'!F320</f>
        <v/>
      </c>
      <c r="G90" s="192" t="str">
        <f>'Лист1'!G320</f>
        <v/>
      </c>
      <c r="H90" s="192" t="str">
        <f>'Лист1'!H320</f>
        <v/>
      </c>
      <c r="I90" s="201"/>
      <c r="J90" s="216"/>
      <c r="K90" s="217"/>
      <c r="L90" s="218"/>
      <c r="M90" s="217"/>
      <c r="N90" s="217"/>
      <c r="O90" s="202"/>
      <c r="P90" s="202"/>
      <c r="Q90" s="202"/>
      <c r="R90" s="195"/>
      <c r="S90" s="197" t="str">
        <f t="shared" si="1"/>
        <v> 0.00 </v>
      </c>
      <c r="T90" s="197"/>
      <c r="U90" s="197" t="str">
        <f t="shared" si="7"/>
        <v> 0.00 </v>
      </c>
      <c r="V90" s="195" t="str">
        <f t="shared" si="3"/>
        <v> 0.00 </v>
      </c>
    </row>
    <row r="91" ht="15.75" hidden="1" customHeight="1">
      <c r="B91" s="104" t="str">
        <f>B88+B89+B90</f>
        <v>870,571.18 </v>
      </c>
      <c r="C91" s="221" t="str">
        <f>'Лист1'!C321</f>
        <v/>
      </c>
      <c r="D91" s="222" t="str">
        <f>'Лист1'!D321</f>
        <v/>
      </c>
      <c r="E91" s="222" t="str">
        <f>'Лист1'!E321</f>
        <v/>
      </c>
      <c r="F91" s="222" t="str">
        <f>'Лист1'!F321</f>
        <v/>
      </c>
      <c r="G91" s="222" t="str">
        <f>'Лист1'!G321</f>
        <v/>
      </c>
      <c r="H91" s="222" t="str">
        <f>'Лист1'!H321</f>
        <v/>
      </c>
      <c r="I91" s="201"/>
      <c r="J91" s="216"/>
      <c r="K91" s="217"/>
      <c r="L91" s="218"/>
      <c r="M91" s="217"/>
      <c r="N91" s="217"/>
      <c r="O91" s="202"/>
      <c r="P91" s="202"/>
      <c r="Q91" s="202"/>
      <c r="R91" s="195"/>
      <c r="S91" s="197" t="str">
        <f t="shared" si="1"/>
        <v> 0.00 </v>
      </c>
      <c r="T91" s="197"/>
      <c r="U91" s="197" t="str">
        <f t="shared" si="7"/>
        <v> 0.00 </v>
      </c>
      <c r="V91" s="195" t="str">
        <f t="shared" si="3"/>
        <v> 0.00 </v>
      </c>
    </row>
    <row r="92" ht="15.75" hidden="1" customHeight="1">
      <c r="A92" s="206" t="s">
        <v>626</v>
      </c>
      <c r="B92" s="174"/>
      <c r="C92" s="207" t="str">
        <f t="shared" ref="C92:P92" si="11">SUM(C4:C45)</f>
        <v> 274,561.00 </v>
      </c>
      <c r="D92" s="205" t="str">
        <f t="shared" si="11"/>
        <v> 6,395.00 </v>
      </c>
      <c r="E92" s="205" t="str">
        <f t="shared" si="11"/>
        <v> 0.00 </v>
      </c>
      <c r="F92" s="205" t="str">
        <f t="shared" si="11"/>
        <v> 0.00 </v>
      </c>
      <c r="G92" s="205" t="str">
        <f t="shared" si="11"/>
        <v> 41,109.00 </v>
      </c>
      <c r="H92" s="205" t="str">
        <f t="shared" si="11"/>
        <v> 210,000.00 </v>
      </c>
      <c r="I92" s="207" t="str">
        <f t="shared" si="11"/>
        <v> 257,504.00 </v>
      </c>
      <c r="J92" s="205" t="str">
        <f t="shared" si="11"/>
        <v> 13,778.00 </v>
      </c>
      <c r="K92" s="205" t="str">
        <f t="shared" si="11"/>
        <v> 17,203.00 </v>
      </c>
      <c r="L92" s="205" t="str">
        <f t="shared" si="11"/>
        <v> 22,921.00 </v>
      </c>
      <c r="M92" s="205" t="str">
        <f t="shared" si="11"/>
        <v> 3,000.00 </v>
      </c>
      <c r="N92" s="205" t="str">
        <f t="shared" si="11"/>
        <v> 0.00 </v>
      </c>
      <c r="O92" s="219" t="str">
        <f t="shared" si="11"/>
        <v> 4,000.00 </v>
      </c>
      <c r="P92" s="219" t="str">
        <f t="shared" si="11"/>
        <v> 24,190.00 </v>
      </c>
      <c r="Q92" s="219"/>
      <c r="R92" s="207" t="str">
        <f t="shared" ref="R92:V92" si="12">SUM(R4:R45)</f>
        <v> 123,246.00 </v>
      </c>
      <c r="S92" s="205" t="str">
        <f t="shared" si="12"/>
        <v>(408,819.00)</v>
      </c>
      <c r="T92" s="205" t="str">
        <f t="shared" si="12"/>
        <v> 188,331.75 </v>
      </c>
      <c r="U92" s="205" t="str">
        <f t="shared" si="12"/>
        <v> 469,287.75 </v>
      </c>
      <c r="V92" s="207" t="str">
        <f t="shared" si="12"/>
        <v>(346,041.75)</v>
      </c>
    </row>
    <row r="93" ht="15.75" customHeight="1">
      <c r="B93" s="177" t="s">
        <v>626</v>
      </c>
      <c r="C93" s="4"/>
      <c r="I93" s="4"/>
      <c r="J93" s="109"/>
      <c r="K93" s="5"/>
      <c r="L93" s="110"/>
      <c r="M93" s="5"/>
      <c r="N93" s="5"/>
      <c r="R93" s="4"/>
      <c r="U93" s="31"/>
      <c r="V93" s="178">
        <v>-357173.0</v>
      </c>
    </row>
    <row r="94" ht="15.75" customHeight="1">
      <c r="C94" s="4"/>
      <c r="I94" s="4"/>
      <c r="J94" s="109"/>
      <c r="K94" s="5"/>
      <c r="L94" s="110"/>
      <c r="M94" s="5"/>
      <c r="N94" s="5"/>
      <c r="R94" s="4"/>
      <c r="V94" s="4"/>
    </row>
    <row r="95" ht="15.75" customHeight="1">
      <c r="C95" s="4"/>
      <c r="I95" s="4"/>
      <c r="J95" s="109"/>
      <c r="K95" s="5"/>
      <c r="L95" s="110"/>
      <c r="M95" s="5"/>
      <c r="N95" s="5"/>
      <c r="R95" s="4"/>
      <c r="V95" s="4"/>
    </row>
    <row r="96" ht="15.75" customHeight="1">
      <c r="C96" s="4"/>
      <c r="I96" s="4"/>
      <c r="J96" s="109"/>
      <c r="K96" s="5"/>
      <c r="L96" s="110"/>
      <c r="M96" s="5"/>
      <c r="N96" s="5"/>
      <c r="R96" s="4"/>
      <c r="V96" s="4"/>
    </row>
    <row r="97" ht="15.75" customHeight="1">
      <c r="C97" s="4"/>
      <c r="I97" s="4"/>
      <c r="J97" s="109"/>
      <c r="K97" s="5"/>
      <c r="L97" s="110"/>
      <c r="M97" s="5"/>
      <c r="N97" s="5"/>
      <c r="R97" s="4"/>
      <c r="V97" s="4"/>
    </row>
    <row r="98" ht="15.75" customHeight="1">
      <c r="C98" s="4"/>
      <c r="I98" s="4"/>
      <c r="J98" s="109"/>
      <c r="K98" s="5"/>
      <c r="L98" s="110"/>
      <c r="M98" s="5"/>
      <c r="N98" s="5"/>
      <c r="R98" s="4"/>
      <c r="V98" s="4"/>
    </row>
    <row r="99" ht="15.75" customHeight="1">
      <c r="C99" s="4"/>
      <c r="I99" s="4"/>
      <c r="J99" s="109"/>
      <c r="K99" s="5"/>
      <c r="L99" s="110"/>
      <c r="M99" s="5"/>
      <c r="N99" s="5"/>
      <c r="R99" s="4"/>
      <c r="V99" s="4"/>
    </row>
    <row r="100" ht="15.75" customHeight="1">
      <c r="C100" s="4"/>
      <c r="I100" s="4"/>
      <c r="J100" s="109"/>
      <c r="K100" s="5"/>
      <c r="L100" s="110"/>
      <c r="M100" s="5"/>
      <c r="N100" s="5"/>
      <c r="R100" s="4"/>
      <c r="V100" s="4"/>
    </row>
  </sheetData>
  <mergeCells count="1">
    <mergeCell ref="I2:K2"/>
  </mergeCells>
  <printOptions/>
  <pageMargins bottom="1.05277777777778" footer="0.0" header="0.0" left="0.7875" right="0.7875" top="1.05277777777778"/>
  <pageSetup paperSize="9" orientation="portrait"/>
  <headerFooter>
    <oddHeader>&amp;Cffffff&amp;A</oddHeader>
    <oddFooter>&amp;CffffffСтраница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277.0" topLeftCell="C278" activePane="bottomRight" state="frozen"/>
      <selection activeCell="C1" sqref="C1" pane="topRight"/>
      <selection activeCell="A278" sqref="A278" pane="bottomLeft"/>
      <selection activeCell="C278" sqref="C278" pane="bottomRight"/>
    </sheetView>
  </sheetViews>
  <sheetFormatPr customHeight="1" defaultColWidth="14.43" defaultRowHeight="15.0"/>
  <cols>
    <col customWidth="1" min="1" max="1" width="26.0"/>
    <col customWidth="1" min="2" max="2" width="12.14"/>
    <col customWidth="1" min="3" max="3" width="15.0"/>
    <col customWidth="1" hidden="1" min="4" max="4" width="12.0"/>
    <col customWidth="1" hidden="1" min="5" max="5" width="6.86"/>
    <col customWidth="1" hidden="1" min="6" max="6" width="12.0"/>
    <col customWidth="1" hidden="1" min="7" max="7" width="13.29"/>
    <col customWidth="1" hidden="1" min="8" max="8" width="15.0"/>
    <col customWidth="1" min="9" max="9" width="14.86"/>
    <col customWidth="1" hidden="1" min="10" max="10" width="13.86"/>
    <col customWidth="1" hidden="1" min="11" max="14" width="13.14"/>
    <col customWidth="1" hidden="1" min="15" max="17" width="16.29"/>
    <col customWidth="1" min="18" max="18" width="14.86"/>
    <col customWidth="1" hidden="1" min="19" max="19" width="14.14"/>
    <col customWidth="1" hidden="1" min="20" max="20" width="13.43"/>
    <col customWidth="1" min="21" max="21" width="14.57"/>
    <col customWidth="1" min="22" max="22" width="16.43"/>
  </cols>
  <sheetData>
    <row r="1">
      <c r="B1" s="1" t="s">
        <v>627</v>
      </c>
      <c r="C1" s="4"/>
      <c r="I1" s="4"/>
      <c r="J1" s="109"/>
      <c r="K1" s="5"/>
      <c r="L1" s="110"/>
      <c r="M1" s="5"/>
      <c r="N1" s="5"/>
      <c r="R1" s="4"/>
      <c r="V1" s="4"/>
    </row>
    <row r="2">
      <c r="C2" s="4"/>
      <c r="I2" s="6" t="s">
        <v>1</v>
      </c>
      <c r="J2" s="7"/>
      <c r="K2" s="8"/>
      <c r="L2" s="111"/>
      <c r="M2" s="9"/>
      <c r="N2" s="10"/>
      <c r="R2" s="4"/>
      <c r="V2" s="4"/>
    </row>
    <row r="3">
      <c r="A3" s="12" t="s">
        <v>2</v>
      </c>
      <c r="B3" s="13" t="s">
        <v>3</v>
      </c>
      <c r="C3" s="14" t="s">
        <v>4</v>
      </c>
      <c r="D3" s="15" t="s">
        <v>5</v>
      </c>
      <c r="E3" s="15" t="s">
        <v>6</v>
      </c>
      <c r="F3" s="112" t="s">
        <v>628</v>
      </c>
      <c r="G3" s="13" t="s">
        <v>8</v>
      </c>
      <c r="H3" s="13" t="s">
        <v>9</v>
      </c>
      <c r="I3" s="14" t="s">
        <v>10</v>
      </c>
      <c r="J3" s="17" t="s">
        <v>11</v>
      </c>
      <c r="K3" s="12" t="s">
        <v>12</v>
      </c>
      <c r="L3" s="12" t="s">
        <v>13</v>
      </c>
      <c r="M3" s="12" t="s">
        <v>14</v>
      </c>
      <c r="N3" s="12" t="s">
        <v>15</v>
      </c>
      <c r="O3" s="12" t="s">
        <v>16</v>
      </c>
      <c r="P3" s="12" t="s">
        <v>17</v>
      </c>
      <c r="Q3" s="12" t="s">
        <v>18</v>
      </c>
      <c r="R3" s="14" t="s">
        <v>20</v>
      </c>
      <c r="S3" s="13" t="s">
        <v>21</v>
      </c>
      <c r="T3" s="18" t="s">
        <v>22</v>
      </c>
      <c r="U3" s="18" t="s">
        <v>23</v>
      </c>
      <c r="V3" s="18" t="str">
        <f>'Лист1'!W3</f>
        <v>ДОЛГ НА 01.09.21</v>
      </c>
    </row>
    <row r="4" hidden="1">
      <c r="A4" s="80" t="s">
        <v>25</v>
      </c>
      <c r="B4" s="20">
        <v>1.0</v>
      </c>
      <c r="C4" s="179"/>
      <c r="D4" s="22"/>
      <c r="E4" s="22"/>
      <c r="F4" s="25"/>
      <c r="G4" s="24">
        <v>940.0</v>
      </c>
      <c r="H4" s="25">
        <v>5000.0</v>
      </c>
      <c r="I4" s="180"/>
      <c r="J4" s="181"/>
      <c r="K4" s="28"/>
      <c r="L4" s="182"/>
      <c r="M4" s="28"/>
      <c r="N4" s="28"/>
      <c r="O4" s="27" t="str">
        <f t="shared" ref="O4:O277" si="1">I4+J4+K4+L4+M4+N4-C4-D4-E4-F4-G4-H4</f>
        <v>(5,940.00)</v>
      </c>
      <c r="P4" s="27"/>
      <c r="Q4" s="27"/>
      <c r="R4" s="223" t="str">
        <f t="shared" ref="R4:R277" si="2">(H4+G4)/2</f>
        <v>2,970.00 </v>
      </c>
      <c r="S4" s="31" t="str">
        <f t="shared" ref="S4:S277" si="3">R4+C4</f>
        <v>2,970.00 </v>
      </c>
      <c r="T4" s="31" t="str">
        <f t="shared" ref="T4:T277" si="4">S4-(I4+J4+K4+L4+M4+N4)</f>
        <v>2,970.00 </v>
      </c>
      <c r="U4" s="174" t="s">
        <v>26</v>
      </c>
      <c r="V4" s="224"/>
    </row>
    <row r="5" hidden="1">
      <c r="A5" s="130" t="s">
        <v>27</v>
      </c>
      <c r="B5" s="20" t="s">
        <v>28</v>
      </c>
      <c r="C5" s="179"/>
      <c r="D5" s="22"/>
      <c r="E5" s="22"/>
      <c r="F5" s="25"/>
      <c r="G5" s="24">
        <v>3006.0</v>
      </c>
      <c r="H5" s="25">
        <v>5000.0</v>
      </c>
      <c r="I5" s="180"/>
      <c r="J5" s="181"/>
      <c r="K5" s="32">
        <v>8002.0</v>
      </c>
      <c r="L5" s="183"/>
      <c r="M5" s="32"/>
      <c r="N5" s="32"/>
      <c r="O5" s="27" t="str">
        <f t="shared" si="1"/>
        <v>(4.00)</v>
      </c>
      <c r="P5" s="27"/>
      <c r="Q5" s="27"/>
      <c r="R5" s="223" t="str">
        <f t="shared" si="2"/>
        <v>4,003.00 </v>
      </c>
      <c r="S5" s="31" t="str">
        <f t="shared" si="3"/>
        <v>4,003.00 </v>
      </c>
      <c r="T5" s="31" t="str">
        <f t="shared" si="4"/>
        <v>-3,999.00 </v>
      </c>
      <c r="U5" s="174"/>
      <c r="V5" s="224"/>
    </row>
    <row r="6" hidden="1">
      <c r="A6" s="80" t="s">
        <v>29</v>
      </c>
      <c r="B6" s="20" t="s">
        <v>30</v>
      </c>
      <c r="C6" s="179"/>
      <c r="D6" s="22"/>
      <c r="E6" s="22"/>
      <c r="F6" s="25"/>
      <c r="G6" s="24">
        <v>956.0</v>
      </c>
      <c r="H6" s="25">
        <v>5000.0</v>
      </c>
      <c r="I6" s="180"/>
      <c r="J6" s="181"/>
      <c r="K6" s="32"/>
      <c r="L6" s="183"/>
      <c r="M6" s="32"/>
      <c r="N6" s="32"/>
      <c r="O6" s="27" t="str">
        <f t="shared" si="1"/>
        <v>(5,956.00)</v>
      </c>
      <c r="P6" s="27"/>
      <c r="Q6" s="27"/>
      <c r="R6" s="223" t="str">
        <f t="shared" si="2"/>
        <v>2,978.00 </v>
      </c>
      <c r="S6" s="31" t="str">
        <f t="shared" si="3"/>
        <v>2,978.00 </v>
      </c>
      <c r="T6" s="31" t="str">
        <f t="shared" si="4"/>
        <v>2,978.00 </v>
      </c>
      <c r="U6" s="174"/>
      <c r="V6" s="224"/>
    </row>
    <row r="7" hidden="1">
      <c r="A7" s="80" t="s">
        <v>31</v>
      </c>
      <c r="B7" s="20" t="s">
        <v>32</v>
      </c>
      <c r="C7" s="179"/>
      <c r="D7" s="22"/>
      <c r="E7" s="22"/>
      <c r="F7" s="25"/>
      <c r="G7" s="24">
        <v>968.0</v>
      </c>
      <c r="H7" s="25">
        <v>5000.0</v>
      </c>
      <c r="I7" s="180"/>
      <c r="J7" s="181">
        <v>3000.0</v>
      </c>
      <c r="K7" s="32"/>
      <c r="L7" s="183"/>
      <c r="M7" s="32"/>
      <c r="N7" s="32"/>
      <c r="O7" s="27" t="str">
        <f t="shared" si="1"/>
        <v>(2,968.00)</v>
      </c>
      <c r="P7" s="27"/>
      <c r="Q7" s="27"/>
      <c r="R7" s="223" t="str">
        <f t="shared" si="2"/>
        <v>2,984.00 </v>
      </c>
      <c r="S7" s="31" t="str">
        <f t="shared" si="3"/>
        <v>2,984.00 </v>
      </c>
      <c r="T7" s="31" t="str">
        <f t="shared" si="4"/>
        <v>-16.00 </v>
      </c>
      <c r="U7" s="174"/>
      <c r="V7" s="224"/>
    </row>
    <row r="8" hidden="1">
      <c r="A8" s="80" t="s">
        <v>33</v>
      </c>
      <c r="B8" s="20" t="s">
        <v>34</v>
      </c>
      <c r="C8" s="179"/>
      <c r="D8" s="22"/>
      <c r="E8" s="22"/>
      <c r="F8" s="25"/>
      <c r="G8" s="24">
        <v>948.0</v>
      </c>
      <c r="H8" s="25">
        <v>5000.0</v>
      </c>
      <c r="I8" s="180"/>
      <c r="J8" s="181"/>
      <c r="K8" s="32"/>
      <c r="L8" s="183"/>
      <c r="M8" s="32"/>
      <c r="N8" s="32"/>
      <c r="O8" s="27" t="str">
        <f t="shared" si="1"/>
        <v>(5,948.00)</v>
      </c>
      <c r="P8" s="27"/>
      <c r="Q8" s="27"/>
      <c r="R8" s="223" t="str">
        <f t="shared" si="2"/>
        <v>2,974.00 </v>
      </c>
      <c r="S8" s="31" t="str">
        <f t="shared" si="3"/>
        <v>2,974.00 </v>
      </c>
      <c r="T8" s="31" t="str">
        <f t="shared" si="4"/>
        <v>2,974.00 </v>
      </c>
      <c r="U8" s="174"/>
      <c r="V8" s="224"/>
    </row>
    <row r="9" hidden="1">
      <c r="A9" s="80" t="s">
        <v>35</v>
      </c>
      <c r="B9" s="20" t="s">
        <v>36</v>
      </c>
      <c r="C9" s="179">
        <v>24166.0</v>
      </c>
      <c r="D9" s="22"/>
      <c r="E9" s="22"/>
      <c r="F9" s="25"/>
      <c r="G9" s="24">
        <v>952.0</v>
      </c>
      <c r="H9" s="25">
        <v>5000.0</v>
      </c>
      <c r="I9" s="180"/>
      <c r="J9" s="181"/>
      <c r="K9" s="32"/>
      <c r="L9" s="183"/>
      <c r="M9" s="32"/>
      <c r="N9" s="32"/>
      <c r="O9" s="27" t="str">
        <f t="shared" si="1"/>
        <v>(30,118.00)</v>
      </c>
      <c r="P9" s="27"/>
      <c r="Q9" s="27"/>
      <c r="R9" s="223" t="str">
        <f t="shared" si="2"/>
        <v>2,976.00 </v>
      </c>
      <c r="S9" s="31" t="str">
        <f t="shared" si="3"/>
        <v>27,142.00 </v>
      </c>
      <c r="T9" s="31" t="str">
        <f t="shared" si="4"/>
        <v>27,142.00 </v>
      </c>
      <c r="U9" s="174"/>
      <c r="V9" s="224"/>
    </row>
    <row r="10" hidden="1">
      <c r="A10" s="130" t="s">
        <v>37</v>
      </c>
      <c r="B10" s="20" t="s">
        <v>38</v>
      </c>
      <c r="C10" s="179">
        <v>830.0</v>
      </c>
      <c r="D10" s="22"/>
      <c r="E10" s="22"/>
      <c r="F10" s="25"/>
      <c r="G10" s="24">
        <v>739.0</v>
      </c>
      <c r="H10" s="25">
        <v>5000.0</v>
      </c>
      <c r="I10" s="180"/>
      <c r="J10" s="181"/>
      <c r="K10" s="32">
        <v>5739.0</v>
      </c>
      <c r="L10" s="183"/>
      <c r="M10" s="32"/>
      <c r="N10" s="32"/>
      <c r="O10" s="27" t="str">
        <f t="shared" si="1"/>
        <v>(830.00)</v>
      </c>
      <c r="P10" s="27"/>
      <c r="Q10" s="27"/>
      <c r="R10" s="223" t="str">
        <f t="shared" si="2"/>
        <v>2,869.50 </v>
      </c>
      <c r="S10" s="31" t="str">
        <f t="shared" si="3"/>
        <v>3,699.50 </v>
      </c>
      <c r="T10" s="31" t="str">
        <f t="shared" si="4"/>
        <v>-2,039.50 </v>
      </c>
      <c r="U10" s="174"/>
      <c r="V10" s="224"/>
    </row>
    <row r="11" hidden="1">
      <c r="A11" s="80" t="s">
        <v>39</v>
      </c>
      <c r="B11" s="20" t="s">
        <v>40</v>
      </c>
      <c r="C11" s="179"/>
      <c r="D11" s="22"/>
      <c r="E11" s="22"/>
      <c r="F11" s="25"/>
      <c r="G11" s="24">
        <v>1067.0</v>
      </c>
      <c r="H11" s="25">
        <v>5000.0</v>
      </c>
      <c r="I11" s="180"/>
      <c r="J11" s="181"/>
      <c r="K11" s="32"/>
      <c r="L11" s="183"/>
      <c r="M11" s="32"/>
      <c r="N11" s="32"/>
      <c r="O11" s="27" t="str">
        <f t="shared" si="1"/>
        <v>(6,067.00)</v>
      </c>
      <c r="P11" s="27"/>
      <c r="Q11" s="27"/>
      <c r="R11" s="223" t="str">
        <f t="shared" si="2"/>
        <v>3,033.50 </v>
      </c>
      <c r="S11" s="31" t="str">
        <f t="shared" si="3"/>
        <v>3,033.50 </v>
      </c>
      <c r="T11" s="31" t="str">
        <f t="shared" si="4"/>
        <v>3,033.50 </v>
      </c>
      <c r="U11" s="174"/>
      <c r="V11" s="224"/>
    </row>
    <row r="12" hidden="1">
      <c r="A12" s="80" t="s">
        <v>645</v>
      </c>
      <c r="B12" s="20" t="s">
        <v>42</v>
      </c>
      <c r="C12" s="179"/>
      <c r="D12" s="22"/>
      <c r="E12" s="22"/>
      <c r="F12" s="25"/>
      <c r="G12" s="24">
        <v>869.0</v>
      </c>
      <c r="H12" s="25">
        <v>5000.0</v>
      </c>
      <c r="I12" s="180"/>
      <c r="J12" s="181"/>
      <c r="K12" s="32"/>
      <c r="L12" s="183"/>
      <c r="M12" s="32"/>
      <c r="N12" s="32"/>
      <c r="O12" s="27" t="str">
        <f t="shared" si="1"/>
        <v>(5,869.00)</v>
      </c>
      <c r="P12" s="27"/>
      <c r="Q12" s="27"/>
      <c r="R12" s="223" t="str">
        <f t="shared" si="2"/>
        <v>2,934.50 </v>
      </c>
      <c r="S12" s="31" t="str">
        <f t="shared" si="3"/>
        <v>2,934.50 </v>
      </c>
      <c r="T12" s="31" t="str">
        <f t="shared" si="4"/>
        <v>2,934.50 </v>
      </c>
      <c r="U12" s="174"/>
      <c r="V12" s="224"/>
    </row>
    <row r="13" hidden="1">
      <c r="A13" s="130" t="s">
        <v>37</v>
      </c>
      <c r="B13" s="20" t="s">
        <v>43</v>
      </c>
      <c r="C13" s="179"/>
      <c r="D13" s="22"/>
      <c r="E13" s="22"/>
      <c r="F13" s="25"/>
      <c r="G13" s="24">
        <v>1027.0</v>
      </c>
      <c r="H13" s="25">
        <v>5000.0</v>
      </c>
      <c r="I13" s="180"/>
      <c r="J13" s="181"/>
      <c r="K13" s="32">
        <v>6027.0</v>
      </c>
      <c r="L13" s="183"/>
      <c r="M13" s="32"/>
      <c r="N13" s="32"/>
      <c r="O13" s="27" t="str">
        <f t="shared" si="1"/>
        <v> 0.00 </v>
      </c>
      <c r="P13" s="27"/>
      <c r="Q13" s="27"/>
      <c r="R13" s="223" t="str">
        <f t="shared" si="2"/>
        <v>3,013.50 </v>
      </c>
      <c r="S13" s="31" t="str">
        <f t="shared" si="3"/>
        <v>3,013.50 </v>
      </c>
      <c r="T13" s="31" t="str">
        <f t="shared" si="4"/>
        <v>-3,013.50 </v>
      </c>
      <c r="U13" s="174"/>
      <c r="V13" s="224"/>
    </row>
    <row r="14" hidden="1">
      <c r="A14" s="80" t="s">
        <v>44</v>
      </c>
      <c r="B14" s="20" t="s">
        <v>45</v>
      </c>
      <c r="C14" s="179"/>
      <c r="D14" s="22"/>
      <c r="E14" s="22"/>
      <c r="F14" s="25"/>
      <c r="G14" s="24">
        <v>751.0</v>
      </c>
      <c r="H14" s="25">
        <v>5000.0</v>
      </c>
      <c r="I14" s="180"/>
      <c r="J14" s="181"/>
      <c r="K14" s="32"/>
      <c r="L14" s="183"/>
      <c r="M14" s="32"/>
      <c r="N14" s="32"/>
      <c r="O14" s="27" t="str">
        <f t="shared" si="1"/>
        <v>(5,751.00)</v>
      </c>
      <c r="P14" s="27"/>
      <c r="Q14" s="27"/>
      <c r="R14" s="223" t="str">
        <f t="shared" si="2"/>
        <v>2,875.50 </v>
      </c>
      <c r="S14" s="31" t="str">
        <f t="shared" si="3"/>
        <v>2,875.50 </v>
      </c>
      <c r="T14" s="31" t="str">
        <f t="shared" si="4"/>
        <v>2,875.50 </v>
      </c>
      <c r="U14" s="174"/>
      <c r="V14" s="224"/>
    </row>
    <row r="15" hidden="1">
      <c r="A15" s="80" t="s">
        <v>46</v>
      </c>
      <c r="B15" s="20" t="s">
        <v>47</v>
      </c>
      <c r="C15" s="179"/>
      <c r="D15" s="22"/>
      <c r="E15" s="22"/>
      <c r="F15" s="25">
        <v>5000.0</v>
      </c>
      <c r="G15" s="24">
        <v>948.0</v>
      </c>
      <c r="H15" s="25">
        <v>5000.0</v>
      </c>
      <c r="I15" s="180"/>
      <c r="J15" s="181"/>
      <c r="K15" s="32" t="str">
        <f>1488+2000+5000</f>
        <v> 8,488.00 </v>
      </c>
      <c r="L15" s="183"/>
      <c r="M15" s="32"/>
      <c r="N15" s="32"/>
      <c r="O15" s="27" t="str">
        <f t="shared" si="1"/>
        <v>(2,460.00)</v>
      </c>
      <c r="P15" s="27"/>
      <c r="Q15" s="27"/>
      <c r="R15" s="223" t="str">
        <f t="shared" si="2"/>
        <v>2,974.00 </v>
      </c>
      <c r="S15" s="31" t="str">
        <f t="shared" si="3"/>
        <v>2,974.00 </v>
      </c>
      <c r="T15" s="31" t="str">
        <f t="shared" si="4"/>
        <v>-5,514.00 </v>
      </c>
      <c r="U15" s="174"/>
      <c r="V15" s="224"/>
    </row>
    <row r="16" hidden="1">
      <c r="A16" s="80" t="s">
        <v>48</v>
      </c>
      <c r="B16" s="20" t="s">
        <v>49</v>
      </c>
      <c r="C16" s="179"/>
      <c r="D16" s="22"/>
      <c r="E16" s="22"/>
      <c r="F16" s="25"/>
      <c r="G16" s="24">
        <v>881.0</v>
      </c>
      <c r="H16" s="25">
        <v>5000.0</v>
      </c>
      <c r="I16" s="180"/>
      <c r="J16" s="181"/>
      <c r="K16" s="32"/>
      <c r="L16" s="183"/>
      <c r="M16" s="32"/>
      <c r="N16" s="32"/>
      <c r="O16" s="27" t="str">
        <f t="shared" si="1"/>
        <v>(5,881.00)</v>
      </c>
      <c r="P16" s="27"/>
      <c r="Q16" s="27"/>
      <c r="R16" s="223" t="str">
        <f t="shared" si="2"/>
        <v>2,940.50 </v>
      </c>
      <c r="S16" s="31" t="str">
        <f t="shared" si="3"/>
        <v>2,940.50 </v>
      </c>
      <c r="T16" s="31" t="str">
        <f t="shared" si="4"/>
        <v>2,940.50 </v>
      </c>
      <c r="U16" s="174"/>
      <c r="V16" s="224"/>
    </row>
    <row r="17" hidden="1">
      <c r="A17" s="80" t="s">
        <v>50</v>
      </c>
      <c r="B17" s="20" t="s">
        <v>51</v>
      </c>
      <c r="C17" s="179"/>
      <c r="D17" s="22"/>
      <c r="E17" s="22"/>
      <c r="F17" s="25"/>
      <c r="G17" s="24">
        <v>1027.0</v>
      </c>
      <c r="H17" s="25">
        <v>5000.0</v>
      </c>
      <c r="I17" s="180"/>
      <c r="J17" s="181"/>
      <c r="K17" s="32">
        <v>3000.0</v>
      </c>
      <c r="L17" s="183"/>
      <c r="M17" s="32"/>
      <c r="N17" s="32"/>
      <c r="O17" s="27" t="str">
        <f t="shared" si="1"/>
        <v>(3,027.00)</v>
      </c>
      <c r="P17" s="27"/>
      <c r="Q17" s="27"/>
      <c r="R17" s="223" t="str">
        <f t="shared" si="2"/>
        <v>3,013.50 </v>
      </c>
      <c r="S17" s="31" t="str">
        <f t="shared" si="3"/>
        <v>3,013.50 </v>
      </c>
      <c r="T17" s="31" t="str">
        <f t="shared" si="4"/>
        <v>13.50 </v>
      </c>
      <c r="U17" s="174"/>
      <c r="V17" s="224"/>
    </row>
    <row r="18" hidden="1">
      <c r="A18" s="80" t="s">
        <v>646</v>
      </c>
      <c r="B18" s="20" t="s">
        <v>53</v>
      </c>
      <c r="C18" s="179">
        <v>3427.0</v>
      </c>
      <c r="D18" s="22">
        <v>50.0</v>
      </c>
      <c r="E18" s="22"/>
      <c r="F18" s="25"/>
      <c r="G18" s="24">
        <v>1359.0</v>
      </c>
      <c r="H18" s="25">
        <v>5000.0</v>
      </c>
      <c r="I18" s="180"/>
      <c r="J18" s="181">
        <v>3427.0</v>
      </c>
      <c r="K18" s="22"/>
      <c r="L18" s="184">
        <v>50.0</v>
      </c>
      <c r="M18" s="22">
        <v>3200.0</v>
      </c>
      <c r="N18" s="22"/>
      <c r="O18" s="27" t="str">
        <f t="shared" si="1"/>
        <v>(3,159.00)</v>
      </c>
      <c r="P18" s="27"/>
      <c r="Q18" s="27"/>
      <c r="R18" s="223" t="str">
        <f t="shared" si="2"/>
        <v>3,179.50 </v>
      </c>
      <c r="S18" s="31" t="str">
        <f t="shared" si="3"/>
        <v>6,606.50 </v>
      </c>
      <c r="T18" s="31" t="str">
        <f t="shared" si="4"/>
        <v>-70.50 </v>
      </c>
      <c r="U18" s="174"/>
      <c r="V18" s="224"/>
    </row>
    <row r="19" hidden="1">
      <c r="A19" s="80" t="s">
        <v>54</v>
      </c>
      <c r="B19" s="20" t="s">
        <v>55</v>
      </c>
      <c r="C19" s="179"/>
      <c r="D19" s="22"/>
      <c r="E19" s="22"/>
      <c r="F19" s="25"/>
      <c r="G19" s="24">
        <v>1180.0</v>
      </c>
      <c r="H19" s="25">
        <v>5000.0</v>
      </c>
      <c r="I19" s="180"/>
      <c r="J19" s="181">
        <v>5000.0</v>
      </c>
      <c r="K19" s="32"/>
      <c r="L19" s="183"/>
      <c r="M19" s="32"/>
      <c r="N19" s="32"/>
      <c r="O19" s="27" t="str">
        <f t="shared" si="1"/>
        <v>(1,180.00)</v>
      </c>
      <c r="P19" s="27"/>
      <c r="Q19" s="27"/>
      <c r="R19" s="223" t="str">
        <f t="shared" si="2"/>
        <v>3,090.00 </v>
      </c>
      <c r="S19" s="31" t="str">
        <f t="shared" si="3"/>
        <v>3,090.00 </v>
      </c>
      <c r="T19" s="31" t="str">
        <f t="shared" si="4"/>
        <v>-1,910.00 </v>
      </c>
      <c r="U19" s="174"/>
      <c r="V19" s="224"/>
    </row>
    <row r="20" hidden="1">
      <c r="A20" s="80" t="s">
        <v>56</v>
      </c>
      <c r="B20" s="20" t="s">
        <v>57</v>
      </c>
      <c r="C20" s="179"/>
      <c r="D20" s="22"/>
      <c r="E20" s="22"/>
      <c r="F20" s="25"/>
      <c r="G20" s="24">
        <v>948.0</v>
      </c>
      <c r="H20" s="25">
        <v>5000.0</v>
      </c>
      <c r="I20" s="180"/>
      <c r="J20" s="181"/>
      <c r="K20" s="32"/>
      <c r="L20" s="183"/>
      <c r="M20" s="32"/>
      <c r="N20" s="32"/>
      <c r="O20" s="27" t="str">
        <f t="shared" si="1"/>
        <v>(5,948.00)</v>
      </c>
      <c r="P20" s="27"/>
      <c r="Q20" s="27"/>
      <c r="R20" s="223" t="str">
        <f t="shared" si="2"/>
        <v>2,974.00 </v>
      </c>
      <c r="S20" s="31" t="str">
        <f t="shared" si="3"/>
        <v>2,974.00 </v>
      </c>
      <c r="T20" s="31" t="str">
        <f t="shared" si="4"/>
        <v>2,974.00 </v>
      </c>
      <c r="U20" s="174"/>
      <c r="V20" s="224"/>
    </row>
    <row r="21" ht="15.75" hidden="1" customHeight="1">
      <c r="A21" s="80" t="s">
        <v>58</v>
      </c>
      <c r="B21" s="20" t="s">
        <v>59</v>
      </c>
      <c r="C21" s="179"/>
      <c r="D21" s="22"/>
      <c r="E21" s="22"/>
      <c r="F21" s="25"/>
      <c r="G21" s="24">
        <v>948.0</v>
      </c>
      <c r="H21" s="25">
        <v>5000.0</v>
      </c>
      <c r="I21" s="180"/>
      <c r="J21" s="181"/>
      <c r="K21" s="32">
        <v>2500.0</v>
      </c>
      <c r="L21" s="183"/>
      <c r="M21" s="32"/>
      <c r="N21" s="32"/>
      <c r="O21" s="27" t="str">
        <f t="shared" si="1"/>
        <v>(3,448.00)</v>
      </c>
      <c r="P21" s="27"/>
      <c r="Q21" s="27"/>
      <c r="R21" s="223" t="str">
        <f t="shared" si="2"/>
        <v>2,974.00 </v>
      </c>
      <c r="S21" s="31" t="str">
        <f t="shared" si="3"/>
        <v>2,974.00 </v>
      </c>
      <c r="T21" s="31" t="str">
        <f t="shared" si="4"/>
        <v>474.00 </v>
      </c>
      <c r="U21" s="174"/>
      <c r="V21" s="224"/>
    </row>
    <row r="22" ht="15.75" hidden="1" customHeight="1">
      <c r="A22" s="80" t="s">
        <v>60</v>
      </c>
      <c r="B22" s="20" t="s">
        <v>61</v>
      </c>
      <c r="C22" s="179">
        <v>198.0</v>
      </c>
      <c r="D22" s="22"/>
      <c r="E22" s="22"/>
      <c r="F22" s="25"/>
      <c r="G22" s="24">
        <v>1640.0</v>
      </c>
      <c r="H22" s="25">
        <v>5000.0</v>
      </c>
      <c r="I22" s="180"/>
      <c r="J22" s="181">
        <v>6638.0</v>
      </c>
      <c r="K22" s="32"/>
      <c r="L22" s="183"/>
      <c r="M22" s="32"/>
      <c r="N22" s="32"/>
      <c r="O22" s="27" t="str">
        <f t="shared" si="1"/>
        <v>(200.00)</v>
      </c>
      <c r="P22" s="27"/>
      <c r="Q22" s="27"/>
      <c r="R22" s="223" t="str">
        <f t="shared" si="2"/>
        <v>3,320.00 </v>
      </c>
      <c r="S22" s="31" t="str">
        <f t="shared" si="3"/>
        <v>3,518.00 </v>
      </c>
      <c r="T22" s="31" t="str">
        <f t="shared" si="4"/>
        <v>-3,120.00 </v>
      </c>
      <c r="U22" s="174"/>
      <c r="V22" s="224"/>
    </row>
    <row r="23" ht="15.75" hidden="1" customHeight="1">
      <c r="A23" s="80" t="s">
        <v>62</v>
      </c>
      <c r="B23" s="20" t="s">
        <v>63</v>
      </c>
      <c r="C23" s="179"/>
      <c r="D23" s="22"/>
      <c r="E23" s="22"/>
      <c r="F23" s="25"/>
      <c r="G23" s="24">
        <v>1304.0</v>
      </c>
      <c r="H23" s="25">
        <v>5000.0</v>
      </c>
      <c r="I23" s="180"/>
      <c r="J23" s="181"/>
      <c r="K23" s="32"/>
      <c r="L23" s="183"/>
      <c r="M23" s="32"/>
      <c r="N23" s="32"/>
      <c r="O23" s="27" t="str">
        <f t="shared" si="1"/>
        <v>(6,304.00)</v>
      </c>
      <c r="P23" s="27"/>
      <c r="Q23" s="27"/>
      <c r="R23" s="223" t="str">
        <f t="shared" si="2"/>
        <v>3,152.00 </v>
      </c>
      <c r="S23" s="31" t="str">
        <f t="shared" si="3"/>
        <v>3,152.00 </v>
      </c>
      <c r="T23" s="31" t="str">
        <f t="shared" si="4"/>
        <v>3,152.00 </v>
      </c>
      <c r="U23" s="174"/>
      <c r="V23" s="224"/>
    </row>
    <row r="24" ht="15.75" hidden="1" customHeight="1">
      <c r="A24" s="80" t="s">
        <v>64</v>
      </c>
      <c r="B24" s="20" t="s">
        <v>65</v>
      </c>
      <c r="C24" s="179">
        <v>7961.0</v>
      </c>
      <c r="D24" s="22"/>
      <c r="E24" s="22"/>
      <c r="F24" s="25"/>
      <c r="G24" s="24">
        <v>632.0</v>
      </c>
      <c r="H24" s="25">
        <v>5000.0</v>
      </c>
      <c r="I24" s="180"/>
      <c r="J24" s="181"/>
      <c r="K24" s="32"/>
      <c r="L24" s="183"/>
      <c r="M24" s="32"/>
      <c r="N24" s="32"/>
      <c r="O24" s="27" t="str">
        <f t="shared" si="1"/>
        <v>(13,593.00)</v>
      </c>
      <c r="P24" s="27"/>
      <c r="Q24" s="27"/>
      <c r="R24" s="223" t="str">
        <f t="shared" si="2"/>
        <v>2,816.00 </v>
      </c>
      <c r="S24" s="31" t="str">
        <f t="shared" si="3"/>
        <v>10,777.00 </v>
      </c>
      <c r="T24" s="31" t="str">
        <f t="shared" si="4"/>
        <v>10,777.00 </v>
      </c>
      <c r="U24" s="174"/>
      <c r="V24" s="224"/>
    </row>
    <row r="25" ht="15.75" hidden="1" customHeight="1">
      <c r="A25" s="80" t="s">
        <v>66</v>
      </c>
      <c r="B25" s="20" t="s">
        <v>67</v>
      </c>
      <c r="C25" s="179"/>
      <c r="D25" s="22"/>
      <c r="E25" s="22"/>
      <c r="F25" s="27"/>
      <c r="G25" s="24">
        <v>830.0</v>
      </c>
      <c r="H25" s="25">
        <v>5000.0</v>
      </c>
      <c r="I25" s="180"/>
      <c r="J25" s="181"/>
      <c r="K25" s="32"/>
      <c r="L25" s="183"/>
      <c r="M25" s="32"/>
      <c r="N25" s="32"/>
      <c r="O25" s="27" t="str">
        <f t="shared" si="1"/>
        <v>(5,830.00)</v>
      </c>
      <c r="P25" s="27"/>
      <c r="Q25" s="27"/>
      <c r="R25" s="223" t="str">
        <f t="shared" si="2"/>
        <v>2,915.00 </v>
      </c>
      <c r="S25" s="31" t="str">
        <f t="shared" si="3"/>
        <v>2,915.00 </v>
      </c>
      <c r="T25" s="31" t="str">
        <f t="shared" si="4"/>
        <v>2,915.00 </v>
      </c>
      <c r="U25" s="174"/>
      <c r="V25" s="224"/>
    </row>
    <row r="26" ht="15.75" hidden="1" customHeight="1">
      <c r="A26" s="80" t="s">
        <v>68</v>
      </c>
      <c r="B26" s="20" t="s">
        <v>69</v>
      </c>
      <c r="C26" s="179"/>
      <c r="D26" s="22"/>
      <c r="E26" s="22"/>
      <c r="F26" s="25"/>
      <c r="G26" s="24">
        <v>869.0</v>
      </c>
      <c r="H26" s="25">
        <v>5000.0</v>
      </c>
      <c r="I26" s="180"/>
      <c r="J26" s="181"/>
      <c r="K26" s="32"/>
      <c r="L26" s="183"/>
      <c r="M26" s="32"/>
      <c r="N26" s="32"/>
      <c r="O26" s="27" t="str">
        <f t="shared" si="1"/>
        <v>(5,869.00)</v>
      </c>
      <c r="P26" s="27"/>
      <c r="Q26" s="27"/>
      <c r="R26" s="223" t="str">
        <f t="shared" si="2"/>
        <v>2,934.50 </v>
      </c>
      <c r="S26" s="31" t="str">
        <f t="shared" si="3"/>
        <v>2,934.50 </v>
      </c>
      <c r="T26" s="31" t="str">
        <f t="shared" si="4"/>
        <v>2,934.50 </v>
      </c>
      <c r="U26" s="174"/>
      <c r="V26" s="224"/>
    </row>
    <row r="27" ht="15.75" hidden="1" customHeight="1">
      <c r="A27" s="130" t="s">
        <v>70</v>
      </c>
      <c r="B27" s="20" t="s">
        <v>71</v>
      </c>
      <c r="C27" s="179"/>
      <c r="D27" s="22"/>
      <c r="E27" s="22"/>
      <c r="F27" s="25"/>
      <c r="G27" s="24">
        <v>956.0</v>
      </c>
      <c r="H27" s="25">
        <v>5000.0</v>
      </c>
      <c r="I27" s="180"/>
      <c r="J27" s="181"/>
      <c r="K27" s="32">
        <v>5956.0</v>
      </c>
      <c r="L27" s="183"/>
      <c r="M27" s="32"/>
      <c r="N27" s="32"/>
      <c r="O27" s="27" t="str">
        <f t="shared" si="1"/>
        <v> 0.00 </v>
      </c>
      <c r="P27" s="27"/>
      <c r="Q27" s="27"/>
      <c r="R27" s="223" t="str">
        <f t="shared" si="2"/>
        <v>2,978.00 </v>
      </c>
      <c r="S27" s="31" t="str">
        <f t="shared" si="3"/>
        <v>2,978.00 </v>
      </c>
      <c r="T27" s="31" t="str">
        <f t="shared" si="4"/>
        <v>-2,978.00 </v>
      </c>
      <c r="U27" s="174"/>
      <c r="V27" s="224"/>
    </row>
    <row r="28" ht="15.75" hidden="1" customHeight="1">
      <c r="A28" s="80" t="s">
        <v>72</v>
      </c>
      <c r="B28" s="20" t="s">
        <v>73</v>
      </c>
      <c r="C28" s="179"/>
      <c r="D28" s="22"/>
      <c r="E28" s="22"/>
      <c r="F28" s="25"/>
      <c r="G28" s="24">
        <v>600.0</v>
      </c>
      <c r="H28" s="25">
        <v>5000.0</v>
      </c>
      <c r="I28" s="180"/>
      <c r="J28" s="181"/>
      <c r="K28" s="32"/>
      <c r="L28" s="183"/>
      <c r="M28" s="32"/>
      <c r="N28" s="32"/>
      <c r="O28" s="27" t="str">
        <f t="shared" si="1"/>
        <v>(5,600.00)</v>
      </c>
      <c r="P28" s="27"/>
      <c r="Q28" s="27"/>
      <c r="R28" s="223" t="str">
        <f t="shared" si="2"/>
        <v>2,800.00 </v>
      </c>
      <c r="S28" s="31" t="str">
        <f t="shared" si="3"/>
        <v>2,800.00 </v>
      </c>
      <c r="T28" s="31" t="str">
        <f t="shared" si="4"/>
        <v>2,800.00 </v>
      </c>
      <c r="U28" s="174"/>
      <c r="V28" s="224"/>
    </row>
    <row r="29" ht="15.75" hidden="1" customHeight="1">
      <c r="A29" s="80" t="s">
        <v>647</v>
      </c>
      <c r="B29" s="20" t="s">
        <v>75</v>
      </c>
      <c r="C29" s="179">
        <v>24977.0</v>
      </c>
      <c r="D29" s="22"/>
      <c r="E29" s="22"/>
      <c r="F29" s="25"/>
      <c r="G29" s="24">
        <v>869.0</v>
      </c>
      <c r="H29" s="25">
        <v>5000.0</v>
      </c>
      <c r="I29" s="180"/>
      <c r="J29" s="181"/>
      <c r="K29" s="32"/>
      <c r="L29" s="183"/>
      <c r="M29" s="32"/>
      <c r="N29" s="32"/>
      <c r="O29" s="27" t="str">
        <f t="shared" si="1"/>
        <v>(30,846.00)</v>
      </c>
      <c r="P29" s="27"/>
      <c r="Q29" s="27"/>
      <c r="R29" s="223" t="str">
        <f t="shared" si="2"/>
        <v>2,934.50 </v>
      </c>
      <c r="S29" s="31" t="str">
        <f t="shared" si="3"/>
        <v>27,911.50 </v>
      </c>
      <c r="T29" s="31" t="str">
        <f t="shared" si="4"/>
        <v>27,911.50 </v>
      </c>
      <c r="U29" s="174"/>
      <c r="V29" s="224"/>
    </row>
    <row r="30" ht="15.75" hidden="1" customHeight="1">
      <c r="A30" s="80" t="s">
        <v>76</v>
      </c>
      <c r="B30" s="20" t="s">
        <v>77</v>
      </c>
      <c r="C30" s="179"/>
      <c r="D30" s="22"/>
      <c r="E30" s="22"/>
      <c r="F30" s="25"/>
      <c r="G30" s="24">
        <v>711.0</v>
      </c>
      <c r="H30" s="25">
        <v>5000.0</v>
      </c>
      <c r="I30" s="180"/>
      <c r="J30" s="181"/>
      <c r="K30" s="32"/>
      <c r="L30" s="183"/>
      <c r="M30" s="32"/>
      <c r="N30" s="32"/>
      <c r="O30" s="27" t="str">
        <f t="shared" si="1"/>
        <v>(5,711.00)</v>
      </c>
      <c r="P30" s="27"/>
      <c r="Q30" s="27"/>
      <c r="R30" s="223" t="str">
        <f t="shared" si="2"/>
        <v>2,855.50 </v>
      </c>
      <c r="S30" s="31" t="str">
        <f t="shared" si="3"/>
        <v>2,855.50 </v>
      </c>
      <c r="T30" s="31" t="str">
        <f t="shared" si="4"/>
        <v>2,855.50 </v>
      </c>
      <c r="U30" s="174"/>
      <c r="V30" s="224"/>
    </row>
    <row r="31" ht="15.75" hidden="1" customHeight="1">
      <c r="A31" s="80" t="s">
        <v>78</v>
      </c>
      <c r="B31" s="20" t="s">
        <v>79</v>
      </c>
      <c r="C31" s="179"/>
      <c r="D31" s="22"/>
      <c r="E31" s="22"/>
      <c r="F31" s="25"/>
      <c r="G31" s="24">
        <v>715.0</v>
      </c>
      <c r="H31" s="25">
        <v>5000.0</v>
      </c>
      <c r="I31" s="180"/>
      <c r="J31" s="181"/>
      <c r="K31" s="32">
        <v>3000.0</v>
      </c>
      <c r="L31" s="183"/>
      <c r="M31" s="32"/>
      <c r="N31" s="32"/>
      <c r="O31" s="27" t="str">
        <f t="shared" si="1"/>
        <v>(2,715.00)</v>
      </c>
      <c r="P31" s="27"/>
      <c r="Q31" s="27"/>
      <c r="R31" s="223" t="str">
        <f t="shared" si="2"/>
        <v>2,857.50 </v>
      </c>
      <c r="S31" s="31" t="str">
        <f t="shared" si="3"/>
        <v>2,857.50 </v>
      </c>
      <c r="T31" s="31" t="str">
        <f t="shared" si="4"/>
        <v>-142.50 </v>
      </c>
      <c r="U31" s="174"/>
      <c r="V31" s="224"/>
    </row>
    <row r="32" ht="15.75" hidden="1" customHeight="1">
      <c r="A32" s="80" t="s">
        <v>80</v>
      </c>
      <c r="B32" s="20" t="s">
        <v>81</v>
      </c>
      <c r="C32" s="179">
        <v>9970.0</v>
      </c>
      <c r="D32" s="22"/>
      <c r="E32" s="22"/>
      <c r="F32" s="25"/>
      <c r="G32" s="24">
        <v>952.0</v>
      </c>
      <c r="H32" s="25">
        <v>5000.0</v>
      </c>
      <c r="I32" s="180"/>
      <c r="J32" s="181"/>
      <c r="K32" s="32" t="str">
        <f>7304+1488</f>
        <v> 8,792.00 </v>
      </c>
      <c r="L32" s="183"/>
      <c r="M32" s="32"/>
      <c r="N32" s="32"/>
      <c r="O32" s="27" t="str">
        <f t="shared" si="1"/>
        <v>(7,130.00)</v>
      </c>
      <c r="P32" s="27"/>
      <c r="Q32" s="27"/>
      <c r="R32" s="223" t="str">
        <f t="shared" si="2"/>
        <v>2,976.00 </v>
      </c>
      <c r="S32" s="31" t="str">
        <f t="shared" si="3"/>
        <v>12,946.00 </v>
      </c>
      <c r="T32" s="31" t="str">
        <f t="shared" si="4"/>
        <v>4,154.00 </v>
      </c>
      <c r="U32" s="174"/>
      <c r="V32" s="224"/>
    </row>
    <row r="33" ht="15.75" hidden="1" customHeight="1">
      <c r="A33" s="130" t="s">
        <v>82</v>
      </c>
      <c r="B33" s="20" t="s">
        <v>83</v>
      </c>
      <c r="C33" s="179"/>
      <c r="D33" s="22"/>
      <c r="E33" s="22"/>
      <c r="F33" s="25"/>
      <c r="G33" s="24">
        <v>988.0</v>
      </c>
      <c r="H33" s="25">
        <v>5000.0</v>
      </c>
      <c r="I33" s="180">
        <v>5988.0</v>
      </c>
      <c r="J33" s="181"/>
      <c r="K33" s="32"/>
      <c r="L33" s="183"/>
      <c r="M33" s="32"/>
      <c r="N33" s="32"/>
      <c r="O33" s="27" t="str">
        <f t="shared" si="1"/>
        <v> 0.00 </v>
      </c>
      <c r="P33" s="27"/>
      <c r="Q33" s="27"/>
      <c r="R33" s="223" t="str">
        <f t="shared" si="2"/>
        <v>2,994.00 </v>
      </c>
      <c r="S33" s="31" t="str">
        <f t="shared" si="3"/>
        <v>2,994.00 </v>
      </c>
      <c r="T33" s="31" t="str">
        <f t="shared" si="4"/>
        <v>-2,994.00 </v>
      </c>
      <c r="U33" s="174"/>
      <c r="V33" s="224"/>
    </row>
    <row r="34" ht="15.75" hidden="1" customHeight="1">
      <c r="A34" s="83" t="s">
        <v>648</v>
      </c>
      <c r="B34" s="37" t="s">
        <v>85</v>
      </c>
      <c r="C34" s="179"/>
      <c r="D34" s="38"/>
      <c r="E34" s="38"/>
      <c r="F34" s="40"/>
      <c r="G34" s="24">
        <v>948.0</v>
      </c>
      <c r="H34" s="25">
        <v>5000.0</v>
      </c>
      <c r="I34" s="185"/>
      <c r="J34" s="186"/>
      <c r="K34" s="42"/>
      <c r="L34" s="187"/>
      <c r="M34" s="42"/>
      <c r="N34" s="42"/>
      <c r="O34" s="27" t="str">
        <f t="shared" si="1"/>
        <v>(5,948.00)</v>
      </c>
      <c r="P34" s="27"/>
      <c r="Q34" s="27"/>
      <c r="R34" s="223" t="str">
        <f t="shared" si="2"/>
        <v>2,974.00 </v>
      </c>
      <c r="S34" s="31" t="str">
        <f t="shared" si="3"/>
        <v>2,974.00 </v>
      </c>
      <c r="T34" s="31" t="str">
        <f t="shared" si="4"/>
        <v>2,974.00 </v>
      </c>
      <c r="U34" s="174"/>
      <c r="V34" s="224"/>
    </row>
    <row r="35" ht="15.75" hidden="1" customHeight="1">
      <c r="A35" s="80" t="s">
        <v>86</v>
      </c>
      <c r="B35" s="20" t="s">
        <v>87</v>
      </c>
      <c r="C35" s="179">
        <v>2041.0</v>
      </c>
      <c r="D35" s="22"/>
      <c r="E35" s="22"/>
      <c r="F35" s="25"/>
      <c r="G35" s="24">
        <v>790.0</v>
      </c>
      <c r="H35" s="25">
        <v>4000.0</v>
      </c>
      <c r="I35" s="180"/>
      <c r="J35" s="181" t="str">
        <f>4056+1000</f>
        <v> 5,056.00 </v>
      </c>
      <c r="K35" s="32"/>
      <c r="L35" s="183"/>
      <c r="M35" s="32">
        <v>2000.0</v>
      </c>
      <c r="N35" s="32"/>
      <c r="O35" s="27" t="str">
        <f t="shared" si="1"/>
        <v> 225.00 </v>
      </c>
      <c r="P35" s="27"/>
      <c r="Q35" s="27"/>
      <c r="R35" s="223" t="str">
        <f t="shared" si="2"/>
        <v>2,395.00 </v>
      </c>
      <c r="S35" s="31" t="str">
        <f t="shared" si="3"/>
        <v>4,436.00 </v>
      </c>
      <c r="T35" s="31" t="str">
        <f t="shared" si="4"/>
        <v>-2,620.00 </v>
      </c>
      <c r="U35" s="174"/>
      <c r="V35" s="224"/>
    </row>
    <row r="36" ht="15.75" hidden="1" customHeight="1">
      <c r="A36" s="80" t="s">
        <v>649</v>
      </c>
      <c r="B36" s="20" t="s">
        <v>89</v>
      </c>
      <c r="C36" s="179">
        <v>7961.0</v>
      </c>
      <c r="D36" s="22"/>
      <c r="E36" s="22"/>
      <c r="F36" s="25"/>
      <c r="G36" s="24">
        <v>632.0</v>
      </c>
      <c r="H36" s="25">
        <v>5000.0</v>
      </c>
      <c r="I36" s="180">
        <v>7000.0</v>
      </c>
      <c r="J36" s="181"/>
      <c r="K36" s="32"/>
      <c r="L36" s="183"/>
      <c r="M36" s="32"/>
      <c r="N36" s="32"/>
      <c r="O36" s="27" t="str">
        <f t="shared" si="1"/>
        <v>(6,593.00)</v>
      </c>
      <c r="P36" s="27"/>
      <c r="Q36" s="27"/>
      <c r="R36" s="223" t="str">
        <f t="shared" si="2"/>
        <v>2,816.00 </v>
      </c>
      <c r="S36" s="31" t="str">
        <f t="shared" si="3"/>
        <v>10,777.00 </v>
      </c>
      <c r="T36" s="31" t="str">
        <f t="shared" si="4"/>
        <v>3,777.00 </v>
      </c>
      <c r="U36" s="174"/>
      <c r="V36" s="224"/>
    </row>
    <row r="37" ht="15.75" hidden="1" customHeight="1">
      <c r="A37" s="80" t="s">
        <v>90</v>
      </c>
      <c r="B37" s="20" t="s">
        <v>91</v>
      </c>
      <c r="C37" s="179">
        <v>7098.0</v>
      </c>
      <c r="D37" s="22"/>
      <c r="E37" s="22"/>
      <c r="F37" s="25"/>
      <c r="G37" s="24">
        <v>711.0</v>
      </c>
      <c r="H37" s="25">
        <v>5000.0</v>
      </c>
      <c r="I37" s="180"/>
      <c r="J37" s="181"/>
      <c r="K37" s="32"/>
      <c r="L37" s="183"/>
      <c r="M37" s="32"/>
      <c r="N37" s="32"/>
      <c r="O37" s="27" t="str">
        <f t="shared" si="1"/>
        <v>(12,809.00)</v>
      </c>
      <c r="P37" s="27"/>
      <c r="Q37" s="27"/>
      <c r="R37" s="223" t="str">
        <f t="shared" si="2"/>
        <v>2,855.50 </v>
      </c>
      <c r="S37" s="31" t="str">
        <f t="shared" si="3"/>
        <v>9,953.50 </v>
      </c>
      <c r="T37" s="31" t="str">
        <f t="shared" si="4"/>
        <v>9,953.50 </v>
      </c>
      <c r="U37" s="174"/>
      <c r="V37" s="224"/>
    </row>
    <row r="38" ht="15.75" hidden="1" customHeight="1">
      <c r="A38" s="80" t="s">
        <v>92</v>
      </c>
      <c r="B38" s="20" t="s">
        <v>93</v>
      </c>
      <c r="C38" s="179"/>
      <c r="D38" s="22"/>
      <c r="E38" s="22"/>
      <c r="F38" s="25"/>
      <c r="G38" s="24">
        <v>632.0</v>
      </c>
      <c r="H38" s="25">
        <v>5000.0</v>
      </c>
      <c r="I38" s="180"/>
      <c r="J38" s="181"/>
      <c r="K38" s="32"/>
      <c r="L38" s="183"/>
      <c r="M38" s="32"/>
      <c r="N38" s="32"/>
      <c r="O38" s="27" t="str">
        <f t="shared" si="1"/>
        <v>(5,632.00)</v>
      </c>
      <c r="P38" s="27"/>
      <c r="Q38" s="27"/>
      <c r="R38" s="223" t="str">
        <f t="shared" si="2"/>
        <v>2,816.00 </v>
      </c>
      <c r="S38" s="31" t="str">
        <f t="shared" si="3"/>
        <v>2,816.00 </v>
      </c>
      <c r="T38" s="31" t="str">
        <f t="shared" si="4"/>
        <v>2,816.00 </v>
      </c>
      <c r="U38" s="174"/>
      <c r="V38" s="224"/>
    </row>
    <row r="39" ht="15.75" hidden="1" customHeight="1">
      <c r="A39" s="80" t="s">
        <v>94</v>
      </c>
      <c r="B39" s="20" t="s">
        <v>95</v>
      </c>
      <c r="C39" s="179"/>
      <c r="D39" s="22"/>
      <c r="E39" s="22"/>
      <c r="F39" s="25"/>
      <c r="G39" s="24">
        <v>790.0</v>
      </c>
      <c r="H39" s="25">
        <v>5000.0</v>
      </c>
      <c r="I39" s="180"/>
      <c r="J39" s="181"/>
      <c r="K39" s="32"/>
      <c r="L39" s="183"/>
      <c r="M39" s="32"/>
      <c r="N39" s="32"/>
      <c r="O39" s="27" t="str">
        <f t="shared" si="1"/>
        <v>(5,790.00)</v>
      </c>
      <c r="P39" s="27"/>
      <c r="Q39" s="27"/>
      <c r="R39" s="223" t="str">
        <f t="shared" si="2"/>
        <v>2,895.00 </v>
      </c>
      <c r="S39" s="31" t="str">
        <f t="shared" si="3"/>
        <v>2,895.00 </v>
      </c>
      <c r="T39" s="31" t="str">
        <f t="shared" si="4"/>
        <v>2,895.00 </v>
      </c>
      <c r="U39" s="174"/>
      <c r="V39" s="224"/>
    </row>
    <row r="40" ht="15.75" hidden="1" customHeight="1">
      <c r="A40" s="80" t="s">
        <v>96</v>
      </c>
      <c r="B40" s="20" t="s">
        <v>97</v>
      </c>
      <c r="C40" s="179"/>
      <c r="D40" s="22"/>
      <c r="E40" s="22"/>
      <c r="F40" s="25"/>
      <c r="G40" s="24">
        <v>672.0</v>
      </c>
      <c r="H40" s="25">
        <v>5000.0</v>
      </c>
      <c r="I40" s="180"/>
      <c r="J40" s="181"/>
      <c r="K40" s="32"/>
      <c r="L40" s="183"/>
      <c r="M40" s="32"/>
      <c r="N40" s="32"/>
      <c r="O40" s="27" t="str">
        <f t="shared" si="1"/>
        <v>(5,672.00)</v>
      </c>
      <c r="P40" s="27"/>
      <c r="Q40" s="27"/>
      <c r="R40" s="223" t="str">
        <f t="shared" si="2"/>
        <v>2,836.00 </v>
      </c>
      <c r="S40" s="31" t="str">
        <f t="shared" si="3"/>
        <v>2,836.00 </v>
      </c>
      <c r="T40" s="31" t="str">
        <f t="shared" si="4"/>
        <v>2,836.00 </v>
      </c>
      <c r="U40" s="174"/>
      <c r="V40" s="224"/>
    </row>
    <row r="41" ht="15.75" hidden="1" customHeight="1">
      <c r="A41" s="80" t="s">
        <v>98</v>
      </c>
      <c r="B41" s="20" t="s">
        <v>99</v>
      </c>
      <c r="C41" s="179"/>
      <c r="D41" s="22"/>
      <c r="E41" s="22"/>
      <c r="F41" s="25"/>
      <c r="G41" s="24">
        <v>869.0</v>
      </c>
      <c r="H41" s="25">
        <v>5000.0</v>
      </c>
      <c r="I41" s="180"/>
      <c r="J41" s="181"/>
      <c r="K41" s="32"/>
      <c r="L41" s="183"/>
      <c r="M41" s="32"/>
      <c r="N41" s="32"/>
      <c r="O41" s="27" t="str">
        <f t="shared" si="1"/>
        <v>(5,869.00)</v>
      </c>
      <c r="P41" s="27"/>
      <c r="Q41" s="27"/>
      <c r="R41" s="223" t="str">
        <f t="shared" si="2"/>
        <v>2,934.50 </v>
      </c>
      <c r="S41" s="31" t="str">
        <f t="shared" si="3"/>
        <v>2,934.50 </v>
      </c>
      <c r="T41" s="31" t="str">
        <f t="shared" si="4"/>
        <v>2,934.50 </v>
      </c>
      <c r="U41" s="174"/>
      <c r="V41" s="224"/>
    </row>
    <row r="42" ht="15.75" hidden="1" customHeight="1">
      <c r="A42" s="80" t="s">
        <v>100</v>
      </c>
      <c r="B42" s="20" t="s">
        <v>101</v>
      </c>
      <c r="C42" s="179">
        <v>10767.0</v>
      </c>
      <c r="D42" s="22"/>
      <c r="E42" s="22"/>
      <c r="F42" s="25"/>
      <c r="G42" s="24">
        <v>1244.0</v>
      </c>
      <c r="H42" s="25">
        <v>5000.0</v>
      </c>
      <c r="I42" s="180"/>
      <c r="J42" s="181"/>
      <c r="K42" s="32"/>
      <c r="L42" s="183">
        <v>7900.0</v>
      </c>
      <c r="M42" s="32"/>
      <c r="N42" s="32"/>
      <c r="O42" s="27" t="str">
        <f t="shared" si="1"/>
        <v>(9,111.00)</v>
      </c>
      <c r="P42" s="27"/>
      <c r="Q42" s="27"/>
      <c r="R42" s="223" t="str">
        <f t="shared" si="2"/>
        <v>3,122.00 </v>
      </c>
      <c r="S42" s="31" t="str">
        <f t="shared" si="3"/>
        <v>13,889.00 </v>
      </c>
      <c r="T42" s="31" t="str">
        <f t="shared" si="4"/>
        <v>5,989.00 </v>
      </c>
      <c r="U42" s="174"/>
      <c r="V42" s="224"/>
    </row>
    <row r="43" ht="15.75" hidden="1" customHeight="1">
      <c r="A43" s="80" t="s">
        <v>100</v>
      </c>
      <c r="B43" s="20" t="s">
        <v>102</v>
      </c>
      <c r="C43" s="179">
        <v>23901.0</v>
      </c>
      <c r="D43" s="22"/>
      <c r="E43" s="22"/>
      <c r="F43" s="25"/>
      <c r="G43" s="24">
        <v>3555.0</v>
      </c>
      <c r="H43" s="25">
        <v>5000.0</v>
      </c>
      <c r="I43" s="180"/>
      <c r="J43" s="181"/>
      <c r="K43" s="32"/>
      <c r="L43" s="183">
        <v>17500.0</v>
      </c>
      <c r="M43" s="32"/>
      <c r="N43" s="32"/>
      <c r="O43" s="27" t="str">
        <f t="shared" si="1"/>
        <v>(14,956.00)</v>
      </c>
      <c r="P43" s="27"/>
      <c r="Q43" s="27"/>
      <c r="R43" s="223" t="str">
        <f t="shared" si="2"/>
        <v>4,277.50 </v>
      </c>
      <c r="S43" s="31" t="str">
        <f t="shared" si="3"/>
        <v>28,178.50 </v>
      </c>
      <c r="T43" s="31" t="str">
        <f t="shared" si="4"/>
        <v>10,678.50 </v>
      </c>
      <c r="U43" s="174"/>
      <c r="V43" s="224"/>
    </row>
    <row r="44" ht="15.75" hidden="1" customHeight="1">
      <c r="A44" s="80" t="s">
        <v>103</v>
      </c>
      <c r="B44" s="20" t="s">
        <v>104</v>
      </c>
      <c r="C44" s="179">
        <v>6863.0</v>
      </c>
      <c r="D44" s="22"/>
      <c r="E44" s="22"/>
      <c r="F44" s="25"/>
      <c r="G44" s="24">
        <v>395.0</v>
      </c>
      <c r="H44" s="25">
        <v>5000.0</v>
      </c>
      <c r="I44" s="180"/>
      <c r="J44" s="181"/>
      <c r="K44" s="32"/>
      <c r="L44" s="183">
        <v>3650.0</v>
      </c>
      <c r="M44" s="32"/>
      <c r="N44" s="32"/>
      <c r="O44" s="27" t="str">
        <f t="shared" si="1"/>
        <v>(8,608.00)</v>
      </c>
      <c r="P44" s="27"/>
      <c r="Q44" s="27"/>
      <c r="R44" s="223" t="str">
        <f t="shared" si="2"/>
        <v>2,697.50 </v>
      </c>
      <c r="S44" s="31" t="str">
        <f t="shared" si="3"/>
        <v>9,560.50 </v>
      </c>
      <c r="T44" s="31" t="str">
        <f t="shared" si="4"/>
        <v>5,910.50 </v>
      </c>
      <c r="U44" s="174"/>
      <c r="V44" s="224"/>
    </row>
    <row r="45" ht="15.75" hidden="1" customHeight="1">
      <c r="A45" s="80" t="s">
        <v>650</v>
      </c>
      <c r="B45" s="20" t="s">
        <v>106</v>
      </c>
      <c r="C45" s="179">
        <v>16410.0</v>
      </c>
      <c r="D45" s="22"/>
      <c r="E45" s="22"/>
      <c r="F45" s="25"/>
      <c r="G45" s="24">
        <v>849.0</v>
      </c>
      <c r="H45" s="25">
        <v>5000.0</v>
      </c>
      <c r="I45" s="180"/>
      <c r="J45" s="181"/>
      <c r="K45" s="32"/>
      <c r="L45" s="183"/>
      <c r="M45" s="32"/>
      <c r="N45" s="32"/>
      <c r="O45" s="27" t="str">
        <f t="shared" si="1"/>
        <v>(22,259.00)</v>
      </c>
      <c r="P45" s="27"/>
      <c r="Q45" s="27"/>
      <c r="R45" s="223" t="str">
        <f t="shared" si="2"/>
        <v>2,924.50 </v>
      </c>
      <c r="S45" s="31" t="str">
        <f t="shared" si="3"/>
        <v>19,334.50 </v>
      </c>
      <c r="T45" s="31" t="str">
        <f t="shared" si="4"/>
        <v>19,334.50 </v>
      </c>
      <c r="U45" s="174"/>
      <c r="V45" s="224"/>
    </row>
    <row r="46" ht="15.75" hidden="1" customHeight="1">
      <c r="A46" s="80" t="s">
        <v>651</v>
      </c>
      <c r="B46" s="20" t="s">
        <v>108</v>
      </c>
      <c r="C46" s="179">
        <v>10472.0</v>
      </c>
      <c r="D46" s="22">
        <v>35.0</v>
      </c>
      <c r="E46" s="22"/>
      <c r="F46" s="25"/>
      <c r="G46" s="24">
        <v>1888.0</v>
      </c>
      <c r="H46" s="25">
        <v>5000.0</v>
      </c>
      <c r="I46" s="180"/>
      <c r="J46" s="181">
        <v>6884.0</v>
      </c>
      <c r="K46" s="32"/>
      <c r="L46" s="183"/>
      <c r="M46" s="32" t="str">
        <f>2506+35</f>
        <v> 2,541.00 </v>
      </c>
      <c r="N46" s="32"/>
      <c r="O46" s="27" t="str">
        <f t="shared" si="1"/>
        <v>(7,970.00)</v>
      </c>
      <c r="P46" s="27"/>
      <c r="Q46" s="27"/>
      <c r="R46" s="223" t="str">
        <f t="shared" si="2"/>
        <v>3,444.00 </v>
      </c>
      <c r="S46" s="31" t="str">
        <f t="shared" si="3"/>
        <v>13,916.00 </v>
      </c>
      <c r="T46" s="31" t="str">
        <f t="shared" si="4"/>
        <v>4,491.00 </v>
      </c>
      <c r="U46" s="174"/>
      <c r="V46" s="224"/>
    </row>
    <row r="47" ht="15.75" hidden="1" customHeight="1">
      <c r="A47" s="80" t="s">
        <v>109</v>
      </c>
      <c r="B47" s="20" t="s">
        <v>110</v>
      </c>
      <c r="C47" s="179">
        <v>8284.0</v>
      </c>
      <c r="D47" s="22"/>
      <c r="E47" s="22"/>
      <c r="F47" s="25"/>
      <c r="G47" s="24">
        <v>869.0</v>
      </c>
      <c r="H47" s="25">
        <v>5000.0</v>
      </c>
      <c r="I47" s="180"/>
      <c r="J47" s="181"/>
      <c r="K47" s="32">
        <v>7000.0</v>
      </c>
      <c r="L47" s="183"/>
      <c r="M47" s="32"/>
      <c r="N47" s="32"/>
      <c r="O47" s="27" t="str">
        <f t="shared" si="1"/>
        <v>(7,153.00)</v>
      </c>
      <c r="P47" s="27"/>
      <c r="Q47" s="27"/>
      <c r="R47" s="223" t="str">
        <f t="shared" si="2"/>
        <v>2,934.50 </v>
      </c>
      <c r="S47" s="31" t="str">
        <f t="shared" si="3"/>
        <v>11,218.50 </v>
      </c>
      <c r="T47" s="31" t="str">
        <f t="shared" si="4"/>
        <v>4,218.50 </v>
      </c>
      <c r="U47" s="174"/>
      <c r="V47" s="224"/>
    </row>
    <row r="48" ht="15.75" hidden="1" customHeight="1">
      <c r="A48" s="80" t="s">
        <v>111</v>
      </c>
      <c r="B48" s="20" t="s">
        <v>112</v>
      </c>
      <c r="C48" s="179"/>
      <c r="D48" s="22">
        <v>155.0</v>
      </c>
      <c r="E48" s="22"/>
      <c r="F48" s="25"/>
      <c r="G48" s="24">
        <v>1027.0</v>
      </c>
      <c r="H48" s="25">
        <v>5000.0</v>
      </c>
      <c r="I48" s="180"/>
      <c r="J48" s="181"/>
      <c r="K48" s="32">
        <v>510.0</v>
      </c>
      <c r="L48" s="183"/>
      <c r="M48" s="32"/>
      <c r="N48" s="32"/>
      <c r="O48" s="27" t="str">
        <f t="shared" si="1"/>
        <v>(5,672.00)</v>
      </c>
      <c r="P48" s="27"/>
      <c r="Q48" s="27"/>
      <c r="R48" s="223" t="str">
        <f t="shared" si="2"/>
        <v>3,013.50 </v>
      </c>
      <c r="S48" s="31" t="str">
        <f t="shared" si="3"/>
        <v>3,013.50 </v>
      </c>
      <c r="T48" s="31" t="str">
        <f t="shared" si="4"/>
        <v>2,503.50 </v>
      </c>
      <c r="U48" s="174"/>
      <c r="V48" s="224"/>
    </row>
    <row r="49" ht="15.75" hidden="1" customHeight="1">
      <c r="A49" s="83" t="s">
        <v>113</v>
      </c>
      <c r="B49" s="20" t="s">
        <v>114</v>
      </c>
      <c r="C49" s="179">
        <v>8231.0</v>
      </c>
      <c r="D49" s="22"/>
      <c r="E49" s="22"/>
      <c r="F49" s="25"/>
      <c r="G49" s="24">
        <v>830.0</v>
      </c>
      <c r="H49" s="25">
        <v>5000.0</v>
      </c>
      <c r="I49" s="180"/>
      <c r="J49" s="181"/>
      <c r="K49" s="32"/>
      <c r="L49" s="183"/>
      <c r="M49" s="32"/>
      <c r="N49" s="32"/>
      <c r="O49" s="27" t="str">
        <f t="shared" si="1"/>
        <v>(14,061.00)</v>
      </c>
      <c r="P49" s="27"/>
      <c r="Q49" s="27"/>
      <c r="R49" s="223" t="str">
        <f t="shared" si="2"/>
        <v>2,915.00 </v>
      </c>
      <c r="S49" s="31" t="str">
        <f t="shared" si="3"/>
        <v>11,146.00 </v>
      </c>
      <c r="T49" s="31" t="str">
        <f t="shared" si="4"/>
        <v>11,146.00 </v>
      </c>
      <c r="U49" s="174"/>
      <c r="V49" s="224"/>
    </row>
    <row r="50" ht="15.75" hidden="1" customHeight="1">
      <c r="A50" s="80" t="s">
        <v>86</v>
      </c>
      <c r="B50" s="20" t="s">
        <v>115</v>
      </c>
      <c r="C50" s="179">
        <v>2015.0</v>
      </c>
      <c r="D50" s="22"/>
      <c r="E50" s="22"/>
      <c r="F50" s="25"/>
      <c r="G50" s="24">
        <v>751.0</v>
      </c>
      <c r="H50" s="27">
        <v>4000.0</v>
      </c>
      <c r="I50" s="180"/>
      <c r="J50" s="181"/>
      <c r="K50" s="32">
        <v>2000.0</v>
      </c>
      <c r="L50" s="183"/>
      <c r="M50" s="32"/>
      <c r="N50" s="32"/>
      <c r="O50" s="27" t="str">
        <f t="shared" si="1"/>
        <v>(4,766.00)</v>
      </c>
      <c r="P50" s="27"/>
      <c r="Q50" s="27"/>
      <c r="R50" s="223" t="str">
        <f t="shared" si="2"/>
        <v>2,375.50 </v>
      </c>
      <c r="S50" s="31" t="str">
        <f t="shared" si="3"/>
        <v>4,390.50 </v>
      </c>
      <c r="T50" s="31" t="str">
        <f t="shared" si="4"/>
        <v>2,390.50 </v>
      </c>
      <c r="U50" s="174"/>
      <c r="V50" s="224"/>
    </row>
    <row r="51" ht="15.75" hidden="1" customHeight="1">
      <c r="A51" s="80" t="s">
        <v>116</v>
      </c>
      <c r="B51" s="20" t="s">
        <v>117</v>
      </c>
      <c r="C51" s="179"/>
      <c r="D51" s="22"/>
      <c r="E51" s="22"/>
      <c r="F51" s="25"/>
      <c r="G51" s="24">
        <v>869.0</v>
      </c>
      <c r="H51" s="25">
        <v>5000.0</v>
      </c>
      <c r="I51" s="180"/>
      <c r="J51" s="181"/>
      <c r="K51" s="32"/>
      <c r="L51" s="183"/>
      <c r="M51" s="32"/>
      <c r="N51" s="32"/>
      <c r="O51" s="27" t="str">
        <f t="shared" si="1"/>
        <v>(5,869.00)</v>
      </c>
      <c r="P51" s="27"/>
      <c r="Q51" s="27"/>
      <c r="R51" s="223" t="str">
        <f t="shared" si="2"/>
        <v>2,934.50 </v>
      </c>
      <c r="S51" s="31" t="str">
        <f t="shared" si="3"/>
        <v>2,934.50 </v>
      </c>
      <c r="T51" s="31" t="str">
        <f t="shared" si="4"/>
        <v>2,934.50 </v>
      </c>
      <c r="U51" s="174"/>
      <c r="V51" s="224"/>
    </row>
    <row r="52" ht="15.75" hidden="1" customHeight="1">
      <c r="A52" s="80" t="s">
        <v>652</v>
      </c>
      <c r="B52" s="20" t="s">
        <v>119</v>
      </c>
      <c r="C52" s="179"/>
      <c r="D52" s="22"/>
      <c r="E52" s="22"/>
      <c r="F52" s="25"/>
      <c r="G52" s="24">
        <v>1185.0</v>
      </c>
      <c r="H52" s="25">
        <v>5000.0</v>
      </c>
      <c r="I52" s="180"/>
      <c r="J52" s="181"/>
      <c r="K52" s="32">
        <v>3100.0</v>
      </c>
      <c r="L52" s="183"/>
      <c r="M52" s="32"/>
      <c r="N52" s="32"/>
      <c r="O52" s="27" t="str">
        <f t="shared" si="1"/>
        <v>(3,085.00)</v>
      </c>
      <c r="P52" s="27"/>
      <c r="Q52" s="27"/>
      <c r="R52" s="223" t="str">
        <f t="shared" si="2"/>
        <v>3,092.50 </v>
      </c>
      <c r="S52" s="31" t="str">
        <f t="shared" si="3"/>
        <v>3,092.50 </v>
      </c>
      <c r="T52" s="31" t="str">
        <f t="shared" si="4"/>
        <v>-7.50 </v>
      </c>
      <c r="U52" s="174"/>
      <c r="V52" s="224"/>
    </row>
    <row r="53" ht="15.75" hidden="1" customHeight="1">
      <c r="A53" s="80" t="s">
        <v>120</v>
      </c>
      <c r="B53" s="20" t="s">
        <v>121</v>
      </c>
      <c r="C53" s="179"/>
      <c r="D53" s="22"/>
      <c r="E53" s="22"/>
      <c r="F53" s="25"/>
      <c r="G53" s="24">
        <v>948.0</v>
      </c>
      <c r="H53" s="25">
        <v>5000.0</v>
      </c>
      <c r="I53" s="180"/>
      <c r="J53" s="181"/>
      <c r="K53" s="32"/>
      <c r="L53" s="183"/>
      <c r="M53" s="32"/>
      <c r="N53" s="32"/>
      <c r="O53" s="27" t="str">
        <f t="shared" si="1"/>
        <v>(5,948.00)</v>
      </c>
      <c r="P53" s="27"/>
      <c r="Q53" s="27"/>
      <c r="R53" s="223" t="str">
        <f t="shared" si="2"/>
        <v>2,974.00 </v>
      </c>
      <c r="S53" s="31" t="str">
        <f t="shared" si="3"/>
        <v>2,974.00 </v>
      </c>
      <c r="T53" s="31" t="str">
        <f t="shared" si="4"/>
        <v>2,974.00 </v>
      </c>
      <c r="U53" s="174"/>
      <c r="V53" s="224"/>
    </row>
    <row r="54" ht="15.75" hidden="1" customHeight="1">
      <c r="A54" s="80" t="s">
        <v>653</v>
      </c>
      <c r="B54" s="20" t="s">
        <v>123</v>
      </c>
      <c r="C54" s="179">
        <v>8823.0</v>
      </c>
      <c r="D54" s="22">
        <v>765.0</v>
      </c>
      <c r="E54" s="22"/>
      <c r="F54" s="25">
        <v>5000.0</v>
      </c>
      <c r="G54" s="24">
        <v>1264.0</v>
      </c>
      <c r="H54" s="25">
        <v>5000.0</v>
      </c>
      <c r="I54" s="180"/>
      <c r="J54" s="181"/>
      <c r="K54" s="32"/>
      <c r="L54" s="183"/>
      <c r="M54" s="32" t="str">
        <f>765+6464+11264</f>
        <v> 18,493.00 </v>
      </c>
      <c r="N54" s="32"/>
      <c r="O54" s="27" t="str">
        <f t="shared" si="1"/>
        <v>(2,359.00)</v>
      </c>
      <c r="P54" s="27"/>
      <c r="Q54" s="27"/>
      <c r="R54" s="223" t="str">
        <f t="shared" si="2"/>
        <v>3,132.00 </v>
      </c>
      <c r="S54" s="31" t="str">
        <f t="shared" si="3"/>
        <v>11,955.00 </v>
      </c>
      <c r="T54" s="31" t="str">
        <f t="shared" si="4"/>
        <v>-6,538.00 </v>
      </c>
      <c r="U54" s="174"/>
      <c r="V54" s="224"/>
    </row>
    <row r="55" ht="15.75" hidden="1" customHeight="1">
      <c r="A55" s="80" t="s">
        <v>124</v>
      </c>
      <c r="B55" s="46" t="s">
        <v>125</v>
      </c>
      <c r="C55" s="179">
        <v>7999.0</v>
      </c>
      <c r="D55" s="22"/>
      <c r="E55" s="22"/>
      <c r="F55" s="25"/>
      <c r="G55" s="24">
        <v>660.0</v>
      </c>
      <c r="H55" s="25">
        <v>5000.0</v>
      </c>
      <c r="I55" s="180"/>
      <c r="J55" s="181"/>
      <c r="K55" s="32"/>
      <c r="L55" s="183"/>
      <c r="M55" s="32"/>
      <c r="N55" s="32"/>
      <c r="O55" s="27" t="str">
        <f t="shared" si="1"/>
        <v>(13,659.00)</v>
      </c>
      <c r="P55" s="27"/>
      <c r="Q55" s="27"/>
      <c r="R55" s="223" t="str">
        <f t="shared" si="2"/>
        <v>2,830.00 </v>
      </c>
      <c r="S55" s="31" t="str">
        <f t="shared" si="3"/>
        <v>10,829.00 </v>
      </c>
      <c r="T55" s="31" t="str">
        <f t="shared" si="4"/>
        <v>10,829.00 </v>
      </c>
      <c r="U55" s="174"/>
      <c r="V55" s="224"/>
    </row>
    <row r="56" ht="15.75" hidden="1" customHeight="1">
      <c r="A56" s="80" t="s">
        <v>654</v>
      </c>
      <c r="B56" s="20" t="s">
        <v>127</v>
      </c>
      <c r="C56" s="179">
        <v>1362.0</v>
      </c>
      <c r="D56" s="22"/>
      <c r="E56" s="22"/>
      <c r="F56" s="25"/>
      <c r="G56" s="24">
        <v>790.0</v>
      </c>
      <c r="H56" s="25">
        <v>5000.0</v>
      </c>
      <c r="I56" s="180"/>
      <c r="J56" s="181"/>
      <c r="K56" s="32"/>
      <c r="L56" s="183"/>
      <c r="M56" s="32"/>
      <c r="N56" s="32"/>
      <c r="O56" s="27" t="str">
        <f t="shared" si="1"/>
        <v>(7,152.00)</v>
      </c>
      <c r="P56" s="27"/>
      <c r="Q56" s="27"/>
      <c r="R56" s="223" t="str">
        <f t="shared" si="2"/>
        <v>2,895.00 </v>
      </c>
      <c r="S56" s="31" t="str">
        <f t="shared" si="3"/>
        <v>4,257.00 </v>
      </c>
      <c r="T56" s="31" t="str">
        <f t="shared" si="4"/>
        <v>4,257.00 </v>
      </c>
      <c r="U56" s="174"/>
      <c r="V56" s="224"/>
    </row>
    <row r="57" ht="15.75" hidden="1" customHeight="1">
      <c r="A57" s="80" t="s">
        <v>128</v>
      </c>
      <c r="B57" s="20" t="s">
        <v>129</v>
      </c>
      <c r="C57" s="179"/>
      <c r="D57" s="22"/>
      <c r="E57" s="22"/>
      <c r="F57" s="25"/>
      <c r="G57" s="24">
        <v>1031.0</v>
      </c>
      <c r="H57" s="25">
        <v>5000.0</v>
      </c>
      <c r="I57" s="180"/>
      <c r="J57" s="181"/>
      <c r="K57" s="32"/>
      <c r="L57" s="183"/>
      <c r="M57" s="32"/>
      <c r="N57" s="32"/>
      <c r="O57" s="27" t="str">
        <f t="shared" si="1"/>
        <v>(6,031.00)</v>
      </c>
      <c r="P57" s="27"/>
      <c r="Q57" s="27"/>
      <c r="R57" s="223" t="str">
        <f t="shared" si="2"/>
        <v>3,015.50 </v>
      </c>
      <c r="S57" s="31" t="str">
        <f t="shared" si="3"/>
        <v>3,015.50 </v>
      </c>
      <c r="T57" s="31" t="str">
        <f t="shared" si="4"/>
        <v>3,015.50 </v>
      </c>
      <c r="U57" s="174"/>
      <c r="V57" s="224"/>
    </row>
    <row r="58" ht="15.75" hidden="1" customHeight="1">
      <c r="A58" s="130" t="s">
        <v>130</v>
      </c>
      <c r="B58" s="20" t="s">
        <v>131</v>
      </c>
      <c r="C58" s="179"/>
      <c r="D58" s="22"/>
      <c r="E58" s="47"/>
      <c r="F58" s="25"/>
      <c r="G58" s="24">
        <v>869.0</v>
      </c>
      <c r="H58" s="25">
        <v>5000.0</v>
      </c>
      <c r="I58" s="180">
        <v>5869.0</v>
      </c>
      <c r="J58" s="181"/>
      <c r="K58" s="32"/>
      <c r="L58" s="183"/>
      <c r="M58" s="32"/>
      <c r="N58" s="32"/>
      <c r="O58" s="27" t="str">
        <f t="shared" si="1"/>
        <v> 0.00 </v>
      </c>
      <c r="P58" s="27"/>
      <c r="Q58" s="27"/>
      <c r="R58" s="223" t="str">
        <f t="shared" si="2"/>
        <v>2,934.50 </v>
      </c>
      <c r="S58" s="31" t="str">
        <f t="shared" si="3"/>
        <v>2,934.50 </v>
      </c>
      <c r="T58" s="31" t="str">
        <f t="shared" si="4"/>
        <v>-2,934.50 </v>
      </c>
      <c r="U58" s="174"/>
      <c r="V58" s="224"/>
    </row>
    <row r="59" ht="15.75" hidden="1" customHeight="1">
      <c r="A59" s="80" t="s">
        <v>132</v>
      </c>
      <c r="B59" s="20" t="s">
        <v>133</v>
      </c>
      <c r="C59" s="179"/>
      <c r="D59" s="22"/>
      <c r="E59" s="22"/>
      <c r="F59" s="25"/>
      <c r="G59" s="24">
        <v>1027.0</v>
      </c>
      <c r="H59" s="25">
        <v>5000.0</v>
      </c>
      <c r="I59" s="180"/>
      <c r="J59" s="181"/>
      <c r="K59" s="32"/>
      <c r="L59" s="183"/>
      <c r="M59" s="32">
        <v>5000.0</v>
      </c>
      <c r="N59" s="32"/>
      <c r="O59" s="27" t="str">
        <f t="shared" si="1"/>
        <v>(1,027.00)</v>
      </c>
      <c r="P59" s="27"/>
      <c r="Q59" s="27"/>
      <c r="R59" s="223" t="str">
        <f t="shared" si="2"/>
        <v>3,013.50 </v>
      </c>
      <c r="S59" s="31" t="str">
        <f t="shared" si="3"/>
        <v>3,013.50 </v>
      </c>
      <c r="T59" s="31" t="str">
        <f t="shared" si="4"/>
        <v>-1,986.50 </v>
      </c>
      <c r="U59" s="174"/>
      <c r="V59" s="224"/>
    </row>
    <row r="60" ht="15.75" hidden="1" customHeight="1">
      <c r="A60" s="80" t="s">
        <v>161</v>
      </c>
      <c r="B60" s="20" t="s">
        <v>135</v>
      </c>
      <c r="C60" s="179"/>
      <c r="D60" s="22"/>
      <c r="E60" s="22"/>
      <c r="F60" s="25"/>
      <c r="G60" s="24">
        <v>988.0</v>
      </c>
      <c r="H60" s="25">
        <v>5000.0</v>
      </c>
      <c r="I60" s="180"/>
      <c r="J60" s="181"/>
      <c r="K60" s="32"/>
      <c r="L60" s="183"/>
      <c r="M60" s="32"/>
      <c r="N60" s="32"/>
      <c r="O60" s="27" t="str">
        <f t="shared" si="1"/>
        <v>(5,988.00)</v>
      </c>
      <c r="P60" s="27"/>
      <c r="Q60" s="27"/>
      <c r="R60" s="223" t="str">
        <f t="shared" si="2"/>
        <v>2,994.00 </v>
      </c>
      <c r="S60" s="31" t="str">
        <f t="shared" si="3"/>
        <v>2,994.00 </v>
      </c>
      <c r="T60" s="31" t="str">
        <f t="shared" si="4"/>
        <v>2,994.00 </v>
      </c>
      <c r="U60" s="174"/>
      <c r="V60" s="224"/>
    </row>
    <row r="61" ht="15.75" hidden="1" customHeight="1">
      <c r="A61" s="80" t="s">
        <v>132</v>
      </c>
      <c r="B61" s="20" t="s">
        <v>136</v>
      </c>
      <c r="C61" s="179"/>
      <c r="D61" s="22"/>
      <c r="E61" s="22"/>
      <c r="F61" s="25"/>
      <c r="G61" s="24">
        <v>948.0</v>
      </c>
      <c r="H61" s="25">
        <v>5000.0</v>
      </c>
      <c r="I61" s="180"/>
      <c r="J61" s="181"/>
      <c r="K61" s="32"/>
      <c r="L61" s="183"/>
      <c r="M61" s="32">
        <v>5000.0</v>
      </c>
      <c r="N61" s="32"/>
      <c r="O61" s="27" t="str">
        <f t="shared" si="1"/>
        <v>(948.00)</v>
      </c>
      <c r="P61" s="27"/>
      <c r="Q61" s="27"/>
      <c r="R61" s="223" t="str">
        <f t="shared" si="2"/>
        <v>2,974.00 </v>
      </c>
      <c r="S61" s="31" t="str">
        <f t="shared" si="3"/>
        <v>2,974.00 </v>
      </c>
      <c r="T61" s="31" t="str">
        <f t="shared" si="4"/>
        <v>-2,026.00 </v>
      </c>
      <c r="U61" s="174"/>
      <c r="V61" s="224"/>
    </row>
    <row r="62" ht="15.75" hidden="1" customHeight="1">
      <c r="A62" s="80" t="s">
        <v>137</v>
      </c>
      <c r="B62" s="20" t="s">
        <v>138</v>
      </c>
      <c r="C62" s="179"/>
      <c r="D62" s="22"/>
      <c r="E62" s="22"/>
      <c r="F62" s="25"/>
      <c r="G62" s="24">
        <v>948.0</v>
      </c>
      <c r="H62" s="25">
        <v>5000.0</v>
      </c>
      <c r="I62" s="180"/>
      <c r="J62" s="181"/>
      <c r="K62" s="32"/>
      <c r="L62" s="183"/>
      <c r="M62" s="32"/>
      <c r="N62" s="32"/>
      <c r="O62" s="27" t="str">
        <f t="shared" si="1"/>
        <v>(5,948.00)</v>
      </c>
      <c r="P62" s="27"/>
      <c r="Q62" s="27"/>
      <c r="R62" s="223" t="str">
        <f t="shared" si="2"/>
        <v>2,974.00 </v>
      </c>
      <c r="S62" s="31" t="str">
        <f t="shared" si="3"/>
        <v>2,974.00 </v>
      </c>
      <c r="T62" s="31" t="str">
        <f t="shared" si="4"/>
        <v>2,974.00 </v>
      </c>
      <c r="U62" s="174"/>
      <c r="V62" s="224"/>
    </row>
    <row r="63" ht="15.75" hidden="1" customHeight="1">
      <c r="A63" s="80" t="s">
        <v>139</v>
      </c>
      <c r="B63" s="20" t="s">
        <v>140</v>
      </c>
      <c r="C63" s="179"/>
      <c r="D63" s="22"/>
      <c r="E63" s="22"/>
      <c r="F63" s="25"/>
      <c r="G63" s="24">
        <v>2740.0</v>
      </c>
      <c r="H63" s="25">
        <v>5000.0</v>
      </c>
      <c r="I63" s="180"/>
      <c r="J63" s="181"/>
      <c r="K63" s="32"/>
      <c r="L63" s="183"/>
      <c r="M63" s="32"/>
      <c r="N63" s="32"/>
      <c r="O63" s="27" t="str">
        <f t="shared" si="1"/>
        <v>(7,740.00)</v>
      </c>
      <c r="P63" s="27"/>
      <c r="Q63" s="27"/>
      <c r="R63" s="223" t="str">
        <f t="shared" si="2"/>
        <v>3,870.00 </v>
      </c>
      <c r="S63" s="31" t="str">
        <f t="shared" si="3"/>
        <v>3,870.00 </v>
      </c>
      <c r="T63" s="31" t="str">
        <f t="shared" si="4"/>
        <v>3,870.00 </v>
      </c>
      <c r="U63" s="174"/>
      <c r="V63" s="224"/>
    </row>
    <row r="64" ht="15.75" hidden="1" customHeight="1">
      <c r="A64" s="80" t="s">
        <v>141</v>
      </c>
      <c r="B64" s="20" t="s">
        <v>142</v>
      </c>
      <c r="C64" s="179"/>
      <c r="D64" s="22"/>
      <c r="E64" s="22"/>
      <c r="F64" s="25"/>
      <c r="G64" s="24">
        <v>830.0</v>
      </c>
      <c r="H64" s="25">
        <v>5000.0</v>
      </c>
      <c r="I64" s="180"/>
      <c r="J64" s="181"/>
      <c r="K64" s="32"/>
      <c r="L64" s="183">
        <v>3000.0</v>
      </c>
      <c r="M64" s="32"/>
      <c r="N64" s="32"/>
      <c r="O64" s="27" t="str">
        <f t="shared" si="1"/>
        <v>(2,830.00)</v>
      </c>
      <c r="P64" s="27"/>
      <c r="Q64" s="27"/>
      <c r="R64" s="223" t="str">
        <f t="shared" si="2"/>
        <v>2,915.00 </v>
      </c>
      <c r="S64" s="31" t="str">
        <f t="shared" si="3"/>
        <v>2,915.00 </v>
      </c>
      <c r="T64" s="31" t="str">
        <f t="shared" si="4"/>
        <v>-85.00 </v>
      </c>
      <c r="U64" s="174"/>
      <c r="V64" s="224"/>
    </row>
    <row r="65" ht="15.75" hidden="1" customHeight="1">
      <c r="A65" s="80" t="s">
        <v>143</v>
      </c>
      <c r="B65" s="20" t="s">
        <v>144</v>
      </c>
      <c r="C65" s="179"/>
      <c r="D65" s="22"/>
      <c r="E65" s="22"/>
      <c r="F65" s="27"/>
      <c r="G65" s="24">
        <v>948.0</v>
      </c>
      <c r="H65" s="25">
        <v>5000.0</v>
      </c>
      <c r="I65" s="180"/>
      <c r="J65" s="181"/>
      <c r="K65" s="32"/>
      <c r="L65" s="183"/>
      <c r="M65" s="32"/>
      <c r="N65" s="32"/>
      <c r="O65" s="27" t="str">
        <f t="shared" si="1"/>
        <v>(5,948.00)</v>
      </c>
      <c r="P65" s="27"/>
      <c r="Q65" s="27"/>
      <c r="R65" s="223" t="str">
        <f t="shared" si="2"/>
        <v>2,974.00 </v>
      </c>
      <c r="S65" s="31" t="str">
        <f t="shared" si="3"/>
        <v>2,974.00 </v>
      </c>
      <c r="T65" s="31" t="str">
        <f t="shared" si="4"/>
        <v>2,974.00 </v>
      </c>
      <c r="U65" s="174"/>
      <c r="V65" s="224"/>
    </row>
    <row r="66" ht="15.75" hidden="1" customHeight="1">
      <c r="A66" s="80" t="s">
        <v>145</v>
      </c>
      <c r="B66" s="20" t="s">
        <v>146</v>
      </c>
      <c r="C66" s="179"/>
      <c r="D66" s="22"/>
      <c r="E66" s="22"/>
      <c r="F66" s="25"/>
      <c r="G66" s="24">
        <v>948.0</v>
      </c>
      <c r="H66" s="25">
        <v>4000.0</v>
      </c>
      <c r="I66" s="180"/>
      <c r="J66" s="181"/>
      <c r="K66" s="32"/>
      <c r="L66" s="183"/>
      <c r="M66" s="32"/>
      <c r="N66" s="32"/>
      <c r="O66" s="27" t="str">
        <f t="shared" si="1"/>
        <v>(4,948.00)</v>
      </c>
      <c r="P66" s="27"/>
      <c r="Q66" s="27"/>
      <c r="R66" s="223" t="str">
        <f t="shared" si="2"/>
        <v>2,474.00 </v>
      </c>
      <c r="S66" s="31" t="str">
        <f t="shared" si="3"/>
        <v>2,474.00 </v>
      </c>
      <c r="T66" s="31" t="str">
        <f t="shared" si="4"/>
        <v>2,474.00 </v>
      </c>
      <c r="U66" s="174"/>
      <c r="V66" s="224"/>
    </row>
    <row r="67" ht="15.75" hidden="1" customHeight="1">
      <c r="A67" s="80" t="s">
        <v>655</v>
      </c>
      <c r="B67" s="20" t="s">
        <v>148</v>
      </c>
      <c r="C67" s="179"/>
      <c r="D67" s="22"/>
      <c r="E67" s="22"/>
      <c r="F67" s="25"/>
      <c r="G67" s="24">
        <v>845.0</v>
      </c>
      <c r="H67" s="25">
        <v>5000.0</v>
      </c>
      <c r="I67" s="180"/>
      <c r="J67" s="181"/>
      <c r="K67" s="32"/>
      <c r="L67" s="183"/>
      <c r="M67" s="32"/>
      <c r="N67" s="32"/>
      <c r="O67" s="27" t="str">
        <f t="shared" si="1"/>
        <v>(5,845.00)</v>
      </c>
      <c r="P67" s="27"/>
      <c r="Q67" s="27"/>
      <c r="R67" s="223" t="str">
        <f t="shared" si="2"/>
        <v>2,922.50 </v>
      </c>
      <c r="S67" s="31" t="str">
        <f t="shared" si="3"/>
        <v>2,922.50 </v>
      </c>
      <c r="T67" s="31" t="str">
        <f t="shared" si="4"/>
        <v>2,922.50 </v>
      </c>
      <c r="U67" s="174"/>
      <c r="V67" s="224"/>
    </row>
    <row r="68" ht="15.75" hidden="1" customHeight="1">
      <c r="A68" s="80" t="s">
        <v>656</v>
      </c>
      <c r="B68" s="20" t="s">
        <v>150</v>
      </c>
      <c r="C68" s="179"/>
      <c r="D68" s="22"/>
      <c r="E68" s="22"/>
      <c r="F68" s="25">
        <v>3500.0</v>
      </c>
      <c r="G68" s="24">
        <v>1027.0</v>
      </c>
      <c r="H68" s="25">
        <v>5000.0</v>
      </c>
      <c r="I68" s="180"/>
      <c r="J68" s="181"/>
      <c r="K68" s="32"/>
      <c r="L68" s="183"/>
      <c r="M68" s="32" t="str">
        <f>2512+3500</f>
        <v> 6,012.00 </v>
      </c>
      <c r="N68" s="32"/>
      <c r="O68" s="27" t="str">
        <f t="shared" si="1"/>
        <v>(3,515.00)</v>
      </c>
      <c r="P68" s="27"/>
      <c r="Q68" s="27"/>
      <c r="R68" s="223" t="str">
        <f t="shared" si="2"/>
        <v>3,013.50 </v>
      </c>
      <c r="S68" s="31" t="str">
        <f t="shared" si="3"/>
        <v>3,013.50 </v>
      </c>
      <c r="T68" s="31" t="str">
        <f t="shared" si="4"/>
        <v>-2,998.50 </v>
      </c>
      <c r="U68" s="174"/>
      <c r="V68" s="224"/>
    </row>
    <row r="69" ht="15.75" hidden="1" customHeight="1">
      <c r="A69" s="130" t="s">
        <v>151</v>
      </c>
      <c r="B69" s="20" t="s">
        <v>152</v>
      </c>
      <c r="C69" s="179">
        <v>6956.0</v>
      </c>
      <c r="D69" s="22"/>
      <c r="E69" s="22"/>
      <c r="F69" s="25"/>
      <c r="G69" s="24">
        <v>1596.0</v>
      </c>
      <c r="H69" s="25">
        <v>5000.0</v>
      </c>
      <c r="I69" s="180"/>
      <c r="J69" s="181">
        <v>9992.0</v>
      </c>
      <c r="K69" s="32"/>
      <c r="L69" s="183"/>
      <c r="M69" s="32"/>
      <c r="N69" s="32"/>
      <c r="O69" s="27" t="str">
        <f t="shared" si="1"/>
        <v>(3,560.00)</v>
      </c>
      <c r="P69" s="27"/>
      <c r="Q69" s="27"/>
      <c r="R69" s="223" t="str">
        <f t="shared" si="2"/>
        <v>3,298.00 </v>
      </c>
      <c r="S69" s="31" t="str">
        <f t="shared" si="3"/>
        <v>10,254.00 </v>
      </c>
      <c r="T69" s="31" t="str">
        <f t="shared" si="4"/>
        <v>262.00 </v>
      </c>
      <c r="U69" s="174"/>
      <c r="V69" s="224"/>
    </row>
    <row r="70" ht="15.75" hidden="1" customHeight="1">
      <c r="A70" s="80" t="s">
        <v>153</v>
      </c>
      <c r="B70" s="20" t="s">
        <v>154</v>
      </c>
      <c r="C70" s="179"/>
      <c r="D70" s="22">
        <v>230.0</v>
      </c>
      <c r="E70" s="22"/>
      <c r="F70" s="25"/>
      <c r="G70" s="24">
        <v>830.0</v>
      </c>
      <c r="H70" s="25">
        <v>5000.0</v>
      </c>
      <c r="I70" s="180"/>
      <c r="J70" s="181"/>
      <c r="K70" s="32"/>
      <c r="L70" s="183">
        <v>6060.0</v>
      </c>
      <c r="M70" s="32"/>
      <c r="N70" s="32"/>
      <c r="O70" s="27" t="str">
        <f t="shared" si="1"/>
        <v> 0.00 </v>
      </c>
      <c r="P70" s="27"/>
      <c r="Q70" s="27"/>
      <c r="R70" s="223" t="str">
        <f t="shared" si="2"/>
        <v>2,915.00 </v>
      </c>
      <c r="S70" s="31" t="str">
        <f t="shared" si="3"/>
        <v>2,915.00 </v>
      </c>
      <c r="T70" s="31" t="str">
        <f t="shared" si="4"/>
        <v>-3,145.00 </v>
      </c>
      <c r="U70" s="174"/>
      <c r="V70" s="224"/>
    </row>
    <row r="71" ht="15.75" hidden="1" customHeight="1">
      <c r="A71" s="80" t="s">
        <v>155</v>
      </c>
      <c r="B71" s="20" t="s">
        <v>156</v>
      </c>
      <c r="C71" s="179"/>
      <c r="D71" s="22"/>
      <c r="E71" s="22"/>
      <c r="F71" s="25"/>
      <c r="G71" s="24">
        <v>1580.0</v>
      </c>
      <c r="H71" s="25">
        <v>5000.0</v>
      </c>
      <c r="I71" s="180"/>
      <c r="J71" s="181">
        <v>3125.0</v>
      </c>
      <c r="K71" s="32"/>
      <c r="L71" s="183"/>
      <c r="M71" s="32"/>
      <c r="N71" s="32"/>
      <c r="O71" s="27" t="str">
        <f t="shared" si="1"/>
        <v>(3,455.00)</v>
      </c>
      <c r="P71" s="27"/>
      <c r="Q71" s="27"/>
      <c r="R71" s="223" t="str">
        <f t="shared" si="2"/>
        <v>3,290.00 </v>
      </c>
      <c r="S71" s="31" t="str">
        <f t="shared" si="3"/>
        <v>3,290.00 </v>
      </c>
      <c r="T71" s="31" t="str">
        <f t="shared" si="4"/>
        <v>165.00 </v>
      </c>
      <c r="U71" s="174"/>
      <c r="V71" s="224"/>
    </row>
    <row r="72" ht="15.75" hidden="1" customHeight="1">
      <c r="A72" s="130" t="s">
        <v>157</v>
      </c>
      <c r="B72" s="20" t="s">
        <v>158</v>
      </c>
      <c r="C72" s="179"/>
      <c r="D72" s="22"/>
      <c r="E72" s="22"/>
      <c r="F72" s="25"/>
      <c r="G72" s="24">
        <v>711.0</v>
      </c>
      <c r="H72" s="25">
        <v>5000.0</v>
      </c>
      <c r="I72" s="180"/>
      <c r="J72" s="181">
        <v>5711.0</v>
      </c>
      <c r="K72" s="32"/>
      <c r="L72" s="183"/>
      <c r="M72" s="32"/>
      <c r="N72" s="32"/>
      <c r="O72" s="27" t="str">
        <f t="shared" si="1"/>
        <v> 0.00 </v>
      </c>
      <c r="P72" s="27"/>
      <c r="Q72" s="27"/>
      <c r="R72" s="223" t="str">
        <f t="shared" si="2"/>
        <v>2,855.50 </v>
      </c>
      <c r="S72" s="31" t="str">
        <f t="shared" si="3"/>
        <v>2,855.50 </v>
      </c>
      <c r="T72" s="31" t="str">
        <f t="shared" si="4"/>
        <v>-2,855.50 </v>
      </c>
      <c r="U72" s="174"/>
      <c r="V72" s="224"/>
    </row>
    <row r="73" ht="23.25" hidden="1" customHeight="1">
      <c r="A73" s="188" t="s">
        <v>159</v>
      </c>
      <c r="B73" s="20" t="s">
        <v>160</v>
      </c>
      <c r="C73" s="179">
        <v>5000.0</v>
      </c>
      <c r="D73" s="22">
        <v>60.0</v>
      </c>
      <c r="E73" s="22"/>
      <c r="F73" s="25"/>
      <c r="G73" s="24">
        <v>960.0</v>
      </c>
      <c r="H73" s="25">
        <v>5000.0</v>
      </c>
      <c r="I73" s="180"/>
      <c r="J73" s="181"/>
      <c r="K73" s="22">
        <v>11020.0</v>
      </c>
      <c r="L73" s="184"/>
      <c r="M73" s="22"/>
      <c r="N73" s="22"/>
      <c r="O73" s="27" t="str">
        <f t="shared" si="1"/>
        <v> 0.00 </v>
      </c>
      <c r="P73" s="27"/>
      <c r="Q73" s="27"/>
      <c r="R73" s="223" t="str">
        <f t="shared" si="2"/>
        <v>2,980.00 </v>
      </c>
      <c r="S73" s="31" t="str">
        <f t="shared" si="3"/>
        <v>7,980.00 </v>
      </c>
      <c r="T73" s="31" t="str">
        <f t="shared" si="4"/>
        <v>-3,040.00 </v>
      </c>
      <c r="U73" s="174"/>
      <c r="V73" s="224"/>
    </row>
    <row r="74" ht="15.75" hidden="1" customHeight="1">
      <c r="A74" s="80" t="s">
        <v>161</v>
      </c>
      <c r="B74" s="20" t="s">
        <v>162</v>
      </c>
      <c r="C74" s="179"/>
      <c r="D74" s="22"/>
      <c r="E74" s="22"/>
      <c r="F74" s="25"/>
      <c r="G74" s="24">
        <v>1020.0</v>
      </c>
      <c r="H74" s="25">
        <v>5000.0</v>
      </c>
      <c r="I74" s="180"/>
      <c r="J74" s="181"/>
      <c r="K74" s="32"/>
      <c r="L74" s="183"/>
      <c r="M74" s="32"/>
      <c r="N74" s="32"/>
      <c r="O74" s="27" t="str">
        <f t="shared" si="1"/>
        <v>(6,020.00)</v>
      </c>
      <c r="P74" s="27"/>
      <c r="Q74" s="27"/>
      <c r="R74" s="223" t="str">
        <f t="shared" si="2"/>
        <v>3,010.00 </v>
      </c>
      <c r="S74" s="31" t="str">
        <f t="shared" si="3"/>
        <v>3,010.00 </v>
      </c>
      <c r="T74" s="31" t="str">
        <f t="shared" si="4"/>
        <v>3,010.00 </v>
      </c>
      <c r="U74" s="174"/>
      <c r="V74" s="224"/>
    </row>
    <row r="75" ht="15.75" hidden="1" customHeight="1">
      <c r="A75" s="80" t="s">
        <v>657</v>
      </c>
      <c r="B75" s="20" t="s">
        <v>164</v>
      </c>
      <c r="C75" s="179"/>
      <c r="D75" s="22"/>
      <c r="E75" s="22"/>
      <c r="F75" s="25"/>
      <c r="G75" s="24">
        <v>1383.0</v>
      </c>
      <c r="H75" s="25">
        <v>5000.0</v>
      </c>
      <c r="I75" s="180"/>
      <c r="J75" s="181"/>
      <c r="K75" s="32"/>
      <c r="L75" s="183"/>
      <c r="M75" s="32"/>
      <c r="N75" s="32"/>
      <c r="O75" s="27" t="str">
        <f t="shared" si="1"/>
        <v>(6,383.00)</v>
      </c>
      <c r="P75" s="27"/>
      <c r="Q75" s="27"/>
      <c r="R75" s="223" t="str">
        <f t="shared" si="2"/>
        <v>3,191.50 </v>
      </c>
      <c r="S75" s="31" t="str">
        <f t="shared" si="3"/>
        <v>3,191.50 </v>
      </c>
      <c r="T75" s="31" t="str">
        <f t="shared" si="4"/>
        <v>3,191.50 </v>
      </c>
      <c r="U75" s="174"/>
      <c r="V75" s="224"/>
    </row>
    <row r="76" ht="15.75" hidden="1" customHeight="1">
      <c r="A76" s="80" t="s">
        <v>165</v>
      </c>
      <c r="B76" s="20" t="s">
        <v>166</v>
      </c>
      <c r="C76" s="179"/>
      <c r="D76" s="22"/>
      <c r="E76" s="22"/>
      <c r="F76" s="25"/>
      <c r="G76" s="24">
        <v>1497.0</v>
      </c>
      <c r="H76" s="25">
        <v>5000.0</v>
      </c>
      <c r="I76" s="180"/>
      <c r="J76" s="181"/>
      <c r="K76" s="32"/>
      <c r="L76" s="183"/>
      <c r="M76" s="32"/>
      <c r="N76" s="32"/>
      <c r="O76" s="27" t="str">
        <f t="shared" si="1"/>
        <v>(6,497.00)</v>
      </c>
      <c r="P76" s="27"/>
      <c r="Q76" s="27"/>
      <c r="R76" s="223" t="str">
        <f t="shared" si="2"/>
        <v>3,248.50 </v>
      </c>
      <c r="S76" s="31" t="str">
        <f t="shared" si="3"/>
        <v>3,248.50 </v>
      </c>
      <c r="T76" s="31" t="str">
        <f t="shared" si="4"/>
        <v>3,248.50 </v>
      </c>
      <c r="U76" s="174"/>
      <c r="V76" s="224"/>
    </row>
    <row r="77" ht="15.75" hidden="1" customHeight="1">
      <c r="A77" s="80" t="s">
        <v>167</v>
      </c>
      <c r="B77" s="20" t="s">
        <v>168</v>
      </c>
      <c r="C77" s="179"/>
      <c r="D77" s="22"/>
      <c r="E77" s="22"/>
      <c r="F77" s="25"/>
      <c r="G77" s="24">
        <v>1778.0</v>
      </c>
      <c r="H77" s="25">
        <v>5000.0</v>
      </c>
      <c r="I77" s="180"/>
      <c r="J77" s="181"/>
      <c r="K77" s="32"/>
      <c r="L77" s="183"/>
      <c r="M77" s="32"/>
      <c r="N77" s="32"/>
      <c r="O77" s="27" t="str">
        <f t="shared" si="1"/>
        <v>(6,778.00)</v>
      </c>
      <c r="P77" s="27"/>
      <c r="Q77" s="27"/>
      <c r="R77" s="223" t="str">
        <f t="shared" si="2"/>
        <v>3,389.00 </v>
      </c>
      <c r="S77" s="31" t="str">
        <f t="shared" si="3"/>
        <v>3,389.00 </v>
      </c>
      <c r="T77" s="31" t="str">
        <f t="shared" si="4"/>
        <v>3,389.00 </v>
      </c>
      <c r="U77" s="174"/>
      <c r="V77" s="224"/>
    </row>
    <row r="78" ht="15.75" hidden="1" customHeight="1">
      <c r="A78" s="80" t="s">
        <v>169</v>
      </c>
      <c r="B78" s="20" t="s">
        <v>170</v>
      </c>
      <c r="C78" s="179">
        <v>9563.0</v>
      </c>
      <c r="D78" s="22"/>
      <c r="E78" s="22"/>
      <c r="F78" s="25"/>
      <c r="G78" s="24">
        <v>553.0</v>
      </c>
      <c r="H78" s="25">
        <v>5000.0</v>
      </c>
      <c r="I78" s="180"/>
      <c r="J78" s="181"/>
      <c r="K78" s="32">
        <v>3000.0</v>
      </c>
      <c r="L78" s="183"/>
      <c r="M78" s="32"/>
      <c r="N78" s="32"/>
      <c r="O78" s="27" t="str">
        <f t="shared" si="1"/>
        <v>(12,116.00)</v>
      </c>
      <c r="P78" s="27"/>
      <c r="Q78" s="27"/>
      <c r="R78" s="223" t="str">
        <f t="shared" si="2"/>
        <v>2,776.50 </v>
      </c>
      <c r="S78" s="31" t="str">
        <f t="shared" si="3"/>
        <v>12,339.50 </v>
      </c>
      <c r="T78" s="31" t="str">
        <f t="shared" si="4"/>
        <v>9,339.50 </v>
      </c>
      <c r="U78" s="174"/>
      <c r="V78" s="224"/>
    </row>
    <row r="79" ht="15.75" hidden="1" customHeight="1">
      <c r="A79" s="80" t="s">
        <v>171</v>
      </c>
      <c r="B79" s="20" t="s">
        <v>172</v>
      </c>
      <c r="C79" s="179"/>
      <c r="D79" s="22"/>
      <c r="E79" s="22"/>
      <c r="F79" s="25"/>
      <c r="G79" s="24">
        <v>948.0</v>
      </c>
      <c r="H79" s="25">
        <v>5000.0</v>
      </c>
      <c r="I79" s="180"/>
      <c r="J79" s="181"/>
      <c r="K79" s="32"/>
      <c r="L79" s="183"/>
      <c r="M79" s="32"/>
      <c r="N79" s="32"/>
      <c r="O79" s="27" t="str">
        <f t="shared" si="1"/>
        <v>(5,948.00)</v>
      </c>
      <c r="P79" s="27"/>
      <c r="Q79" s="27"/>
      <c r="R79" s="223" t="str">
        <f t="shared" si="2"/>
        <v>2,974.00 </v>
      </c>
      <c r="S79" s="31" t="str">
        <f t="shared" si="3"/>
        <v>2,974.00 </v>
      </c>
      <c r="T79" s="31" t="str">
        <f t="shared" si="4"/>
        <v>2,974.00 </v>
      </c>
      <c r="U79" s="174"/>
      <c r="V79" s="224"/>
    </row>
    <row r="80" ht="15.75" hidden="1" customHeight="1">
      <c r="A80" s="80" t="s">
        <v>173</v>
      </c>
      <c r="B80" s="20" t="s">
        <v>174</v>
      </c>
      <c r="C80" s="179">
        <v>6825.0</v>
      </c>
      <c r="D80" s="22"/>
      <c r="E80" s="22"/>
      <c r="F80" s="27"/>
      <c r="G80" s="24">
        <v>1383.0</v>
      </c>
      <c r="H80" s="25">
        <v>5000.0</v>
      </c>
      <c r="I80" s="180"/>
      <c r="J80" s="181">
        <v>5000.0</v>
      </c>
      <c r="K80" s="32">
        <v>3600.0</v>
      </c>
      <c r="L80" s="183"/>
      <c r="M80" s="32"/>
      <c r="N80" s="32"/>
      <c r="O80" s="27" t="str">
        <f t="shared" si="1"/>
        <v>(4,608.00)</v>
      </c>
      <c r="P80" s="27"/>
      <c r="Q80" s="27"/>
      <c r="R80" s="223" t="str">
        <f t="shared" si="2"/>
        <v>3,191.50 </v>
      </c>
      <c r="S80" s="31" t="str">
        <f t="shared" si="3"/>
        <v>10,016.50 </v>
      </c>
      <c r="T80" s="31" t="str">
        <f t="shared" si="4"/>
        <v>1,416.50 </v>
      </c>
      <c r="U80" s="174"/>
      <c r="V80" s="224"/>
    </row>
    <row r="81" ht="15.75" hidden="1" customHeight="1">
      <c r="A81" s="80" t="s">
        <v>175</v>
      </c>
      <c r="B81" s="20" t="s">
        <v>176</v>
      </c>
      <c r="C81" s="179">
        <v>4297.0</v>
      </c>
      <c r="D81" s="22">
        <v>55.0</v>
      </c>
      <c r="E81" s="22"/>
      <c r="F81" s="25"/>
      <c r="G81" s="24">
        <v>948.0</v>
      </c>
      <c r="H81" s="25">
        <v>5000.0</v>
      </c>
      <c r="I81" s="180">
        <v>3000.0</v>
      </c>
      <c r="J81" s="181"/>
      <c r="K81" s="32"/>
      <c r="L81" s="183"/>
      <c r="M81" s="32"/>
      <c r="N81" s="32"/>
      <c r="O81" s="27" t="str">
        <f t="shared" si="1"/>
        <v>(7,300.00)</v>
      </c>
      <c r="P81" s="27"/>
      <c r="Q81" s="27"/>
      <c r="R81" s="223" t="str">
        <f t="shared" si="2"/>
        <v>2,974.00 </v>
      </c>
      <c r="S81" s="31" t="str">
        <f t="shared" si="3"/>
        <v>7,271.00 </v>
      </c>
      <c r="T81" s="31" t="str">
        <f t="shared" si="4"/>
        <v>4,271.00 </v>
      </c>
      <c r="U81" s="174"/>
      <c r="V81" s="224"/>
    </row>
    <row r="82" ht="15.75" hidden="1" customHeight="1">
      <c r="A82" s="130" t="s">
        <v>589</v>
      </c>
      <c r="B82" s="20" t="s">
        <v>178</v>
      </c>
      <c r="C82" s="179"/>
      <c r="D82" s="22"/>
      <c r="E82" s="22"/>
      <c r="F82" s="25"/>
      <c r="G82" s="24">
        <v>988.0</v>
      </c>
      <c r="H82" s="25">
        <v>5000.0</v>
      </c>
      <c r="I82" s="180">
        <v>5988.0</v>
      </c>
      <c r="J82" s="181"/>
      <c r="K82" s="32"/>
      <c r="L82" s="183"/>
      <c r="M82" s="32"/>
      <c r="N82" s="32"/>
      <c r="O82" s="27" t="str">
        <f t="shared" si="1"/>
        <v> 0.00 </v>
      </c>
      <c r="P82" s="27"/>
      <c r="Q82" s="27"/>
      <c r="R82" s="223" t="str">
        <f t="shared" si="2"/>
        <v>2,994.00 </v>
      </c>
      <c r="S82" s="31" t="str">
        <f t="shared" si="3"/>
        <v>2,994.00 </v>
      </c>
      <c r="T82" s="31" t="str">
        <f t="shared" si="4"/>
        <v>-2,994.00 </v>
      </c>
      <c r="U82" s="174"/>
      <c r="V82" s="224"/>
    </row>
    <row r="83" ht="15.75" hidden="1" customHeight="1">
      <c r="A83" s="80" t="s">
        <v>179</v>
      </c>
      <c r="B83" s="20" t="s">
        <v>180</v>
      </c>
      <c r="C83" s="179"/>
      <c r="D83" s="22"/>
      <c r="E83" s="22"/>
      <c r="F83" s="25"/>
      <c r="G83" s="24">
        <v>988.0</v>
      </c>
      <c r="H83" s="25">
        <v>5000.0</v>
      </c>
      <c r="I83" s="180"/>
      <c r="J83" s="181"/>
      <c r="K83" s="32"/>
      <c r="L83" s="183">
        <v>5988.0</v>
      </c>
      <c r="M83" s="32"/>
      <c r="N83" s="32"/>
      <c r="O83" s="27" t="str">
        <f t="shared" si="1"/>
        <v> 0.00 </v>
      </c>
      <c r="P83" s="27"/>
      <c r="Q83" s="27"/>
      <c r="R83" s="223" t="str">
        <f t="shared" si="2"/>
        <v>2,994.00 </v>
      </c>
      <c r="S83" s="31" t="str">
        <f t="shared" si="3"/>
        <v>2,994.00 </v>
      </c>
      <c r="T83" s="31" t="str">
        <f t="shared" si="4"/>
        <v>-2,994.00 </v>
      </c>
      <c r="U83" s="174"/>
      <c r="V83" s="224"/>
    </row>
    <row r="84" ht="15.75" hidden="1" customHeight="1">
      <c r="A84" s="130" t="s">
        <v>181</v>
      </c>
      <c r="B84" s="20" t="s">
        <v>182</v>
      </c>
      <c r="C84" s="179"/>
      <c r="D84" s="22"/>
      <c r="E84" s="22"/>
      <c r="F84" s="25"/>
      <c r="G84" s="24">
        <v>948.0</v>
      </c>
      <c r="H84" s="25">
        <v>5000.0</v>
      </c>
      <c r="I84" s="180"/>
      <c r="J84" s="181">
        <v>5948.0</v>
      </c>
      <c r="K84" s="32"/>
      <c r="L84" s="183"/>
      <c r="M84" s="32"/>
      <c r="N84" s="32"/>
      <c r="O84" s="27" t="str">
        <f t="shared" si="1"/>
        <v> 0.00 </v>
      </c>
      <c r="P84" s="27"/>
      <c r="Q84" s="27"/>
      <c r="R84" s="223" t="str">
        <f t="shared" si="2"/>
        <v>2,974.00 </v>
      </c>
      <c r="S84" s="31" t="str">
        <f t="shared" si="3"/>
        <v>2,974.00 </v>
      </c>
      <c r="T84" s="31" t="str">
        <f t="shared" si="4"/>
        <v>-2,974.00 </v>
      </c>
      <c r="U84" s="174"/>
      <c r="V84" s="224"/>
    </row>
    <row r="85" ht="15.75" hidden="1" customHeight="1">
      <c r="A85" s="80" t="s">
        <v>183</v>
      </c>
      <c r="B85" s="20" t="s">
        <v>184</v>
      </c>
      <c r="C85" s="179">
        <v>9039.0</v>
      </c>
      <c r="D85" s="22"/>
      <c r="E85" s="22"/>
      <c r="F85" s="25"/>
      <c r="G85" s="24">
        <v>1422.0</v>
      </c>
      <c r="H85" s="25">
        <v>5000.0</v>
      </c>
      <c r="I85" s="180"/>
      <c r="J85" s="181"/>
      <c r="K85" s="32"/>
      <c r="L85" s="183"/>
      <c r="M85" s="32"/>
      <c r="N85" s="32"/>
      <c r="O85" s="27" t="str">
        <f t="shared" si="1"/>
        <v>(15,461.00)</v>
      </c>
      <c r="P85" s="27"/>
      <c r="Q85" s="27"/>
      <c r="R85" s="223" t="str">
        <f t="shared" si="2"/>
        <v>3,211.00 </v>
      </c>
      <c r="S85" s="31" t="str">
        <f t="shared" si="3"/>
        <v>12,250.00 </v>
      </c>
      <c r="T85" s="31" t="str">
        <f t="shared" si="4"/>
        <v>12,250.00 </v>
      </c>
      <c r="U85" s="174"/>
      <c r="V85" s="224"/>
    </row>
    <row r="86" ht="15.75" hidden="1" customHeight="1">
      <c r="A86" s="130" t="s">
        <v>185</v>
      </c>
      <c r="B86" s="20" t="s">
        <v>186</v>
      </c>
      <c r="C86" s="179">
        <v>8339.0</v>
      </c>
      <c r="D86" s="22"/>
      <c r="E86" s="22"/>
      <c r="F86" s="25"/>
      <c r="G86" s="24">
        <v>909.0</v>
      </c>
      <c r="H86" s="25">
        <v>5000.0</v>
      </c>
      <c r="I86" s="180"/>
      <c r="J86" s="181">
        <v>12018.0</v>
      </c>
      <c r="K86" s="32"/>
      <c r="L86" s="183"/>
      <c r="M86" s="32"/>
      <c r="N86" s="32"/>
      <c r="O86" s="27" t="str">
        <f t="shared" si="1"/>
        <v>(2,230.00)</v>
      </c>
      <c r="P86" s="27"/>
      <c r="Q86" s="27"/>
      <c r="R86" s="223" t="str">
        <f t="shared" si="2"/>
        <v>2,954.50 </v>
      </c>
      <c r="S86" s="31" t="str">
        <f t="shared" si="3"/>
        <v>11,293.50 </v>
      </c>
      <c r="T86" s="31" t="str">
        <f t="shared" si="4"/>
        <v>-724.50 </v>
      </c>
      <c r="U86" s="174"/>
      <c r="V86" s="224"/>
    </row>
    <row r="87" ht="15.75" hidden="1" customHeight="1">
      <c r="A87" s="80" t="s">
        <v>187</v>
      </c>
      <c r="B87" s="20" t="s">
        <v>188</v>
      </c>
      <c r="C87" s="179"/>
      <c r="D87" s="22"/>
      <c r="E87" s="22"/>
      <c r="F87" s="25"/>
      <c r="G87" s="24">
        <v>869.0</v>
      </c>
      <c r="H87" s="25">
        <v>5000.0</v>
      </c>
      <c r="I87" s="180"/>
      <c r="J87" s="181"/>
      <c r="K87" s="32"/>
      <c r="L87" s="183"/>
      <c r="M87" s="32"/>
      <c r="N87" s="32"/>
      <c r="O87" s="27" t="str">
        <f t="shared" si="1"/>
        <v>(5,869.00)</v>
      </c>
      <c r="P87" s="27"/>
      <c r="Q87" s="27"/>
      <c r="R87" s="223" t="str">
        <f t="shared" si="2"/>
        <v>2,934.50 </v>
      </c>
      <c r="S87" s="31" t="str">
        <f t="shared" si="3"/>
        <v>2,934.50 </v>
      </c>
      <c r="T87" s="31" t="str">
        <f t="shared" si="4"/>
        <v>2,934.50 </v>
      </c>
      <c r="U87" s="174"/>
      <c r="V87" s="224"/>
    </row>
    <row r="88" ht="15.75" hidden="1" customHeight="1">
      <c r="A88" s="80" t="s">
        <v>189</v>
      </c>
      <c r="B88" s="20" t="s">
        <v>190</v>
      </c>
      <c r="C88" s="179">
        <v>8284.0</v>
      </c>
      <c r="D88" s="22"/>
      <c r="E88" s="22"/>
      <c r="F88" s="25"/>
      <c r="G88" s="24">
        <v>869.0</v>
      </c>
      <c r="H88" s="25">
        <v>5000.0</v>
      </c>
      <c r="I88" s="180"/>
      <c r="J88" s="181"/>
      <c r="K88" s="32"/>
      <c r="L88" s="183"/>
      <c r="M88" s="32"/>
      <c r="N88" s="32"/>
      <c r="O88" s="27" t="str">
        <f t="shared" si="1"/>
        <v>(14,153.00)</v>
      </c>
      <c r="P88" s="27"/>
      <c r="Q88" s="27"/>
      <c r="R88" s="223" t="str">
        <f t="shared" si="2"/>
        <v>2,934.50 </v>
      </c>
      <c r="S88" s="31" t="str">
        <f t="shared" si="3"/>
        <v>11,218.50 </v>
      </c>
      <c r="T88" s="31" t="str">
        <f t="shared" si="4"/>
        <v>11,218.50 </v>
      </c>
      <c r="U88" s="174"/>
      <c r="V88" s="224"/>
    </row>
    <row r="89" ht="15.75" hidden="1" customHeight="1">
      <c r="A89" s="189" t="s">
        <v>658</v>
      </c>
      <c r="B89" s="20" t="s">
        <v>192</v>
      </c>
      <c r="C89" s="179">
        <v>7753.0</v>
      </c>
      <c r="D89" s="22"/>
      <c r="E89" s="22"/>
      <c r="F89" s="25"/>
      <c r="G89" s="24">
        <v>948.0</v>
      </c>
      <c r="H89" s="25">
        <v>5000.0</v>
      </c>
      <c r="I89" s="180"/>
      <c r="J89" s="181"/>
      <c r="K89" s="32"/>
      <c r="L89" s="183"/>
      <c r="M89" s="32"/>
      <c r="N89" s="32"/>
      <c r="O89" s="27" t="str">
        <f t="shared" si="1"/>
        <v>(13,701.00)</v>
      </c>
      <c r="P89" s="27"/>
      <c r="Q89" s="27"/>
      <c r="R89" s="223" t="str">
        <f t="shared" si="2"/>
        <v>2,974.00 </v>
      </c>
      <c r="S89" s="31" t="str">
        <f t="shared" si="3"/>
        <v>10,727.00 </v>
      </c>
      <c r="T89" s="31" t="str">
        <f t="shared" si="4"/>
        <v>10,727.00 </v>
      </c>
      <c r="U89" s="174"/>
      <c r="V89" s="224"/>
    </row>
    <row r="90" ht="15.75" hidden="1" customHeight="1">
      <c r="A90" s="80" t="s">
        <v>193</v>
      </c>
      <c r="B90" s="20" t="s">
        <v>194</v>
      </c>
      <c r="C90" s="179"/>
      <c r="D90" s="22"/>
      <c r="E90" s="22"/>
      <c r="F90" s="25"/>
      <c r="G90" s="24">
        <v>751.0</v>
      </c>
      <c r="H90" s="25">
        <v>5000.0</v>
      </c>
      <c r="I90" s="180"/>
      <c r="J90" s="181"/>
      <c r="K90" s="32"/>
      <c r="L90" s="183"/>
      <c r="M90" s="32"/>
      <c r="N90" s="32"/>
      <c r="O90" s="27" t="str">
        <f t="shared" si="1"/>
        <v>(5,751.00)</v>
      </c>
      <c r="P90" s="27"/>
      <c r="Q90" s="27"/>
      <c r="R90" s="223" t="str">
        <f t="shared" si="2"/>
        <v>2,875.50 </v>
      </c>
      <c r="S90" s="31" t="str">
        <f t="shared" si="3"/>
        <v>2,875.50 </v>
      </c>
      <c r="T90" s="31" t="str">
        <f t="shared" si="4"/>
        <v>2,875.50 </v>
      </c>
      <c r="U90" s="174"/>
      <c r="V90" s="224"/>
    </row>
    <row r="91" ht="15.75" hidden="1" customHeight="1">
      <c r="A91" s="80" t="s">
        <v>195</v>
      </c>
      <c r="B91" s="20" t="s">
        <v>196</v>
      </c>
      <c r="C91" s="179"/>
      <c r="D91" s="22"/>
      <c r="E91" s="22"/>
      <c r="F91" s="25"/>
      <c r="G91" s="24">
        <v>952.0</v>
      </c>
      <c r="H91" s="25">
        <v>5000.0</v>
      </c>
      <c r="I91" s="180"/>
      <c r="J91" s="181"/>
      <c r="K91" s="32"/>
      <c r="L91" s="183"/>
      <c r="M91" s="32"/>
      <c r="N91" s="32"/>
      <c r="O91" s="27" t="str">
        <f t="shared" si="1"/>
        <v>(5,952.00)</v>
      </c>
      <c r="P91" s="27"/>
      <c r="Q91" s="27"/>
      <c r="R91" s="223" t="str">
        <f t="shared" si="2"/>
        <v>2,976.00 </v>
      </c>
      <c r="S91" s="31" t="str">
        <f t="shared" si="3"/>
        <v>2,976.00 </v>
      </c>
      <c r="T91" s="31" t="str">
        <f t="shared" si="4"/>
        <v>2,976.00 </v>
      </c>
      <c r="U91" s="174"/>
      <c r="V91" s="224"/>
    </row>
    <row r="92" ht="15.75" hidden="1" customHeight="1">
      <c r="A92" s="80" t="s">
        <v>195</v>
      </c>
      <c r="B92" s="20" t="s">
        <v>197</v>
      </c>
      <c r="C92" s="179"/>
      <c r="D92" s="22" t="str">
        <f>10000+10000</f>
        <v> 20,000.00 </v>
      </c>
      <c r="E92" s="22"/>
      <c r="F92" s="25"/>
      <c r="G92" s="24">
        <v>1027.0</v>
      </c>
      <c r="H92" s="25">
        <v>5000.0</v>
      </c>
      <c r="I92" s="180"/>
      <c r="J92" s="181" t="str">
        <f>10000+10000</f>
        <v> 20,000.00 </v>
      </c>
      <c r="K92" s="32"/>
      <c r="L92" s="183"/>
      <c r="M92" s="32"/>
      <c r="N92" s="32"/>
      <c r="O92" s="27" t="str">
        <f t="shared" si="1"/>
        <v>(6,027.00)</v>
      </c>
      <c r="P92" s="27"/>
      <c r="Q92" s="27"/>
      <c r="R92" s="223" t="str">
        <f t="shared" si="2"/>
        <v>3,013.50 </v>
      </c>
      <c r="S92" s="31" t="str">
        <f t="shared" si="3"/>
        <v>3,013.50 </v>
      </c>
      <c r="T92" s="31" t="str">
        <f t="shared" si="4"/>
        <v>-16,986.50 </v>
      </c>
      <c r="U92" s="174"/>
      <c r="V92" s="224"/>
    </row>
    <row r="93" ht="15.75" hidden="1" customHeight="1">
      <c r="A93" s="80" t="s">
        <v>195</v>
      </c>
      <c r="B93" s="20" t="s">
        <v>198</v>
      </c>
      <c r="C93" s="179"/>
      <c r="D93" s="22"/>
      <c r="E93" s="22"/>
      <c r="F93" s="25"/>
      <c r="G93" s="24">
        <v>1363.0</v>
      </c>
      <c r="H93" s="25">
        <v>5000.0</v>
      </c>
      <c r="I93" s="180"/>
      <c r="J93" s="181"/>
      <c r="K93" s="32"/>
      <c r="L93" s="183"/>
      <c r="M93" s="32"/>
      <c r="N93" s="32"/>
      <c r="O93" s="27" t="str">
        <f t="shared" si="1"/>
        <v>(6,363.00)</v>
      </c>
      <c r="P93" s="27"/>
      <c r="Q93" s="27"/>
      <c r="R93" s="223" t="str">
        <f t="shared" si="2"/>
        <v>3,181.50 </v>
      </c>
      <c r="S93" s="31" t="str">
        <f t="shared" si="3"/>
        <v>3,181.50 </v>
      </c>
      <c r="T93" s="31" t="str">
        <f t="shared" si="4"/>
        <v>3,181.50 </v>
      </c>
      <c r="U93" s="174"/>
      <c r="V93" s="224"/>
    </row>
    <row r="94" ht="15.75" hidden="1" customHeight="1">
      <c r="A94" s="80" t="s">
        <v>199</v>
      </c>
      <c r="B94" s="20" t="s">
        <v>200</v>
      </c>
      <c r="C94" s="179"/>
      <c r="D94" s="22"/>
      <c r="E94" s="22"/>
      <c r="F94" s="25"/>
      <c r="G94" s="24">
        <v>869.0</v>
      </c>
      <c r="H94" s="25">
        <v>5000.0</v>
      </c>
      <c r="I94" s="180"/>
      <c r="J94" s="181"/>
      <c r="K94" s="32"/>
      <c r="L94" s="183"/>
      <c r="M94" s="32">
        <v>5869.0</v>
      </c>
      <c r="N94" s="32"/>
      <c r="O94" s="27" t="str">
        <f t="shared" si="1"/>
        <v> 0.00 </v>
      </c>
      <c r="P94" s="27"/>
      <c r="Q94" s="27"/>
      <c r="R94" s="223" t="str">
        <f t="shared" si="2"/>
        <v>2,934.50 </v>
      </c>
      <c r="S94" s="31" t="str">
        <f t="shared" si="3"/>
        <v>2,934.50 </v>
      </c>
      <c r="T94" s="31" t="str">
        <f t="shared" si="4"/>
        <v>-2,934.50 </v>
      </c>
      <c r="U94" s="174"/>
      <c r="V94" s="224"/>
    </row>
    <row r="95" ht="15.75" hidden="1" customHeight="1">
      <c r="A95" s="80" t="s">
        <v>659</v>
      </c>
      <c r="B95" s="20" t="s">
        <v>202</v>
      </c>
      <c r="C95" s="179"/>
      <c r="D95" s="22">
        <v>500.0</v>
      </c>
      <c r="E95" s="22"/>
      <c r="F95" s="25"/>
      <c r="G95" s="24">
        <v>2726.0</v>
      </c>
      <c r="H95" s="25">
        <v>5000.0</v>
      </c>
      <c r="I95" s="180"/>
      <c r="J95" s="181">
        <v>3100.0</v>
      </c>
      <c r="K95" s="32"/>
      <c r="L95" s="183"/>
      <c r="M95" s="32"/>
      <c r="N95" s="32"/>
      <c r="O95" s="27" t="str">
        <f t="shared" si="1"/>
        <v>(5,126.00)</v>
      </c>
      <c r="P95" s="27"/>
      <c r="Q95" s="27"/>
      <c r="R95" s="223" t="str">
        <f t="shared" si="2"/>
        <v>3,863.00 </v>
      </c>
      <c r="S95" s="31" t="str">
        <f t="shared" si="3"/>
        <v>3,863.00 </v>
      </c>
      <c r="T95" s="31" t="str">
        <f t="shared" si="4"/>
        <v>763.00 </v>
      </c>
      <c r="U95" s="174"/>
      <c r="V95" s="224"/>
    </row>
    <row r="96" ht="15.75" hidden="1" customHeight="1">
      <c r="A96" s="80" t="s">
        <v>203</v>
      </c>
      <c r="B96" s="20" t="s">
        <v>204</v>
      </c>
      <c r="C96" s="179"/>
      <c r="D96" s="22"/>
      <c r="E96" s="22"/>
      <c r="F96" s="25"/>
      <c r="G96" s="24">
        <v>790.0</v>
      </c>
      <c r="H96" s="25">
        <v>5000.0</v>
      </c>
      <c r="I96" s="180"/>
      <c r="J96" s="181">
        <v>2895.0</v>
      </c>
      <c r="K96" s="32"/>
      <c r="L96" s="183"/>
      <c r="M96" s="32"/>
      <c r="N96" s="32"/>
      <c r="O96" s="27" t="str">
        <f t="shared" si="1"/>
        <v>(2,895.00)</v>
      </c>
      <c r="P96" s="27"/>
      <c r="Q96" s="27"/>
      <c r="R96" s="223" t="str">
        <f t="shared" si="2"/>
        <v>2,895.00 </v>
      </c>
      <c r="S96" s="31" t="str">
        <f t="shared" si="3"/>
        <v>2,895.00 </v>
      </c>
      <c r="T96" s="31" t="str">
        <f t="shared" si="4"/>
        <v>0.00 </v>
      </c>
      <c r="U96" s="174"/>
      <c r="V96" s="224"/>
    </row>
    <row r="97" ht="15.75" hidden="1" customHeight="1">
      <c r="A97" s="80" t="s">
        <v>205</v>
      </c>
      <c r="B97" s="20" t="s">
        <v>206</v>
      </c>
      <c r="C97" s="179">
        <v>5096.0</v>
      </c>
      <c r="D97" s="22" t="str">
        <f>45+660</f>
        <v> 705.00 </v>
      </c>
      <c r="E97" s="22"/>
      <c r="F97" s="25"/>
      <c r="G97" s="24">
        <v>2026.0</v>
      </c>
      <c r="H97" s="25">
        <v>5000.0</v>
      </c>
      <c r="I97" s="180"/>
      <c r="J97" s="181"/>
      <c r="K97" s="32">
        <v>5000.0</v>
      </c>
      <c r="L97" s="183" t="str">
        <f>45+3000</f>
        <v> 3,045.00 </v>
      </c>
      <c r="M97" s="32"/>
      <c r="N97" s="32"/>
      <c r="O97" s="27" t="str">
        <f t="shared" si="1"/>
        <v>(4,782.00)</v>
      </c>
      <c r="P97" s="27"/>
      <c r="Q97" s="27"/>
      <c r="R97" s="223" t="str">
        <f t="shared" si="2"/>
        <v>3,513.00 </v>
      </c>
      <c r="S97" s="31" t="str">
        <f t="shared" si="3"/>
        <v>8,609.00 </v>
      </c>
      <c r="T97" s="31" t="str">
        <f t="shared" si="4"/>
        <v>564.00 </v>
      </c>
      <c r="U97" s="174"/>
      <c r="V97" s="224"/>
    </row>
    <row r="98" ht="15.75" hidden="1" customHeight="1">
      <c r="A98" s="80" t="s">
        <v>660</v>
      </c>
      <c r="B98" s="20" t="s">
        <v>208</v>
      </c>
      <c r="C98" s="179"/>
      <c r="D98" s="22"/>
      <c r="E98" s="22"/>
      <c r="F98" s="25"/>
      <c r="G98" s="24">
        <v>632.0</v>
      </c>
      <c r="H98" s="25">
        <v>5000.0</v>
      </c>
      <c r="I98" s="180"/>
      <c r="J98" s="181"/>
      <c r="K98" s="32"/>
      <c r="L98" s="183"/>
      <c r="M98" s="32"/>
      <c r="N98" s="32"/>
      <c r="O98" s="27" t="str">
        <f t="shared" si="1"/>
        <v>(5,632.00)</v>
      </c>
      <c r="P98" s="27"/>
      <c r="Q98" s="27"/>
      <c r="R98" s="223" t="str">
        <f t="shared" si="2"/>
        <v>2,816.00 </v>
      </c>
      <c r="S98" s="31" t="str">
        <f t="shared" si="3"/>
        <v>2,816.00 </v>
      </c>
      <c r="T98" s="31" t="str">
        <f t="shared" si="4"/>
        <v>2,816.00 </v>
      </c>
      <c r="U98" s="174"/>
      <c r="V98" s="224"/>
    </row>
    <row r="99" ht="15.75" hidden="1" customHeight="1">
      <c r="A99" s="80" t="s">
        <v>209</v>
      </c>
      <c r="B99" s="20" t="s">
        <v>210</v>
      </c>
      <c r="C99" s="179"/>
      <c r="D99" s="22">
        <v>35.0</v>
      </c>
      <c r="E99" s="22"/>
      <c r="F99" s="25"/>
      <c r="G99" s="24">
        <v>869.0</v>
      </c>
      <c r="H99" s="25">
        <v>5000.0</v>
      </c>
      <c r="I99" s="180"/>
      <c r="J99" s="181"/>
      <c r="K99" s="32"/>
      <c r="L99" s="183">
        <v>5904.0</v>
      </c>
      <c r="M99" s="32"/>
      <c r="N99" s="32"/>
      <c r="O99" s="27" t="str">
        <f t="shared" si="1"/>
        <v> 0.00 </v>
      </c>
      <c r="P99" s="27"/>
      <c r="Q99" s="27"/>
      <c r="R99" s="223" t="str">
        <f t="shared" si="2"/>
        <v>2,934.50 </v>
      </c>
      <c r="S99" s="31" t="str">
        <f t="shared" si="3"/>
        <v>2,934.50 </v>
      </c>
      <c r="T99" s="31" t="str">
        <f t="shared" si="4"/>
        <v>-2,969.50 </v>
      </c>
      <c r="U99" s="174"/>
      <c r="V99" s="224"/>
    </row>
    <row r="100" ht="15.75" hidden="1" customHeight="1">
      <c r="A100" s="80" t="s">
        <v>211</v>
      </c>
      <c r="B100" s="20" t="s">
        <v>212</v>
      </c>
      <c r="C100" s="179"/>
      <c r="D100" s="22"/>
      <c r="E100" s="22"/>
      <c r="F100" s="25"/>
      <c r="G100" s="24">
        <v>3160.0</v>
      </c>
      <c r="H100" s="25">
        <v>5000.0</v>
      </c>
      <c r="I100" s="180"/>
      <c r="J100" s="181"/>
      <c r="K100" s="32"/>
      <c r="L100" s="183"/>
      <c r="M100" s="32"/>
      <c r="N100" s="32"/>
      <c r="O100" s="27" t="str">
        <f t="shared" si="1"/>
        <v>(8,160.00)</v>
      </c>
      <c r="P100" s="27"/>
      <c r="Q100" s="27"/>
      <c r="R100" s="223" t="str">
        <f t="shared" si="2"/>
        <v>4,080.00 </v>
      </c>
      <c r="S100" s="31" t="str">
        <f t="shared" si="3"/>
        <v>4,080.00 </v>
      </c>
      <c r="T100" s="31" t="str">
        <f t="shared" si="4"/>
        <v>4,080.00 </v>
      </c>
      <c r="U100" s="174"/>
      <c r="V100" s="224"/>
    </row>
    <row r="101" ht="15.75" hidden="1" customHeight="1">
      <c r="A101" s="80" t="s">
        <v>213</v>
      </c>
      <c r="B101" s="20" t="s">
        <v>214</v>
      </c>
      <c r="C101" s="179">
        <v>9816.0</v>
      </c>
      <c r="D101" s="22"/>
      <c r="E101" s="22"/>
      <c r="F101" s="25"/>
      <c r="G101" s="24">
        <v>1766.0</v>
      </c>
      <c r="H101" s="25">
        <v>5000.0</v>
      </c>
      <c r="I101" s="180"/>
      <c r="J101" s="181"/>
      <c r="K101" s="32"/>
      <c r="L101" s="183"/>
      <c r="M101" s="32"/>
      <c r="N101" s="32"/>
      <c r="O101" s="27" t="str">
        <f t="shared" si="1"/>
        <v>(16,582.00)</v>
      </c>
      <c r="P101" s="27"/>
      <c r="Q101" s="27"/>
      <c r="R101" s="223" t="str">
        <f t="shared" si="2"/>
        <v>3,383.00 </v>
      </c>
      <c r="S101" s="31" t="str">
        <f t="shared" si="3"/>
        <v>13,199.00 </v>
      </c>
      <c r="T101" s="31" t="str">
        <f t="shared" si="4"/>
        <v>13,199.00 </v>
      </c>
      <c r="U101" s="174"/>
      <c r="V101" s="224"/>
    </row>
    <row r="102" ht="15.75" hidden="1" customHeight="1">
      <c r="A102" s="80" t="s">
        <v>215</v>
      </c>
      <c r="B102" s="20" t="s">
        <v>216</v>
      </c>
      <c r="C102" s="179">
        <v>25831.0</v>
      </c>
      <c r="D102" s="22"/>
      <c r="E102" s="22"/>
      <c r="F102" s="27"/>
      <c r="G102" s="24">
        <v>1572.0</v>
      </c>
      <c r="H102" s="25">
        <v>5000.0</v>
      </c>
      <c r="I102" s="180"/>
      <c r="J102" s="181"/>
      <c r="K102" s="32"/>
      <c r="L102" s="183"/>
      <c r="M102" s="32"/>
      <c r="N102" s="32"/>
      <c r="O102" s="27" t="str">
        <f t="shared" si="1"/>
        <v>(32,403.00)</v>
      </c>
      <c r="P102" s="27"/>
      <c r="Q102" s="27"/>
      <c r="R102" s="223" t="str">
        <f t="shared" si="2"/>
        <v>3,286.00 </v>
      </c>
      <c r="S102" s="31" t="str">
        <f t="shared" si="3"/>
        <v>29,117.00 </v>
      </c>
      <c r="T102" s="31" t="str">
        <f t="shared" si="4"/>
        <v>29,117.00 </v>
      </c>
      <c r="U102" s="174"/>
      <c r="V102" s="224"/>
    </row>
    <row r="103" ht="15.75" hidden="1" customHeight="1">
      <c r="A103" s="80" t="s">
        <v>217</v>
      </c>
      <c r="B103" s="20" t="s">
        <v>218</v>
      </c>
      <c r="C103" s="179"/>
      <c r="D103" s="22"/>
      <c r="E103" s="22"/>
      <c r="F103" s="27"/>
      <c r="G103" s="24">
        <v>964.0</v>
      </c>
      <c r="H103" s="25">
        <v>5000.0</v>
      </c>
      <c r="I103" s="180"/>
      <c r="J103" s="181"/>
      <c r="K103" s="32"/>
      <c r="L103" s="183"/>
      <c r="M103" s="32"/>
      <c r="N103" s="32"/>
      <c r="O103" s="27" t="str">
        <f t="shared" si="1"/>
        <v>(5,964.00)</v>
      </c>
      <c r="P103" s="27"/>
      <c r="Q103" s="27"/>
      <c r="R103" s="223" t="str">
        <f t="shared" si="2"/>
        <v>2,982.00 </v>
      </c>
      <c r="S103" s="31" t="str">
        <f t="shared" si="3"/>
        <v>2,982.00 </v>
      </c>
      <c r="T103" s="31" t="str">
        <f t="shared" si="4"/>
        <v>2,982.00 </v>
      </c>
      <c r="U103" s="174"/>
      <c r="V103" s="224"/>
    </row>
    <row r="104" ht="15.75" hidden="1" customHeight="1">
      <c r="A104" s="80" t="s">
        <v>265</v>
      </c>
      <c r="B104" s="20" t="s">
        <v>220</v>
      </c>
      <c r="C104" s="179"/>
      <c r="D104" s="22"/>
      <c r="E104" s="22"/>
      <c r="F104" s="25"/>
      <c r="G104" s="24">
        <v>790.0</v>
      </c>
      <c r="H104" s="25">
        <v>5000.0</v>
      </c>
      <c r="I104" s="180"/>
      <c r="J104" s="181"/>
      <c r="K104" s="32">
        <v>1000.0</v>
      </c>
      <c r="L104" s="183"/>
      <c r="M104" s="32"/>
      <c r="N104" s="32"/>
      <c r="O104" s="27" t="str">
        <f t="shared" si="1"/>
        <v>(4,790.00)</v>
      </c>
      <c r="P104" s="27"/>
      <c r="Q104" s="27"/>
      <c r="R104" s="223" t="str">
        <f t="shared" si="2"/>
        <v>2,895.00 </v>
      </c>
      <c r="S104" s="31" t="str">
        <f t="shared" si="3"/>
        <v>2,895.00 </v>
      </c>
      <c r="T104" s="31" t="str">
        <f t="shared" si="4"/>
        <v>1,895.00 </v>
      </c>
      <c r="U104" s="174"/>
      <c r="V104" s="224"/>
    </row>
    <row r="105" ht="15.75" hidden="1" customHeight="1">
      <c r="A105" s="80" t="s">
        <v>221</v>
      </c>
      <c r="B105" s="20" t="s">
        <v>222</v>
      </c>
      <c r="C105" s="179"/>
      <c r="D105" s="22"/>
      <c r="E105" s="22"/>
      <c r="F105" s="25"/>
      <c r="G105" s="24">
        <v>909.0</v>
      </c>
      <c r="H105" s="25">
        <v>5000.0</v>
      </c>
      <c r="I105" s="180">
        <v>3500.0</v>
      </c>
      <c r="J105" s="181"/>
      <c r="K105" s="32"/>
      <c r="L105" s="183"/>
      <c r="M105" s="32"/>
      <c r="N105" s="32"/>
      <c r="O105" s="27" t="str">
        <f t="shared" si="1"/>
        <v>(2,409.00)</v>
      </c>
      <c r="P105" s="27"/>
      <c r="Q105" s="27"/>
      <c r="R105" s="223" t="str">
        <f t="shared" si="2"/>
        <v>2,954.50 </v>
      </c>
      <c r="S105" s="31" t="str">
        <f t="shared" si="3"/>
        <v>2,954.50 </v>
      </c>
      <c r="T105" s="31" t="str">
        <f t="shared" si="4"/>
        <v>-545.50 </v>
      </c>
      <c r="U105" s="174"/>
      <c r="V105" s="224"/>
    </row>
    <row r="106" ht="15.75" hidden="1" customHeight="1">
      <c r="A106" s="80" t="s">
        <v>223</v>
      </c>
      <c r="B106" s="20" t="s">
        <v>224</v>
      </c>
      <c r="C106" s="179"/>
      <c r="D106" s="22"/>
      <c r="E106" s="22"/>
      <c r="F106" s="25"/>
      <c r="G106" s="24">
        <v>1264.0</v>
      </c>
      <c r="H106" s="25">
        <v>5000.0</v>
      </c>
      <c r="I106" s="180"/>
      <c r="J106" s="181"/>
      <c r="K106" s="32"/>
      <c r="L106" s="183"/>
      <c r="M106" s="32"/>
      <c r="N106" s="32"/>
      <c r="O106" s="27" t="str">
        <f t="shared" si="1"/>
        <v>(6,264.00)</v>
      </c>
      <c r="P106" s="27"/>
      <c r="Q106" s="27"/>
      <c r="R106" s="223" t="str">
        <f t="shared" si="2"/>
        <v>3,132.00 </v>
      </c>
      <c r="S106" s="31" t="str">
        <f t="shared" si="3"/>
        <v>3,132.00 </v>
      </c>
      <c r="T106" s="31" t="str">
        <f t="shared" si="4"/>
        <v>3,132.00 </v>
      </c>
      <c r="U106" s="174"/>
      <c r="V106" s="224"/>
    </row>
    <row r="107" ht="15.75" hidden="1" customHeight="1">
      <c r="A107" s="80" t="s">
        <v>225</v>
      </c>
      <c r="B107" s="20" t="s">
        <v>226</v>
      </c>
      <c r="C107" s="179"/>
      <c r="D107" s="22"/>
      <c r="E107" s="22"/>
      <c r="F107" s="25"/>
      <c r="G107" s="24">
        <v>869.0</v>
      </c>
      <c r="H107" s="25">
        <v>5000.0</v>
      </c>
      <c r="I107" s="180"/>
      <c r="J107" s="181"/>
      <c r="K107" s="32"/>
      <c r="L107" s="183"/>
      <c r="M107" s="32"/>
      <c r="N107" s="32"/>
      <c r="O107" s="27" t="str">
        <f t="shared" si="1"/>
        <v>(5,869.00)</v>
      </c>
      <c r="P107" s="27"/>
      <c r="Q107" s="27"/>
      <c r="R107" s="223" t="str">
        <f t="shared" si="2"/>
        <v>2,934.50 </v>
      </c>
      <c r="S107" s="31" t="str">
        <f t="shared" si="3"/>
        <v>2,934.50 </v>
      </c>
      <c r="T107" s="31" t="str">
        <f t="shared" si="4"/>
        <v>2,934.50 </v>
      </c>
      <c r="U107" s="174"/>
      <c r="V107" s="224"/>
    </row>
    <row r="108" ht="15.75" hidden="1" customHeight="1">
      <c r="A108" s="80" t="s">
        <v>661</v>
      </c>
      <c r="B108" s="20" t="s">
        <v>228</v>
      </c>
      <c r="C108" s="179">
        <v>8284.0</v>
      </c>
      <c r="D108" s="22"/>
      <c r="E108" s="22"/>
      <c r="F108" s="25"/>
      <c r="G108" s="24">
        <v>869.0</v>
      </c>
      <c r="H108" s="25">
        <v>5000.0</v>
      </c>
      <c r="I108" s="180"/>
      <c r="J108" s="181"/>
      <c r="K108" s="32"/>
      <c r="L108" s="183"/>
      <c r="M108" s="32"/>
      <c r="N108" s="32"/>
      <c r="O108" s="27" t="str">
        <f t="shared" si="1"/>
        <v>(14,153.00)</v>
      </c>
      <c r="P108" s="27"/>
      <c r="Q108" s="27"/>
      <c r="R108" s="223" t="str">
        <f t="shared" si="2"/>
        <v>2,934.50 </v>
      </c>
      <c r="S108" s="31" t="str">
        <f t="shared" si="3"/>
        <v>11,218.50 </v>
      </c>
      <c r="T108" s="31" t="str">
        <f t="shared" si="4"/>
        <v>11,218.50 </v>
      </c>
      <c r="U108" s="174"/>
      <c r="V108" s="224"/>
    </row>
    <row r="109" ht="15.75" hidden="1" customHeight="1">
      <c r="A109" s="130" t="s">
        <v>229</v>
      </c>
      <c r="B109" s="20" t="s">
        <v>230</v>
      </c>
      <c r="C109" s="179">
        <v>4278.0</v>
      </c>
      <c r="D109" s="22"/>
      <c r="E109" s="22"/>
      <c r="F109" s="25"/>
      <c r="G109" s="24">
        <v>1067.0</v>
      </c>
      <c r="H109" s="25">
        <v>5000.0</v>
      </c>
      <c r="I109" s="180"/>
      <c r="J109" s="181">
        <v>4278.0</v>
      </c>
      <c r="K109" s="32" t="str">
        <f>3050+1873</f>
        <v> 4,923.00 </v>
      </c>
      <c r="L109" s="183"/>
      <c r="M109" s="32"/>
      <c r="N109" s="32"/>
      <c r="O109" s="27" t="str">
        <f t="shared" si="1"/>
        <v>(1,144.00)</v>
      </c>
      <c r="P109" s="27"/>
      <c r="Q109" s="27"/>
      <c r="R109" s="223" t="str">
        <f t="shared" si="2"/>
        <v>3,033.50 </v>
      </c>
      <c r="S109" s="31" t="str">
        <f t="shared" si="3"/>
        <v>7,311.50 </v>
      </c>
      <c r="T109" s="31" t="str">
        <f t="shared" si="4"/>
        <v>-1,889.50 </v>
      </c>
      <c r="U109" s="174"/>
      <c r="V109" s="224"/>
    </row>
    <row r="110" ht="15.75" hidden="1" customHeight="1">
      <c r="A110" s="80" t="s">
        <v>231</v>
      </c>
      <c r="B110" s="20" t="s">
        <v>232</v>
      </c>
      <c r="C110" s="179"/>
      <c r="D110" s="22">
        <v>15.0</v>
      </c>
      <c r="E110" s="22"/>
      <c r="F110" s="25"/>
      <c r="G110" s="24">
        <v>988.0</v>
      </c>
      <c r="H110" s="25">
        <v>5000.0</v>
      </c>
      <c r="I110" s="180"/>
      <c r="J110" s="181"/>
      <c r="K110" s="32"/>
      <c r="L110" s="183"/>
      <c r="M110" s="32">
        <v>6003.0</v>
      </c>
      <c r="N110" s="32"/>
      <c r="O110" s="27" t="str">
        <f t="shared" si="1"/>
        <v> 0.00 </v>
      </c>
      <c r="P110" s="27"/>
      <c r="Q110" s="27"/>
      <c r="R110" s="223" t="str">
        <f t="shared" si="2"/>
        <v>2,994.00 </v>
      </c>
      <c r="S110" s="31" t="str">
        <f t="shared" si="3"/>
        <v>2,994.00 </v>
      </c>
      <c r="T110" s="31" t="str">
        <f t="shared" si="4"/>
        <v>-3,009.00 </v>
      </c>
      <c r="U110" s="174"/>
      <c r="V110" s="224"/>
    </row>
    <row r="111" ht="36.75" hidden="1" customHeight="1">
      <c r="A111" s="80" t="s">
        <v>662</v>
      </c>
      <c r="B111" s="20" t="s">
        <v>234</v>
      </c>
      <c r="C111" s="179"/>
      <c r="D111" s="22"/>
      <c r="E111" s="22"/>
      <c r="F111" s="25"/>
      <c r="G111" s="24">
        <v>968.0</v>
      </c>
      <c r="H111" s="25">
        <v>5000.0</v>
      </c>
      <c r="I111" s="180"/>
      <c r="J111" s="181"/>
      <c r="K111" s="32"/>
      <c r="L111" s="183"/>
      <c r="M111" s="32"/>
      <c r="N111" s="32"/>
      <c r="O111" s="27" t="str">
        <f t="shared" si="1"/>
        <v>(5,968.00)</v>
      </c>
      <c r="P111" s="27"/>
      <c r="Q111" s="27"/>
      <c r="R111" s="223" t="str">
        <f t="shared" si="2"/>
        <v>2,984.00 </v>
      </c>
      <c r="S111" s="31" t="str">
        <f t="shared" si="3"/>
        <v>2,984.00 </v>
      </c>
      <c r="T111" s="31" t="str">
        <f t="shared" si="4"/>
        <v>2,984.00 </v>
      </c>
      <c r="U111" s="174"/>
      <c r="V111" s="224"/>
    </row>
    <row r="112" ht="15.75" hidden="1" customHeight="1">
      <c r="A112" s="80" t="s">
        <v>235</v>
      </c>
      <c r="B112" s="20" t="s">
        <v>236</v>
      </c>
      <c r="C112" s="179"/>
      <c r="D112" s="22"/>
      <c r="E112" s="22"/>
      <c r="F112" s="25"/>
      <c r="G112" s="24">
        <v>790.0</v>
      </c>
      <c r="H112" s="25">
        <v>5000.0</v>
      </c>
      <c r="I112" s="180"/>
      <c r="J112" s="181"/>
      <c r="K112" s="32"/>
      <c r="L112" s="183"/>
      <c r="M112" s="32"/>
      <c r="N112" s="32"/>
      <c r="O112" s="27" t="str">
        <f t="shared" si="1"/>
        <v>(5,790.00)</v>
      </c>
      <c r="P112" s="27"/>
      <c r="Q112" s="27"/>
      <c r="R112" s="223" t="str">
        <f t="shared" si="2"/>
        <v>2,895.00 </v>
      </c>
      <c r="S112" s="31" t="str">
        <f t="shared" si="3"/>
        <v>2,895.00 </v>
      </c>
      <c r="T112" s="31" t="str">
        <f t="shared" si="4"/>
        <v>2,895.00 </v>
      </c>
      <c r="U112" s="174"/>
      <c r="V112" s="224"/>
    </row>
    <row r="113" ht="15.75" hidden="1" customHeight="1">
      <c r="A113" s="80" t="s">
        <v>237</v>
      </c>
      <c r="B113" s="20" t="s">
        <v>238</v>
      </c>
      <c r="C113" s="179">
        <v>3302.0</v>
      </c>
      <c r="D113" s="22"/>
      <c r="E113" s="22"/>
      <c r="F113" s="25"/>
      <c r="G113" s="24">
        <v>1074.0</v>
      </c>
      <c r="H113" s="25">
        <v>5000.0</v>
      </c>
      <c r="I113" s="180"/>
      <c r="J113" s="181"/>
      <c r="K113" s="32"/>
      <c r="L113" s="183"/>
      <c r="M113" s="32"/>
      <c r="N113" s="32"/>
      <c r="O113" s="27" t="str">
        <f t="shared" si="1"/>
        <v>(9,376.00)</v>
      </c>
      <c r="P113" s="27"/>
      <c r="Q113" s="27"/>
      <c r="R113" s="223" t="str">
        <f t="shared" si="2"/>
        <v>3,037.00 </v>
      </c>
      <c r="S113" s="31" t="str">
        <f t="shared" si="3"/>
        <v>6,339.00 </v>
      </c>
      <c r="T113" s="31" t="str">
        <f t="shared" si="4"/>
        <v>6,339.00 </v>
      </c>
      <c r="U113" s="174"/>
      <c r="V113" s="224"/>
    </row>
    <row r="114" ht="15.75" hidden="1" customHeight="1">
      <c r="A114" s="130" t="s">
        <v>239</v>
      </c>
      <c r="B114" s="20" t="s">
        <v>240</v>
      </c>
      <c r="C114" s="179"/>
      <c r="D114" s="22">
        <v>5.0</v>
      </c>
      <c r="E114" s="22"/>
      <c r="F114" s="25"/>
      <c r="G114" s="24">
        <v>790.0</v>
      </c>
      <c r="H114" s="25">
        <v>5000.0</v>
      </c>
      <c r="I114" s="180"/>
      <c r="J114" s="181"/>
      <c r="K114" s="32">
        <v>5795.0</v>
      </c>
      <c r="L114" s="183"/>
      <c r="M114" s="32"/>
      <c r="N114" s="32"/>
      <c r="O114" s="27" t="str">
        <f t="shared" si="1"/>
        <v> 0.00 </v>
      </c>
      <c r="P114" s="27"/>
      <c r="Q114" s="27"/>
      <c r="R114" s="223" t="str">
        <f t="shared" si="2"/>
        <v>2,895.00 </v>
      </c>
      <c r="S114" s="31" t="str">
        <f t="shared" si="3"/>
        <v>2,895.00 </v>
      </c>
      <c r="T114" s="31" t="str">
        <f t="shared" si="4"/>
        <v>-2,900.00 </v>
      </c>
      <c r="U114" s="174"/>
      <c r="V114" s="224"/>
    </row>
    <row r="115" ht="15.75" hidden="1" customHeight="1">
      <c r="A115" s="80" t="s">
        <v>241</v>
      </c>
      <c r="B115" s="20" t="s">
        <v>242</v>
      </c>
      <c r="C115" s="179"/>
      <c r="D115" s="22"/>
      <c r="E115" s="22"/>
      <c r="F115" s="25"/>
      <c r="G115" s="24">
        <v>1102.0</v>
      </c>
      <c r="H115" s="25">
        <v>5000.0</v>
      </c>
      <c r="I115" s="180"/>
      <c r="J115" s="181"/>
      <c r="K115" s="32"/>
      <c r="L115" s="183"/>
      <c r="M115" s="32"/>
      <c r="N115" s="32"/>
      <c r="O115" s="27" t="str">
        <f t="shared" si="1"/>
        <v>(6,102.00)</v>
      </c>
      <c r="P115" s="27"/>
      <c r="Q115" s="27"/>
      <c r="R115" s="223" t="str">
        <f t="shared" si="2"/>
        <v>3,051.00 </v>
      </c>
      <c r="S115" s="31" t="str">
        <f t="shared" si="3"/>
        <v>3,051.00 </v>
      </c>
      <c r="T115" s="31" t="str">
        <f t="shared" si="4"/>
        <v>3,051.00 </v>
      </c>
      <c r="U115" s="174"/>
      <c r="V115" s="224"/>
    </row>
    <row r="116" ht="15.75" hidden="1" customHeight="1">
      <c r="A116" s="80" t="s">
        <v>243</v>
      </c>
      <c r="B116" s="20" t="s">
        <v>244</v>
      </c>
      <c r="C116" s="179"/>
      <c r="D116" s="22"/>
      <c r="E116" s="22"/>
      <c r="F116" s="25"/>
      <c r="G116" s="24">
        <v>956.0</v>
      </c>
      <c r="H116" s="25">
        <v>5000.0</v>
      </c>
      <c r="I116" s="180"/>
      <c r="J116" s="181"/>
      <c r="K116" s="32">
        <v>1000.0</v>
      </c>
      <c r="L116" s="183"/>
      <c r="M116" s="32"/>
      <c r="N116" s="32"/>
      <c r="O116" s="27" t="str">
        <f t="shared" si="1"/>
        <v>(4,956.00)</v>
      </c>
      <c r="P116" s="27"/>
      <c r="Q116" s="27"/>
      <c r="R116" s="223" t="str">
        <f t="shared" si="2"/>
        <v>2,978.00 </v>
      </c>
      <c r="S116" s="31" t="str">
        <f t="shared" si="3"/>
        <v>2,978.00 </v>
      </c>
      <c r="T116" s="31" t="str">
        <f t="shared" si="4"/>
        <v>1,978.00 </v>
      </c>
      <c r="U116" s="174"/>
      <c r="V116" s="224"/>
    </row>
    <row r="117" ht="15.75" hidden="1" customHeight="1">
      <c r="A117" s="80" t="s">
        <v>245</v>
      </c>
      <c r="B117" s="20" t="s">
        <v>246</v>
      </c>
      <c r="C117" s="179"/>
      <c r="D117" s="22"/>
      <c r="E117" s="22"/>
      <c r="F117" s="25"/>
      <c r="G117" s="24">
        <v>909.0</v>
      </c>
      <c r="H117" s="25">
        <v>5000.0</v>
      </c>
      <c r="I117" s="180"/>
      <c r="J117" s="181"/>
      <c r="K117" s="32"/>
      <c r="L117" s="183"/>
      <c r="M117" s="32"/>
      <c r="N117" s="32"/>
      <c r="O117" s="27" t="str">
        <f t="shared" si="1"/>
        <v>(5,909.00)</v>
      </c>
      <c r="P117" s="27"/>
      <c r="Q117" s="27"/>
      <c r="R117" s="223" t="str">
        <f t="shared" si="2"/>
        <v>2,954.50 </v>
      </c>
      <c r="S117" s="31" t="str">
        <f t="shared" si="3"/>
        <v>2,954.50 </v>
      </c>
      <c r="T117" s="31" t="str">
        <f t="shared" si="4"/>
        <v>2,954.50 </v>
      </c>
      <c r="U117" s="174"/>
      <c r="V117" s="224"/>
    </row>
    <row r="118" ht="15.75" hidden="1" customHeight="1">
      <c r="A118" s="80" t="s">
        <v>247</v>
      </c>
      <c r="B118" s="20" t="s">
        <v>248</v>
      </c>
      <c r="C118" s="179"/>
      <c r="D118" s="22"/>
      <c r="E118" s="22"/>
      <c r="F118" s="25"/>
      <c r="G118" s="24">
        <v>948.0</v>
      </c>
      <c r="H118" s="25">
        <v>5000.0</v>
      </c>
      <c r="I118" s="180"/>
      <c r="J118" s="181"/>
      <c r="K118" s="32"/>
      <c r="L118" s="183"/>
      <c r="M118" s="32"/>
      <c r="N118" s="32"/>
      <c r="O118" s="27" t="str">
        <f t="shared" si="1"/>
        <v>(5,948.00)</v>
      </c>
      <c r="P118" s="27"/>
      <c r="Q118" s="27"/>
      <c r="R118" s="223" t="str">
        <f t="shared" si="2"/>
        <v>2,974.00 </v>
      </c>
      <c r="S118" s="31" t="str">
        <f t="shared" si="3"/>
        <v>2,974.00 </v>
      </c>
      <c r="T118" s="31" t="str">
        <f t="shared" si="4"/>
        <v>2,974.00 </v>
      </c>
      <c r="U118" s="174"/>
      <c r="V118" s="224"/>
    </row>
    <row r="119" ht="15.75" hidden="1" customHeight="1">
      <c r="A119" s="80" t="s">
        <v>663</v>
      </c>
      <c r="B119" s="20" t="s">
        <v>250</v>
      </c>
      <c r="C119" s="179"/>
      <c r="D119" s="22"/>
      <c r="E119" s="22"/>
      <c r="F119" s="25"/>
      <c r="G119" s="24">
        <v>1122.0</v>
      </c>
      <c r="H119" s="25">
        <v>5000.0</v>
      </c>
      <c r="I119" s="180"/>
      <c r="J119" s="181"/>
      <c r="K119" s="32"/>
      <c r="L119" s="183"/>
      <c r="M119" s="32"/>
      <c r="N119" s="32"/>
      <c r="O119" s="27" t="str">
        <f t="shared" si="1"/>
        <v>(6,122.00)</v>
      </c>
      <c r="P119" s="27"/>
      <c r="Q119" s="27"/>
      <c r="R119" s="223" t="str">
        <f t="shared" si="2"/>
        <v>3,061.00 </v>
      </c>
      <c r="S119" s="31" t="str">
        <f t="shared" si="3"/>
        <v>3,061.00 </v>
      </c>
      <c r="T119" s="31" t="str">
        <f t="shared" si="4"/>
        <v>3,061.00 </v>
      </c>
      <c r="U119" s="174"/>
      <c r="V119" s="224"/>
    </row>
    <row r="120" ht="15.75" hidden="1" customHeight="1">
      <c r="A120" s="80" t="s">
        <v>251</v>
      </c>
      <c r="B120" s="20" t="s">
        <v>252</v>
      </c>
      <c r="C120" s="179">
        <v>25394.0</v>
      </c>
      <c r="D120" s="22"/>
      <c r="E120" s="22"/>
      <c r="F120" s="25"/>
      <c r="G120" s="24">
        <v>1422.0</v>
      </c>
      <c r="H120" s="25">
        <v>5000.0</v>
      </c>
      <c r="I120" s="180"/>
      <c r="J120" s="181"/>
      <c r="K120" s="32"/>
      <c r="L120" s="183"/>
      <c r="M120" s="32"/>
      <c r="N120" s="32"/>
      <c r="O120" s="27" t="str">
        <f t="shared" si="1"/>
        <v>(31,816.00)</v>
      </c>
      <c r="P120" s="27"/>
      <c r="Q120" s="27"/>
      <c r="R120" s="223" t="str">
        <f t="shared" si="2"/>
        <v>3,211.00 </v>
      </c>
      <c r="S120" s="31" t="str">
        <f t="shared" si="3"/>
        <v>28,605.00 </v>
      </c>
      <c r="T120" s="31" t="str">
        <f t="shared" si="4"/>
        <v>28,605.00 </v>
      </c>
      <c r="U120" s="174"/>
      <c r="V120" s="224"/>
    </row>
    <row r="121" ht="15.75" hidden="1" customHeight="1">
      <c r="A121" s="80" t="s">
        <v>253</v>
      </c>
      <c r="B121" s="20" t="s">
        <v>254</v>
      </c>
      <c r="C121" s="179"/>
      <c r="D121" s="22"/>
      <c r="E121" s="22"/>
      <c r="F121" s="25"/>
      <c r="G121" s="24">
        <v>790.0</v>
      </c>
      <c r="H121" s="25">
        <v>5000.0</v>
      </c>
      <c r="I121" s="180"/>
      <c r="J121" s="181"/>
      <c r="K121" s="32"/>
      <c r="L121" s="183">
        <v>5790.0</v>
      </c>
      <c r="M121" s="32"/>
      <c r="N121" s="32"/>
      <c r="O121" s="27" t="str">
        <f t="shared" si="1"/>
        <v> 0.00 </v>
      </c>
      <c r="P121" s="27"/>
      <c r="Q121" s="27"/>
      <c r="R121" s="223" t="str">
        <f t="shared" si="2"/>
        <v>2,895.00 </v>
      </c>
      <c r="S121" s="31" t="str">
        <f t="shared" si="3"/>
        <v>2,895.00 </v>
      </c>
      <c r="T121" s="31" t="str">
        <f t="shared" si="4"/>
        <v>-2,895.00 </v>
      </c>
      <c r="U121" s="174"/>
      <c r="V121" s="224"/>
    </row>
    <row r="122" ht="15.75" hidden="1" customHeight="1">
      <c r="A122" s="80" t="s">
        <v>255</v>
      </c>
      <c r="B122" s="20" t="s">
        <v>256</v>
      </c>
      <c r="C122" s="179"/>
      <c r="D122" s="22"/>
      <c r="E122" s="22"/>
      <c r="F122" s="25"/>
      <c r="G122" s="24">
        <v>948.0</v>
      </c>
      <c r="H122" s="25">
        <v>5000.0</v>
      </c>
      <c r="I122" s="180"/>
      <c r="J122" s="181"/>
      <c r="K122" s="32"/>
      <c r="L122" s="183"/>
      <c r="M122" s="32"/>
      <c r="N122" s="32"/>
      <c r="O122" s="27" t="str">
        <f t="shared" si="1"/>
        <v>(5,948.00)</v>
      </c>
      <c r="P122" s="27"/>
      <c r="Q122" s="27"/>
      <c r="R122" s="223" t="str">
        <f t="shared" si="2"/>
        <v>2,974.00 </v>
      </c>
      <c r="S122" s="31" t="str">
        <f t="shared" si="3"/>
        <v>2,974.00 </v>
      </c>
      <c r="T122" s="31" t="str">
        <f t="shared" si="4"/>
        <v>2,974.00 </v>
      </c>
      <c r="U122" s="174"/>
      <c r="V122" s="224"/>
    </row>
    <row r="123" ht="15.75" hidden="1" customHeight="1">
      <c r="A123" s="80" t="s">
        <v>257</v>
      </c>
      <c r="B123" s="20" t="s">
        <v>258</v>
      </c>
      <c r="C123" s="179">
        <v>31499.0</v>
      </c>
      <c r="D123" s="22"/>
      <c r="E123" s="22"/>
      <c r="F123" s="25"/>
      <c r="G123" s="24">
        <v>988.0</v>
      </c>
      <c r="H123" s="25">
        <v>5000.0</v>
      </c>
      <c r="I123" s="180"/>
      <c r="J123" s="181"/>
      <c r="K123" s="32"/>
      <c r="L123" s="183"/>
      <c r="M123" s="32"/>
      <c r="N123" s="32"/>
      <c r="O123" s="27" t="str">
        <f t="shared" si="1"/>
        <v>(37,487.00)</v>
      </c>
      <c r="P123" s="27"/>
      <c r="Q123" s="27"/>
      <c r="R123" s="223" t="str">
        <f t="shared" si="2"/>
        <v>2,994.00 </v>
      </c>
      <c r="S123" s="31" t="str">
        <f t="shared" si="3"/>
        <v>34,493.00 </v>
      </c>
      <c r="T123" s="31" t="str">
        <f t="shared" si="4"/>
        <v>34,493.00 </v>
      </c>
      <c r="U123" s="174"/>
      <c r="V123" s="224"/>
    </row>
    <row r="124" ht="15.75" hidden="1" customHeight="1">
      <c r="A124" s="80" t="s">
        <v>664</v>
      </c>
      <c r="B124" s="20" t="s">
        <v>260</v>
      </c>
      <c r="C124" s="179"/>
      <c r="D124" s="22">
        <v>995.0</v>
      </c>
      <c r="E124" s="22"/>
      <c r="F124" s="25"/>
      <c r="G124" s="24">
        <v>1027.0</v>
      </c>
      <c r="H124" s="25">
        <v>5000.0</v>
      </c>
      <c r="I124" s="180"/>
      <c r="J124" s="181">
        <v>995.0</v>
      </c>
      <c r="K124" s="32"/>
      <c r="L124" s="183"/>
      <c r="M124" s="32"/>
      <c r="N124" s="32"/>
      <c r="O124" s="27" t="str">
        <f t="shared" si="1"/>
        <v>(6,027.00)</v>
      </c>
      <c r="P124" s="27"/>
      <c r="Q124" s="27"/>
      <c r="R124" s="223" t="str">
        <f t="shared" si="2"/>
        <v>3,013.50 </v>
      </c>
      <c r="S124" s="31" t="str">
        <f t="shared" si="3"/>
        <v>3,013.50 </v>
      </c>
      <c r="T124" s="31" t="str">
        <f t="shared" si="4"/>
        <v>2,018.50 </v>
      </c>
      <c r="U124" s="174"/>
      <c r="V124" s="224"/>
    </row>
    <row r="125" ht="15.75" hidden="1" customHeight="1">
      <c r="A125" s="130" t="s">
        <v>261</v>
      </c>
      <c r="B125" s="20" t="s">
        <v>262</v>
      </c>
      <c r="C125" s="179"/>
      <c r="D125" s="22">
        <v>35.0</v>
      </c>
      <c r="E125" s="22"/>
      <c r="F125" s="25"/>
      <c r="G125" s="24">
        <v>952.0</v>
      </c>
      <c r="H125" s="25">
        <v>5000.0</v>
      </c>
      <c r="I125" s="180">
        <v>5987.0</v>
      </c>
      <c r="J125" s="181"/>
      <c r="K125" s="32"/>
      <c r="L125" s="183"/>
      <c r="M125" s="32"/>
      <c r="N125" s="32"/>
      <c r="O125" s="27" t="str">
        <f t="shared" si="1"/>
        <v> 0.00 </v>
      </c>
      <c r="P125" s="27"/>
      <c r="Q125" s="27"/>
      <c r="R125" s="223" t="str">
        <f t="shared" si="2"/>
        <v>2,976.00 </v>
      </c>
      <c r="S125" s="31" t="str">
        <f t="shared" si="3"/>
        <v>2,976.00 </v>
      </c>
      <c r="T125" s="31" t="str">
        <f t="shared" si="4"/>
        <v>-3,011.00 </v>
      </c>
      <c r="U125" s="174"/>
      <c r="V125" s="224"/>
    </row>
    <row r="126" ht="15.75" hidden="1" customHeight="1">
      <c r="A126" s="80" t="s">
        <v>263</v>
      </c>
      <c r="B126" s="20" t="s">
        <v>264</v>
      </c>
      <c r="C126" s="179"/>
      <c r="D126" s="22"/>
      <c r="E126" s="22"/>
      <c r="F126" s="25"/>
      <c r="G126" s="24">
        <v>1106.0</v>
      </c>
      <c r="H126" s="25">
        <v>5000.0</v>
      </c>
      <c r="I126" s="180"/>
      <c r="J126" s="181"/>
      <c r="K126" s="32"/>
      <c r="L126" s="183"/>
      <c r="M126" s="32"/>
      <c r="N126" s="32"/>
      <c r="O126" s="27" t="str">
        <f t="shared" si="1"/>
        <v>(6,106.00)</v>
      </c>
      <c r="P126" s="27"/>
      <c r="Q126" s="27"/>
      <c r="R126" s="223" t="str">
        <f t="shared" si="2"/>
        <v>3,053.00 </v>
      </c>
      <c r="S126" s="31" t="str">
        <f t="shared" si="3"/>
        <v>3,053.00 </v>
      </c>
      <c r="T126" s="31" t="str">
        <f t="shared" si="4"/>
        <v>3,053.00 </v>
      </c>
      <c r="U126" s="174"/>
      <c r="V126" s="224"/>
    </row>
    <row r="127" ht="15.75" hidden="1" customHeight="1">
      <c r="A127" s="80" t="s">
        <v>265</v>
      </c>
      <c r="B127" s="20" t="s">
        <v>266</v>
      </c>
      <c r="C127" s="179"/>
      <c r="D127" s="22"/>
      <c r="E127" s="22"/>
      <c r="F127" s="25"/>
      <c r="G127" s="24">
        <v>830.0</v>
      </c>
      <c r="H127" s="25">
        <v>5000.0</v>
      </c>
      <c r="I127" s="180"/>
      <c r="J127" s="181"/>
      <c r="K127" s="32">
        <v>1000.0</v>
      </c>
      <c r="L127" s="183"/>
      <c r="M127" s="32"/>
      <c r="N127" s="32"/>
      <c r="O127" s="27" t="str">
        <f t="shared" si="1"/>
        <v>(4,830.00)</v>
      </c>
      <c r="P127" s="27"/>
      <c r="Q127" s="27"/>
      <c r="R127" s="223" t="str">
        <f t="shared" si="2"/>
        <v>2,915.00 </v>
      </c>
      <c r="S127" s="31" t="str">
        <f t="shared" si="3"/>
        <v>2,915.00 </v>
      </c>
      <c r="T127" s="31" t="str">
        <f t="shared" si="4"/>
        <v>1,915.00 </v>
      </c>
      <c r="U127" s="174"/>
      <c r="V127" s="224"/>
    </row>
    <row r="128" ht="15.75" hidden="1" customHeight="1">
      <c r="A128" s="80" t="s">
        <v>267</v>
      </c>
      <c r="B128" s="20" t="s">
        <v>268</v>
      </c>
      <c r="C128" s="179">
        <v>396.0</v>
      </c>
      <c r="D128" s="22"/>
      <c r="E128" s="22"/>
      <c r="F128" s="25"/>
      <c r="G128" s="24">
        <v>972.0</v>
      </c>
      <c r="H128" s="25">
        <v>5000.0</v>
      </c>
      <c r="I128" s="180"/>
      <c r="J128" s="181"/>
      <c r="K128" s="32"/>
      <c r="L128" s="183"/>
      <c r="M128" s="32"/>
      <c r="N128" s="32"/>
      <c r="O128" s="27" t="str">
        <f t="shared" si="1"/>
        <v>(6,368.00)</v>
      </c>
      <c r="P128" s="27"/>
      <c r="Q128" s="27"/>
      <c r="R128" s="223" t="str">
        <f t="shared" si="2"/>
        <v>2,986.00 </v>
      </c>
      <c r="S128" s="31" t="str">
        <f t="shared" si="3"/>
        <v>3,382.00 </v>
      </c>
      <c r="T128" s="31" t="str">
        <f t="shared" si="4"/>
        <v>3,382.00 </v>
      </c>
      <c r="U128" s="174"/>
      <c r="V128" s="224"/>
    </row>
    <row r="129" ht="15.75" hidden="1" customHeight="1">
      <c r="A129" s="130" t="s">
        <v>269</v>
      </c>
      <c r="B129" s="20" t="s">
        <v>270</v>
      </c>
      <c r="C129" s="179">
        <v>75.0</v>
      </c>
      <c r="D129" s="22"/>
      <c r="E129" s="22"/>
      <c r="F129" s="25"/>
      <c r="G129" s="24">
        <v>747.0</v>
      </c>
      <c r="H129" s="25">
        <v>5000.0</v>
      </c>
      <c r="I129" s="180">
        <v>5747.0</v>
      </c>
      <c r="J129" s="181"/>
      <c r="K129" s="32"/>
      <c r="L129" s="183"/>
      <c r="M129" s="32"/>
      <c r="N129" s="32"/>
      <c r="O129" s="27" t="str">
        <f t="shared" si="1"/>
        <v>(75.00)</v>
      </c>
      <c r="P129" s="27"/>
      <c r="Q129" s="27"/>
      <c r="R129" s="223" t="str">
        <f t="shared" si="2"/>
        <v>2,873.50 </v>
      </c>
      <c r="S129" s="31" t="str">
        <f t="shared" si="3"/>
        <v>2,948.50 </v>
      </c>
      <c r="T129" s="31" t="str">
        <f t="shared" si="4"/>
        <v>-2,798.50 </v>
      </c>
      <c r="U129" s="174"/>
      <c r="V129" s="224"/>
    </row>
    <row r="130" ht="15.75" hidden="1" customHeight="1">
      <c r="A130" s="80" t="s">
        <v>665</v>
      </c>
      <c r="B130" s="20" t="s">
        <v>272</v>
      </c>
      <c r="C130" s="179"/>
      <c r="D130" s="22"/>
      <c r="E130" s="22"/>
      <c r="F130" s="25"/>
      <c r="G130" s="24">
        <v>869.0</v>
      </c>
      <c r="H130" s="25">
        <v>5000.0</v>
      </c>
      <c r="I130" s="180"/>
      <c r="J130" s="181"/>
      <c r="K130" s="22"/>
      <c r="L130" s="184"/>
      <c r="M130" s="22"/>
      <c r="N130" s="22"/>
      <c r="O130" s="27" t="str">
        <f t="shared" si="1"/>
        <v>(5,869.00)</v>
      </c>
      <c r="P130" s="27"/>
      <c r="Q130" s="27"/>
      <c r="R130" s="223" t="str">
        <f t="shared" si="2"/>
        <v>2,934.50 </v>
      </c>
      <c r="S130" s="31" t="str">
        <f t="shared" si="3"/>
        <v>2,934.50 </v>
      </c>
      <c r="T130" s="31" t="str">
        <f t="shared" si="4"/>
        <v>2,934.50 </v>
      </c>
      <c r="U130" s="174"/>
      <c r="V130" s="224"/>
    </row>
    <row r="131" ht="15.75" hidden="1" customHeight="1">
      <c r="A131" s="80" t="s">
        <v>213</v>
      </c>
      <c r="B131" s="20" t="s">
        <v>273</v>
      </c>
      <c r="C131" s="179">
        <v>8176.0</v>
      </c>
      <c r="D131" s="22"/>
      <c r="E131" s="22"/>
      <c r="F131" s="25"/>
      <c r="G131" s="24">
        <v>790.0</v>
      </c>
      <c r="H131" s="25">
        <v>5000.0</v>
      </c>
      <c r="I131" s="180"/>
      <c r="J131" s="181"/>
      <c r="K131" s="32"/>
      <c r="L131" s="183"/>
      <c r="M131" s="32"/>
      <c r="N131" s="32"/>
      <c r="O131" s="27" t="str">
        <f t="shared" si="1"/>
        <v>(13,966.00)</v>
      </c>
      <c r="P131" s="27"/>
      <c r="Q131" s="27"/>
      <c r="R131" s="223" t="str">
        <f t="shared" si="2"/>
        <v>2,895.00 </v>
      </c>
      <c r="S131" s="31" t="str">
        <f t="shared" si="3"/>
        <v>11,071.00 </v>
      </c>
      <c r="T131" s="31" t="str">
        <f t="shared" si="4"/>
        <v>11,071.00 </v>
      </c>
      <c r="U131" s="174"/>
      <c r="V131" s="224"/>
    </row>
    <row r="132" ht="15.75" hidden="1" customHeight="1">
      <c r="A132" s="80" t="s">
        <v>274</v>
      </c>
      <c r="B132" s="20" t="s">
        <v>275</v>
      </c>
      <c r="C132" s="179"/>
      <c r="D132" s="22"/>
      <c r="E132" s="22"/>
      <c r="F132" s="25"/>
      <c r="G132" s="24">
        <v>1027.0</v>
      </c>
      <c r="H132" s="25">
        <v>5000.0</v>
      </c>
      <c r="I132" s="180"/>
      <c r="J132" s="181">
        <v>3527.0</v>
      </c>
      <c r="K132" s="32"/>
      <c r="L132" s="183"/>
      <c r="M132" s="32"/>
      <c r="N132" s="32"/>
      <c r="O132" s="27" t="str">
        <f t="shared" si="1"/>
        <v>(2,500.00)</v>
      </c>
      <c r="P132" s="27"/>
      <c r="Q132" s="27"/>
      <c r="R132" s="223" t="str">
        <f t="shared" si="2"/>
        <v>3,013.50 </v>
      </c>
      <c r="S132" s="31" t="str">
        <f t="shared" si="3"/>
        <v>3,013.50 </v>
      </c>
      <c r="T132" s="31" t="str">
        <f t="shared" si="4"/>
        <v>-513.50 </v>
      </c>
      <c r="U132" s="174"/>
      <c r="V132" s="224"/>
    </row>
    <row r="133" ht="15.75" hidden="1" customHeight="1">
      <c r="A133" s="80" t="s">
        <v>276</v>
      </c>
      <c r="B133" s="20" t="s">
        <v>277</v>
      </c>
      <c r="C133" s="179"/>
      <c r="D133" s="22"/>
      <c r="E133" s="22"/>
      <c r="F133" s="25"/>
      <c r="G133" s="24">
        <v>909.0</v>
      </c>
      <c r="H133" s="25">
        <v>5000.0</v>
      </c>
      <c r="I133" s="180"/>
      <c r="J133" s="181"/>
      <c r="K133" s="32"/>
      <c r="L133" s="183"/>
      <c r="M133" s="32"/>
      <c r="N133" s="32"/>
      <c r="O133" s="27" t="str">
        <f t="shared" si="1"/>
        <v>(5,909.00)</v>
      </c>
      <c r="P133" s="27"/>
      <c r="Q133" s="27"/>
      <c r="R133" s="223" t="str">
        <f t="shared" si="2"/>
        <v>2,954.50 </v>
      </c>
      <c r="S133" s="31" t="str">
        <f t="shared" si="3"/>
        <v>2,954.50 </v>
      </c>
      <c r="T133" s="31" t="str">
        <f t="shared" si="4"/>
        <v>2,954.50 </v>
      </c>
      <c r="U133" s="174"/>
      <c r="V133" s="224"/>
    </row>
    <row r="134" ht="15.75" hidden="1" customHeight="1">
      <c r="A134" s="80" t="s">
        <v>278</v>
      </c>
      <c r="B134" s="20" t="s">
        <v>279</v>
      </c>
      <c r="C134" s="179"/>
      <c r="D134" s="22"/>
      <c r="E134" s="22"/>
      <c r="F134" s="25"/>
      <c r="G134" s="24">
        <v>1173.0</v>
      </c>
      <c r="H134" s="25">
        <v>5000.0</v>
      </c>
      <c r="I134" s="180"/>
      <c r="J134" s="181"/>
      <c r="K134" s="32">
        <v>3000.0</v>
      </c>
      <c r="L134" s="183"/>
      <c r="M134" s="32"/>
      <c r="N134" s="32"/>
      <c r="O134" s="27" t="str">
        <f t="shared" si="1"/>
        <v>(3,173.00)</v>
      </c>
      <c r="P134" s="27"/>
      <c r="Q134" s="27"/>
      <c r="R134" s="223" t="str">
        <f t="shared" si="2"/>
        <v>3,086.50 </v>
      </c>
      <c r="S134" s="31" t="str">
        <f t="shared" si="3"/>
        <v>3,086.50 </v>
      </c>
      <c r="T134" s="31" t="str">
        <f t="shared" si="4"/>
        <v>86.50 </v>
      </c>
      <c r="U134" s="174"/>
      <c r="V134" s="224"/>
    </row>
    <row r="135" ht="15.75" hidden="1" customHeight="1">
      <c r="A135" s="80" t="s">
        <v>280</v>
      </c>
      <c r="B135" s="20" t="s">
        <v>281</v>
      </c>
      <c r="C135" s="179"/>
      <c r="D135" s="22"/>
      <c r="E135" s="22"/>
      <c r="F135" s="25"/>
      <c r="G135" s="24">
        <v>1106.0</v>
      </c>
      <c r="H135" s="25">
        <v>5000.0</v>
      </c>
      <c r="I135" s="180"/>
      <c r="J135" s="181"/>
      <c r="K135" s="32"/>
      <c r="L135" s="183"/>
      <c r="M135" s="32">
        <v>6106.0</v>
      </c>
      <c r="N135" s="32"/>
      <c r="O135" s="27" t="str">
        <f t="shared" si="1"/>
        <v> 0.00 </v>
      </c>
      <c r="P135" s="27"/>
      <c r="Q135" s="27"/>
      <c r="R135" s="223" t="str">
        <f t="shared" si="2"/>
        <v>3,053.00 </v>
      </c>
      <c r="S135" s="31" t="str">
        <f t="shared" si="3"/>
        <v>3,053.00 </v>
      </c>
      <c r="T135" s="31" t="str">
        <f t="shared" si="4"/>
        <v>-3,053.00 </v>
      </c>
      <c r="U135" s="174"/>
      <c r="V135" s="224"/>
    </row>
    <row r="136" ht="15.75" hidden="1" customHeight="1">
      <c r="A136" s="80" t="s">
        <v>282</v>
      </c>
      <c r="B136" s="20" t="s">
        <v>283</v>
      </c>
      <c r="C136" s="179"/>
      <c r="D136" s="22"/>
      <c r="E136" s="22"/>
      <c r="F136" s="25"/>
      <c r="G136" s="24">
        <v>869.0</v>
      </c>
      <c r="H136" s="25">
        <v>5000.0</v>
      </c>
      <c r="I136" s="180"/>
      <c r="J136" s="181"/>
      <c r="K136" s="32"/>
      <c r="L136" s="183"/>
      <c r="M136" s="32"/>
      <c r="N136" s="32"/>
      <c r="O136" s="27" t="str">
        <f t="shared" si="1"/>
        <v>(5,869.00)</v>
      </c>
      <c r="P136" s="27"/>
      <c r="Q136" s="27"/>
      <c r="R136" s="223" t="str">
        <f t="shared" si="2"/>
        <v>2,934.50 </v>
      </c>
      <c r="S136" s="31" t="str">
        <f t="shared" si="3"/>
        <v>2,934.50 </v>
      </c>
      <c r="T136" s="31" t="str">
        <f t="shared" si="4"/>
        <v>2,934.50 </v>
      </c>
      <c r="U136" s="174"/>
      <c r="V136" s="224"/>
    </row>
    <row r="137" ht="15.75" hidden="1" customHeight="1">
      <c r="A137" s="80" t="s">
        <v>284</v>
      </c>
      <c r="B137" s="20" t="s">
        <v>285</v>
      </c>
      <c r="C137" s="179">
        <v>4513.0</v>
      </c>
      <c r="D137" s="22"/>
      <c r="E137" s="22"/>
      <c r="F137" s="25"/>
      <c r="G137" s="24">
        <v>1106.0</v>
      </c>
      <c r="H137" s="25">
        <v>5000.0</v>
      </c>
      <c r="I137" s="180"/>
      <c r="J137" s="181"/>
      <c r="K137" s="32"/>
      <c r="L137" s="183"/>
      <c r="M137" s="32">
        <v>0.0</v>
      </c>
      <c r="N137" s="32"/>
      <c r="O137" s="27" t="str">
        <f t="shared" si="1"/>
        <v>(10,619.00)</v>
      </c>
      <c r="P137" s="27"/>
      <c r="Q137" s="27"/>
      <c r="R137" s="223" t="str">
        <f t="shared" si="2"/>
        <v>3,053.00 </v>
      </c>
      <c r="S137" s="31" t="str">
        <f t="shared" si="3"/>
        <v>7,566.00 </v>
      </c>
      <c r="T137" s="31" t="str">
        <f t="shared" si="4"/>
        <v>7,566.00 </v>
      </c>
      <c r="U137" s="174"/>
      <c r="V137" s="224"/>
    </row>
    <row r="138" ht="15.75" hidden="1" customHeight="1">
      <c r="A138" s="80" t="s">
        <v>666</v>
      </c>
      <c r="B138" s="20" t="s">
        <v>287</v>
      </c>
      <c r="C138" s="179"/>
      <c r="D138" s="22"/>
      <c r="E138" s="22"/>
      <c r="F138" s="25"/>
      <c r="G138" s="24">
        <v>869.0</v>
      </c>
      <c r="H138" s="25">
        <v>5000.0</v>
      </c>
      <c r="I138" s="180"/>
      <c r="J138" s="181"/>
      <c r="K138" s="32"/>
      <c r="L138" s="183"/>
      <c r="M138" s="32"/>
      <c r="N138" s="32"/>
      <c r="O138" s="27" t="str">
        <f t="shared" si="1"/>
        <v>(5,869.00)</v>
      </c>
      <c r="P138" s="27"/>
      <c r="Q138" s="27"/>
      <c r="R138" s="223" t="str">
        <f t="shared" si="2"/>
        <v>2,934.50 </v>
      </c>
      <c r="S138" s="31" t="str">
        <f t="shared" si="3"/>
        <v>2,934.50 </v>
      </c>
      <c r="T138" s="31" t="str">
        <f t="shared" si="4"/>
        <v>2,934.50 </v>
      </c>
      <c r="U138" s="174"/>
      <c r="V138" s="224"/>
    </row>
    <row r="139" ht="15.75" hidden="1" customHeight="1">
      <c r="A139" s="80" t="s">
        <v>288</v>
      </c>
      <c r="B139" s="20" t="s">
        <v>289</v>
      </c>
      <c r="C139" s="179">
        <v>1567.0</v>
      </c>
      <c r="D139" s="22"/>
      <c r="E139" s="22"/>
      <c r="F139" s="25"/>
      <c r="G139" s="24">
        <v>948.0</v>
      </c>
      <c r="H139" s="25">
        <v>5000.0</v>
      </c>
      <c r="I139" s="180"/>
      <c r="J139" s="181">
        <v>2000.0</v>
      </c>
      <c r="K139" s="32"/>
      <c r="L139" s="183"/>
      <c r="M139" s="32"/>
      <c r="N139" s="32"/>
      <c r="O139" s="27" t="str">
        <f t="shared" si="1"/>
        <v>(5,515.00)</v>
      </c>
      <c r="P139" s="27"/>
      <c r="Q139" s="27"/>
      <c r="R139" s="223" t="str">
        <f t="shared" si="2"/>
        <v>2,974.00 </v>
      </c>
      <c r="S139" s="31" t="str">
        <f t="shared" si="3"/>
        <v>4,541.00 </v>
      </c>
      <c r="T139" s="31" t="str">
        <f t="shared" si="4"/>
        <v>2,541.00 </v>
      </c>
      <c r="U139" s="174"/>
      <c r="V139" s="224"/>
    </row>
    <row r="140" ht="15.75" hidden="1" customHeight="1">
      <c r="A140" s="80" t="s">
        <v>290</v>
      </c>
      <c r="B140" s="20" t="s">
        <v>291</v>
      </c>
      <c r="C140" s="179"/>
      <c r="D140" s="22"/>
      <c r="E140" s="22"/>
      <c r="F140" s="25"/>
      <c r="G140" s="24">
        <v>751.0</v>
      </c>
      <c r="H140" s="25">
        <v>5000.0</v>
      </c>
      <c r="I140" s="180"/>
      <c r="J140" s="181"/>
      <c r="K140" s="32"/>
      <c r="L140" s="183"/>
      <c r="M140" s="32"/>
      <c r="N140" s="32"/>
      <c r="O140" s="27" t="str">
        <f t="shared" si="1"/>
        <v>(5,751.00)</v>
      </c>
      <c r="P140" s="27"/>
      <c r="Q140" s="27"/>
      <c r="R140" s="223" t="str">
        <f t="shared" si="2"/>
        <v>2,875.50 </v>
      </c>
      <c r="S140" s="31" t="str">
        <f t="shared" si="3"/>
        <v>2,875.50 </v>
      </c>
      <c r="T140" s="31" t="str">
        <f t="shared" si="4"/>
        <v>2,875.50 </v>
      </c>
      <c r="U140" s="174"/>
      <c r="V140" s="224"/>
    </row>
    <row r="141" ht="15.75" hidden="1" customHeight="1">
      <c r="A141" s="80" t="s">
        <v>292</v>
      </c>
      <c r="B141" s="20" t="s">
        <v>293</v>
      </c>
      <c r="C141" s="179"/>
      <c r="D141" s="22"/>
      <c r="E141" s="22"/>
      <c r="F141" s="25"/>
      <c r="G141" s="24">
        <v>948.0</v>
      </c>
      <c r="H141" s="25">
        <v>5000.0</v>
      </c>
      <c r="I141" s="180"/>
      <c r="J141" s="181"/>
      <c r="K141" s="32">
        <v>2948.0</v>
      </c>
      <c r="L141" s="183"/>
      <c r="M141" s="32"/>
      <c r="N141" s="32"/>
      <c r="O141" s="27" t="str">
        <f t="shared" si="1"/>
        <v>(3,000.00)</v>
      </c>
      <c r="P141" s="27"/>
      <c r="Q141" s="27"/>
      <c r="R141" s="223" t="str">
        <f t="shared" si="2"/>
        <v>2,974.00 </v>
      </c>
      <c r="S141" s="31" t="str">
        <f t="shared" si="3"/>
        <v>2,974.00 </v>
      </c>
      <c r="T141" s="31" t="str">
        <f t="shared" si="4"/>
        <v>26.00 </v>
      </c>
      <c r="U141" s="174"/>
      <c r="V141" s="224"/>
    </row>
    <row r="142" ht="15.75" hidden="1" customHeight="1">
      <c r="A142" s="80" t="s">
        <v>143</v>
      </c>
      <c r="B142" s="20" t="s">
        <v>294</v>
      </c>
      <c r="C142" s="179"/>
      <c r="D142" s="22"/>
      <c r="E142" s="22"/>
      <c r="F142" s="25"/>
      <c r="G142" s="24">
        <v>988.0</v>
      </c>
      <c r="H142" s="25">
        <v>5000.0</v>
      </c>
      <c r="I142" s="180"/>
      <c r="J142" s="181"/>
      <c r="K142" s="32"/>
      <c r="L142" s="183"/>
      <c r="M142" s="32"/>
      <c r="N142" s="32"/>
      <c r="O142" s="27" t="str">
        <f t="shared" si="1"/>
        <v>(5,988.00)</v>
      </c>
      <c r="P142" s="27"/>
      <c r="Q142" s="27"/>
      <c r="R142" s="223" t="str">
        <f t="shared" si="2"/>
        <v>2,994.00 </v>
      </c>
      <c r="S142" s="31" t="str">
        <f t="shared" si="3"/>
        <v>2,994.00 </v>
      </c>
      <c r="T142" s="31" t="str">
        <f t="shared" si="4"/>
        <v>2,994.00 </v>
      </c>
      <c r="U142" s="174"/>
      <c r="V142" s="224"/>
    </row>
    <row r="143" ht="15.75" hidden="1" customHeight="1">
      <c r="A143" s="80" t="s">
        <v>295</v>
      </c>
      <c r="B143" s="20" t="s">
        <v>296</v>
      </c>
      <c r="C143" s="179">
        <v>18219.0</v>
      </c>
      <c r="D143" s="22"/>
      <c r="E143" s="22"/>
      <c r="F143" s="25"/>
      <c r="G143" s="24">
        <v>2647.0</v>
      </c>
      <c r="H143" s="25">
        <v>5000.0</v>
      </c>
      <c r="I143" s="180"/>
      <c r="J143" s="181">
        <v>7000.0</v>
      </c>
      <c r="K143" s="32">
        <v>5000.0</v>
      </c>
      <c r="L143" s="183">
        <v>1350.0</v>
      </c>
      <c r="M143" s="32"/>
      <c r="N143" s="32"/>
      <c r="O143" s="27" t="str">
        <f t="shared" si="1"/>
        <v>(12,516.00)</v>
      </c>
      <c r="P143" s="27"/>
      <c r="Q143" s="27"/>
      <c r="R143" s="223" t="str">
        <f t="shared" si="2"/>
        <v>3,823.50 </v>
      </c>
      <c r="S143" s="31" t="str">
        <f t="shared" si="3"/>
        <v>22,042.50 </v>
      </c>
      <c r="T143" s="31" t="str">
        <f t="shared" si="4"/>
        <v>8,692.50 </v>
      </c>
      <c r="U143" s="174"/>
      <c r="V143" s="224"/>
    </row>
    <row r="144" ht="15.75" hidden="1" customHeight="1">
      <c r="A144" s="80" t="s">
        <v>297</v>
      </c>
      <c r="B144" s="20" t="s">
        <v>298</v>
      </c>
      <c r="C144" s="179"/>
      <c r="D144" s="22"/>
      <c r="E144" s="22"/>
      <c r="F144" s="25"/>
      <c r="G144" s="24">
        <v>948.0</v>
      </c>
      <c r="H144" s="25">
        <v>5000.0</v>
      </c>
      <c r="I144" s="180"/>
      <c r="J144" s="181"/>
      <c r="K144" s="32"/>
      <c r="L144" s="183"/>
      <c r="M144" s="32"/>
      <c r="N144" s="32"/>
      <c r="O144" s="27" t="str">
        <f t="shared" si="1"/>
        <v>(5,948.00)</v>
      </c>
      <c r="P144" s="27"/>
      <c r="Q144" s="27"/>
      <c r="R144" s="223" t="str">
        <f t="shared" si="2"/>
        <v>2,974.00 </v>
      </c>
      <c r="S144" s="31" t="str">
        <f t="shared" si="3"/>
        <v>2,974.00 </v>
      </c>
      <c r="T144" s="31" t="str">
        <f t="shared" si="4"/>
        <v>2,974.00 </v>
      </c>
      <c r="U144" s="174"/>
      <c r="V144" s="224"/>
    </row>
    <row r="145" ht="15.75" hidden="1" customHeight="1">
      <c r="A145" s="80" t="s">
        <v>299</v>
      </c>
      <c r="B145" s="20" t="s">
        <v>300</v>
      </c>
      <c r="C145" s="179">
        <v>4308.0</v>
      </c>
      <c r="D145" s="22"/>
      <c r="E145" s="22"/>
      <c r="F145" s="25"/>
      <c r="G145" s="24">
        <v>956.0</v>
      </c>
      <c r="H145" s="25">
        <v>5000.0</v>
      </c>
      <c r="I145" s="180"/>
      <c r="J145" s="181"/>
      <c r="K145" s="32"/>
      <c r="L145" s="183"/>
      <c r="M145" s="32"/>
      <c r="N145" s="32"/>
      <c r="O145" s="27" t="str">
        <f t="shared" si="1"/>
        <v>(10,264.00)</v>
      </c>
      <c r="P145" s="27"/>
      <c r="Q145" s="27"/>
      <c r="R145" s="223" t="str">
        <f t="shared" si="2"/>
        <v>2,978.00 </v>
      </c>
      <c r="S145" s="31" t="str">
        <f t="shared" si="3"/>
        <v>7,286.00 </v>
      </c>
      <c r="T145" s="31" t="str">
        <f t="shared" si="4"/>
        <v>7,286.00 </v>
      </c>
      <c r="U145" s="174"/>
      <c r="V145" s="224"/>
    </row>
    <row r="146" ht="15.75" hidden="1" customHeight="1">
      <c r="A146" s="130" t="s">
        <v>301</v>
      </c>
      <c r="B146" s="20" t="s">
        <v>302</v>
      </c>
      <c r="C146" s="179"/>
      <c r="D146" s="22"/>
      <c r="E146" s="22"/>
      <c r="F146" s="25"/>
      <c r="G146" s="24">
        <v>869.0</v>
      </c>
      <c r="H146" s="25">
        <v>5000.0</v>
      </c>
      <c r="I146" s="180"/>
      <c r="J146" s="181"/>
      <c r="K146" s="32">
        <v>5869.0</v>
      </c>
      <c r="L146" s="183"/>
      <c r="M146" s="32"/>
      <c r="N146" s="32"/>
      <c r="O146" s="27" t="str">
        <f t="shared" si="1"/>
        <v> 0.00 </v>
      </c>
      <c r="P146" s="27"/>
      <c r="Q146" s="27"/>
      <c r="R146" s="223" t="str">
        <f t="shared" si="2"/>
        <v>2,934.50 </v>
      </c>
      <c r="S146" s="31" t="str">
        <f t="shared" si="3"/>
        <v>2,934.50 </v>
      </c>
      <c r="T146" s="31" t="str">
        <f t="shared" si="4"/>
        <v>-2,934.50 </v>
      </c>
      <c r="U146" s="174"/>
      <c r="V146" s="224"/>
    </row>
    <row r="147" ht="15.75" hidden="1" customHeight="1">
      <c r="A147" s="80" t="s">
        <v>303</v>
      </c>
      <c r="B147" s="20" t="s">
        <v>304</v>
      </c>
      <c r="C147" s="179">
        <v>4297.0</v>
      </c>
      <c r="D147" s="22"/>
      <c r="E147" s="22"/>
      <c r="F147" s="25"/>
      <c r="G147" s="24">
        <v>948.0</v>
      </c>
      <c r="H147" s="25">
        <v>5000.0</v>
      </c>
      <c r="I147" s="180"/>
      <c r="J147" s="181">
        <v>6148.0</v>
      </c>
      <c r="K147" s="32"/>
      <c r="L147" s="183"/>
      <c r="M147" s="32"/>
      <c r="N147" s="32"/>
      <c r="O147" s="27" t="str">
        <f t="shared" si="1"/>
        <v>(4,097.00)</v>
      </c>
      <c r="P147" s="27"/>
      <c r="Q147" s="27"/>
      <c r="R147" s="223" t="str">
        <f t="shared" si="2"/>
        <v>2,974.00 </v>
      </c>
      <c r="S147" s="31" t="str">
        <f t="shared" si="3"/>
        <v>7,271.00 </v>
      </c>
      <c r="T147" s="31" t="str">
        <f t="shared" si="4"/>
        <v>1,123.00 </v>
      </c>
      <c r="U147" s="174"/>
      <c r="V147" s="224"/>
    </row>
    <row r="148" ht="15.75" hidden="1" customHeight="1">
      <c r="A148" s="80" t="s">
        <v>305</v>
      </c>
      <c r="B148" s="20" t="s">
        <v>306</v>
      </c>
      <c r="C148" s="179">
        <v>22879.0</v>
      </c>
      <c r="D148" s="22"/>
      <c r="E148" s="22"/>
      <c r="F148" s="25"/>
      <c r="G148" s="24">
        <v>1264.0</v>
      </c>
      <c r="H148" s="25">
        <v>5000.0</v>
      </c>
      <c r="I148" s="180"/>
      <c r="J148" s="181"/>
      <c r="K148" s="32"/>
      <c r="L148" s="183"/>
      <c r="M148" s="32"/>
      <c r="N148" s="32"/>
      <c r="O148" s="27" t="str">
        <f t="shared" si="1"/>
        <v>(29,143.00)</v>
      </c>
      <c r="P148" s="27"/>
      <c r="Q148" s="27"/>
      <c r="R148" s="223" t="str">
        <f t="shared" si="2"/>
        <v>3,132.00 </v>
      </c>
      <c r="S148" s="31" t="str">
        <f t="shared" si="3"/>
        <v>26,011.00 </v>
      </c>
      <c r="T148" s="31" t="str">
        <f t="shared" si="4"/>
        <v>26,011.00 </v>
      </c>
      <c r="U148" s="174"/>
      <c r="V148" s="224"/>
    </row>
    <row r="149" ht="15.75" hidden="1" customHeight="1">
      <c r="A149" s="80" t="s">
        <v>307</v>
      </c>
      <c r="B149" s="20" t="s">
        <v>308</v>
      </c>
      <c r="C149" s="179"/>
      <c r="D149" s="22"/>
      <c r="E149" s="22"/>
      <c r="F149" s="25"/>
      <c r="G149" s="24">
        <v>988.0</v>
      </c>
      <c r="H149" s="25">
        <v>5000.0</v>
      </c>
      <c r="I149" s="180"/>
      <c r="J149" s="181"/>
      <c r="K149" s="32">
        <v>3000.0</v>
      </c>
      <c r="L149" s="183"/>
      <c r="M149" s="32"/>
      <c r="N149" s="32"/>
      <c r="O149" s="27" t="str">
        <f t="shared" si="1"/>
        <v>(2,988.00)</v>
      </c>
      <c r="P149" s="27"/>
      <c r="Q149" s="27"/>
      <c r="R149" s="223" t="str">
        <f t="shared" si="2"/>
        <v>2,994.00 </v>
      </c>
      <c r="S149" s="31" t="str">
        <f t="shared" si="3"/>
        <v>2,994.00 </v>
      </c>
      <c r="T149" s="31" t="str">
        <f t="shared" si="4"/>
        <v>-6.00 </v>
      </c>
      <c r="U149" s="174"/>
      <c r="V149" s="224"/>
    </row>
    <row r="150" ht="15.75" hidden="1" customHeight="1">
      <c r="A150" s="130" t="s">
        <v>309</v>
      </c>
      <c r="B150" s="20" t="s">
        <v>310</v>
      </c>
      <c r="C150" s="179">
        <v>1608.0</v>
      </c>
      <c r="D150" s="22"/>
      <c r="E150" s="22"/>
      <c r="F150" s="25"/>
      <c r="G150" s="24">
        <v>889.0</v>
      </c>
      <c r="H150" s="25">
        <v>5000.0</v>
      </c>
      <c r="I150" s="180"/>
      <c r="J150" s="181"/>
      <c r="K150" s="32">
        <v>5889.0</v>
      </c>
      <c r="L150" s="183"/>
      <c r="M150" s="32"/>
      <c r="N150" s="32"/>
      <c r="O150" s="27" t="str">
        <f t="shared" si="1"/>
        <v>(1,608.00)</v>
      </c>
      <c r="P150" s="27"/>
      <c r="Q150" s="27"/>
      <c r="R150" s="223" t="str">
        <f t="shared" si="2"/>
        <v>2,944.50 </v>
      </c>
      <c r="S150" s="31" t="str">
        <f t="shared" si="3"/>
        <v>4,552.50 </v>
      </c>
      <c r="T150" s="31" t="str">
        <f t="shared" si="4"/>
        <v>-1,336.50 </v>
      </c>
      <c r="U150" s="174"/>
      <c r="V150" s="224"/>
    </row>
    <row r="151" ht="15.75" hidden="1" customHeight="1">
      <c r="A151" s="80" t="s">
        <v>311</v>
      </c>
      <c r="B151" s="20" t="s">
        <v>312</v>
      </c>
      <c r="C151" s="179"/>
      <c r="D151" s="22"/>
      <c r="E151" s="22"/>
      <c r="F151" s="25"/>
      <c r="G151" s="24">
        <v>988.0</v>
      </c>
      <c r="H151" s="25">
        <v>5000.0</v>
      </c>
      <c r="I151" s="180"/>
      <c r="J151" s="181"/>
      <c r="K151" s="32"/>
      <c r="L151" s="183"/>
      <c r="M151" s="32"/>
      <c r="N151" s="32"/>
      <c r="O151" s="27" t="str">
        <f t="shared" si="1"/>
        <v>(5,988.00)</v>
      </c>
      <c r="P151" s="27"/>
      <c r="Q151" s="27"/>
      <c r="R151" s="223" t="str">
        <f t="shared" si="2"/>
        <v>2,994.00 </v>
      </c>
      <c r="S151" s="31" t="str">
        <f t="shared" si="3"/>
        <v>2,994.00 </v>
      </c>
      <c r="T151" s="31" t="str">
        <f t="shared" si="4"/>
        <v>2,994.00 </v>
      </c>
      <c r="U151" s="174"/>
      <c r="V151" s="224"/>
    </row>
    <row r="152" ht="15.75" hidden="1" customHeight="1">
      <c r="A152" s="80" t="s">
        <v>313</v>
      </c>
      <c r="B152" s="20" t="s">
        <v>314</v>
      </c>
      <c r="C152" s="179">
        <v>12689.0</v>
      </c>
      <c r="D152" s="22"/>
      <c r="E152" s="22"/>
      <c r="F152" s="25"/>
      <c r="G152" s="24">
        <v>948.0</v>
      </c>
      <c r="H152" s="25">
        <v>5000.0</v>
      </c>
      <c r="I152" s="180"/>
      <c r="J152" s="181"/>
      <c r="K152" s="32"/>
      <c r="L152" s="183"/>
      <c r="M152" s="32"/>
      <c r="N152" s="32"/>
      <c r="O152" s="27" t="str">
        <f t="shared" si="1"/>
        <v>(18,637.00)</v>
      </c>
      <c r="P152" s="27"/>
      <c r="Q152" s="27"/>
      <c r="R152" s="223" t="str">
        <f t="shared" si="2"/>
        <v>2,974.00 </v>
      </c>
      <c r="S152" s="31" t="str">
        <f t="shared" si="3"/>
        <v>15,663.00 </v>
      </c>
      <c r="T152" s="31" t="str">
        <f t="shared" si="4"/>
        <v>15,663.00 </v>
      </c>
      <c r="U152" s="174"/>
      <c r="V152" s="224"/>
    </row>
    <row r="153" ht="15.75" hidden="1" customHeight="1">
      <c r="A153" s="80" t="s">
        <v>315</v>
      </c>
      <c r="B153" s="20" t="s">
        <v>316</v>
      </c>
      <c r="C153" s="179"/>
      <c r="D153" s="22"/>
      <c r="E153" s="22"/>
      <c r="F153" s="25"/>
      <c r="G153" s="24">
        <v>988.0</v>
      </c>
      <c r="H153" s="25">
        <v>5000.0</v>
      </c>
      <c r="I153" s="180"/>
      <c r="J153" s="181"/>
      <c r="K153" s="32"/>
      <c r="L153" s="183"/>
      <c r="M153" s="32"/>
      <c r="N153" s="32"/>
      <c r="O153" s="27" t="str">
        <f t="shared" si="1"/>
        <v>(5,988.00)</v>
      </c>
      <c r="P153" s="27"/>
      <c r="Q153" s="27"/>
      <c r="R153" s="223" t="str">
        <f t="shared" si="2"/>
        <v>2,994.00 </v>
      </c>
      <c r="S153" s="31" t="str">
        <f t="shared" si="3"/>
        <v>2,994.00 </v>
      </c>
      <c r="T153" s="31" t="str">
        <f t="shared" si="4"/>
        <v>2,994.00 </v>
      </c>
      <c r="U153" s="174"/>
      <c r="V153" s="224"/>
    </row>
    <row r="154" ht="15.75" hidden="1" customHeight="1">
      <c r="A154" s="80" t="s">
        <v>317</v>
      </c>
      <c r="B154" s="20" t="s">
        <v>318</v>
      </c>
      <c r="C154" s="179">
        <v>25089.0</v>
      </c>
      <c r="D154" s="22"/>
      <c r="E154" s="22"/>
      <c r="F154" s="25"/>
      <c r="G154" s="24">
        <v>1225.0</v>
      </c>
      <c r="H154" s="25">
        <v>5000.0</v>
      </c>
      <c r="I154" s="180"/>
      <c r="J154" s="181"/>
      <c r="K154" s="32"/>
      <c r="L154" s="183"/>
      <c r="M154" s="32"/>
      <c r="N154" s="32"/>
      <c r="O154" s="27" t="str">
        <f t="shared" si="1"/>
        <v>(31,314.00)</v>
      </c>
      <c r="P154" s="27"/>
      <c r="Q154" s="27"/>
      <c r="R154" s="223" t="str">
        <f t="shared" si="2"/>
        <v>3,112.50 </v>
      </c>
      <c r="S154" s="31" t="str">
        <f t="shared" si="3"/>
        <v>28,201.50 </v>
      </c>
      <c r="T154" s="31" t="str">
        <f t="shared" si="4"/>
        <v>28,201.50 </v>
      </c>
      <c r="U154" s="174"/>
      <c r="V154" s="224"/>
    </row>
    <row r="155" ht="15.75" hidden="1" customHeight="1">
      <c r="A155" s="130" t="s">
        <v>319</v>
      </c>
      <c r="B155" s="20" t="s">
        <v>320</v>
      </c>
      <c r="C155" s="179"/>
      <c r="D155" s="22"/>
      <c r="E155" s="22"/>
      <c r="F155" s="25"/>
      <c r="G155" s="24">
        <v>1146.0</v>
      </c>
      <c r="H155" s="25">
        <v>5000.0</v>
      </c>
      <c r="I155" s="180">
        <v>6146.0</v>
      </c>
      <c r="J155" s="181"/>
      <c r="K155" s="32"/>
      <c r="L155" s="183"/>
      <c r="M155" s="32"/>
      <c r="N155" s="32"/>
      <c r="O155" s="27" t="str">
        <f t="shared" si="1"/>
        <v> 0.00 </v>
      </c>
      <c r="P155" s="27"/>
      <c r="Q155" s="27"/>
      <c r="R155" s="223" t="str">
        <f t="shared" si="2"/>
        <v>3,073.00 </v>
      </c>
      <c r="S155" s="31" t="str">
        <f t="shared" si="3"/>
        <v>3,073.00 </v>
      </c>
      <c r="T155" s="31" t="str">
        <f t="shared" si="4"/>
        <v>-3,073.00 </v>
      </c>
      <c r="U155" s="174"/>
      <c r="V155" s="224"/>
    </row>
    <row r="156" ht="15.75" hidden="1" customHeight="1">
      <c r="A156" s="80" t="s">
        <v>321</v>
      </c>
      <c r="B156" s="20" t="s">
        <v>322</v>
      </c>
      <c r="C156" s="179"/>
      <c r="D156" s="22"/>
      <c r="E156" s="22"/>
      <c r="F156" s="25"/>
      <c r="G156" s="24">
        <v>948.0</v>
      </c>
      <c r="H156" s="25">
        <v>5000.0</v>
      </c>
      <c r="I156" s="180"/>
      <c r="J156" s="181"/>
      <c r="K156" s="32"/>
      <c r="L156" s="183"/>
      <c r="M156" s="32"/>
      <c r="N156" s="32"/>
      <c r="O156" s="27" t="str">
        <f t="shared" si="1"/>
        <v>(5,948.00)</v>
      </c>
      <c r="P156" s="27"/>
      <c r="Q156" s="27"/>
      <c r="R156" s="223" t="str">
        <f t="shared" si="2"/>
        <v>2,974.00 </v>
      </c>
      <c r="S156" s="31" t="str">
        <f t="shared" si="3"/>
        <v>2,974.00 </v>
      </c>
      <c r="T156" s="31" t="str">
        <f t="shared" si="4"/>
        <v>2,974.00 </v>
      </c>
      <c r="U156" s="174"/>
      <c r="V156" s="224"/>
    </row>
    <row r="157" ht="15.75" hidden="1" customHeight="1">
      <c r="A157" s="80" t="s">
        <v>323</v>
      </c>
      <c r="B157" s="20" t="s">
        <v>324</v>
      </c>
      <c r="C157" s="179">
        <v>16784.0</v>
      </c>
      <c r="D157" s="22"/>
      <c r="E157" s="22"/>
      <c r="F157" s="25"/>
      <c r="G157" s="24">
        <v>948.0</v>
      </c>
      <c r="H157" s="25">
        <v>5000.0</v>
      </c>
      <c r="I157" s="180"/>
      <c r="J157" s="181"/>
      <c r="K157" s="32"/>
      <c r="L157" s="183"/>
      <c r="M157" s="32"/>
      <c r="N157" s="32"/>
      <c r="O157" s="27" t="str">
        <f t="shared" si="1"/>
        <v>(22,732.00)</v>
      </c>
      <c r="P157" s="27"/>
      <c r="Q157" s="27"/>
      <c r="R157" s="223" t="str">
        <f t="shared" si="2"/>
        <v>2,974.00 </v>
      </c>
      <c r="S157" s="31" t="str">
        <f t="shared" si="3"/>
        <v>19,758.00 </v>
      </c>
      <c r="T157" s="31" t="str">
        <f t="shared" si="4"/>
        <v>19,758.00 </v>
      </c>
      <c r="U157" s="174"/>
      <c r="V157" s="224"/>
    </row>
    <row r="158" ht="15.75" hidden="1" customHeight="1">
      <c r="A158" s="80" t="s">
        <v>325</v>
      </c>
      <c r="B158" s="20" t="s">
        <v>326</v>
      </c>
      <c r="C158" s="179">
        <v>8998.0</v>
      </c>
      <c r="D158" s="22"/>
      <c r="E158" s="22"/>
      <c r="F158" s="25"/>
      <c r="G158" s="24">
        <v>596.0</v>
      </c>
      <c r="H158" s="25">
        <v>5000.0</v>
      </c>
      <c r="I158" s="180"/>
      <c r="J158" s="181"/>
      <c r="K158" s="55"/>
      <c r="L158" s="225"/>
      <c r="M158" s="55">
        <v>12000.0</v>
      </c>
      <c r="N158" s="55"/>
      <c r="O158" s="27" t="str">
        <f t="shared" si="1"/>
        <v>(2,594.00)</v>
      </c>
      <c r="P158" s="27"/>
      <c r="Q158" s="27"/>
      <c r="R158" s="223" t="str">
        <f t="shared" si="2"/>
        <v>2,798.00 </v>
      </c>
      <c r="S158" s="31" t="str">
        <f t="shared" si="3"/>
        <v>11,796.00 </v>
      </c>
      <c r="T158" s="31" t="str">
        <f t="shared" si="4"/>
        <v>-204.00 </v>
      </c>
      <c r="U158" s="174"/>
      <c r="V158" s="224"/>
    </row>
    <row r="159" ht="15.75" hidden="1" customHeight="1">
      <c r="A159" s="80" t="s">
        <v>629</v>
      </c>
      <c r="B159" s="20" t="s">
        <v>328</v>
      </c>
      <c r="C159" s="179">
        <v>8284.0</v>
      </c>
      <c r="D159" s="22">
        <v>150.0</v>
      </c>
      <c r="E159" s="22"/>
      <c r="F159" s="25"/>
      <c r="G159" s="24">
        <v>869.0</v>
      </c>
      <c r="H159" s="25">
        <v>5000.0</v>
      </c>
      <c r="I159" s="180"/>
      <c r="J159" s="181">
        <v>6219.0</v>
      </c>
      <c r="K159" s="28"/>
      <c r="L159" s="182"/>
      <c r="M159" s="28">
        <v>5869.0</v>
      </c>
      <c r="N159" s="28"/>
      <c r="O159" s="27" t="str">
        <f t="shared" si="1"/>
        <v>(2,215.00)</v>
      </c>
      <c r="P159" s="27"/>
      <c r="Q159" s="27"/>
      <c r="R159" s="223" t="str">
        <f t="shared" si="2"/>
        <v>2,934.50 </v>
      </c>
      <c r="S159" s="31" t="str">
        <f t="shared" si="3"/>
        <v>11,218.50 </v>
      </c>
      <c r="T159" s="31" t="str">
        <f t="shared" si="4"/>
        <v>-869.50 </v>
      </c>
      <c r="U159" s="174"/>
      <c r="V159" s="224"/>
    </row>
    <row r="160" ht="15.75" hidden="1" customHeight="1">
      <c r="A160" s="80" t="s">
        <v>630</v>
      </c>
      <c r="B160" s="20" t="s">
        <v>330</v>
      </c>
      <c r="C160" s="179">
        <v>11417.0</v>
      </c>
      <c r="D160" s="22"/>
      <c r="E160" s="22"/>
      <c r="F160" s="25"/>
      <c r="G160" s="24">
        <v>1082.0</v>
      </c>
      <c r="H160" s="25">
        <v>5000.0</v>
      </c>
      <c r="I160" s="180"/>
      <c r="J160" s="181">
        <v>2082.0</v>
      </c>
      <c r="K160" s="28"/>
      <c r="L160" s="182"/>
      <c r="M160" s="28"/>
      <c r="N160" s="28"/>
      <c r="O160" s="27" t="str">
        <f t="shared" si="1"/>
        <v>(15,417.00)</v>
      </c>
      <c r="P160" s="27"/>
      <c r="Q160" s="27"/>
      <c r="R160" s="223" t="str">
        <f t="shared" si="2"/>
        <v>3,041.00 </v>
      </c>
      <c r="S160" s="31" t="str">
        <f t="shared" si="3"/>
        <v>14,458.00 </v>
      </c>
      <c r="T160" s="31" t="str">
        <f t="shared" si="4"/>
        <v>12,376.00 </v>
      </c>
      <c r="U160" s="174"/>
      <c r="V160" s="224"/>
    </row>
    <row r="161" ht="15.75" hidden="1" customHeight="1">
      <c r="A161" s="130" t="s">
        <v>331</v>
      </c>
      <c r="B161" s="20" t="s">
        <v>332</v>
      </c>
      <c r="C161" s="179">
        <v>718.0</v>
      </c>
      <c r="D161" s="22"/>
      <c r="E161" s="47"/>
      <c r="F161" s="25"/>
      <c r="G161" s="24">
        <v>1347.0</v>
      </c>
      <c r="H161" s="25">
        <v>5000.0</v>
      </c>
      <c r="I161" s="180">
        <v>6347.0</v>
      </c>
      <c r="J161" s="181"/>
      <c r="K161" s="28"/>
      <c r="L161" s="182"/>
      <c r="M161" s="28"/>
      <c r="N161" s="28"/>
      <c r="O161" s="27" t="str">
        <f t="shared" si="1"/>
        <v>(718.00)</v>
      </c>
      <c r="P161" s="27"/>
      <c r="Q161" s="27"/>
      <c r="R161" s="223" t="str">
        <f t="shared" si="2"/>
        <v>3,173.50 </v>
      </c>
      <c r="S161" s="31" t="str">
        <f t="shared" si="3"/>
        <v>3,891.50 </v>
      </c>
      <c r="T161" s="31" t="str">
        <f t="shared" si="4"/>
        <v>-2,455.50 </v>
      </c>
      <c r="U161" s="174"/>
      <c r="V161" s="224"/>
    </row>
    <row r="162" ht="15.75" hidden="1" customHeight="1">
      <c r="A162" s="130" t="s">
        <v>333</v>
      </c>
      <c r="B162" s="20" t="s">
        <v>334</v>
      </c>
      <c r="C162" s="179"/>
      <c r="D162" s="22"/>
      <c r="E162" s="22"/>
      <c r="F162" s="25"/>
      <c r="G162" s="24">
        <v>948.0</v>
      </c>
      <c r="H162" s="25">
        <v>5000.0</v>
      </c>
      <c r="I162" s="180">
        <v>5948.0</v>
      </c>
      <c r="J162" s="181"/>
      <c r="K162" s="28"/>
      <c r="L162" s="182"/>
      <c r="M162" s="28"/>
      <c r="N162" s="28"/>
      <c r="O162" s="27" t="str">
        <f t="shared" si="1"/>
        <v> 0.00 </v>
      </c>
      <c r="P162" s="27"/>
      <c r="Q162" s="27"/>
      <c r="R162" s="223" t="str">
        <f t="shared" si="2"/>
        <v>2,974.00 </v>
      </c>
      <c r="S162" s="31" t="str">
        <f t="shared" si="3"/>
        <v>2,974.00 </v>
      </c>
      <c r="T162" s="31" t="str">
        <f t="shared" si="4"/>
        <v>-2,974.00 </v>
      </c>
      <c r="U162" s="174"/>
      <c r="V162" s="224"/>
    </row>
    <row r="163" ht="15.75" hidden="1" customHeight="1">
      <c r="A163" s="130" t="s">
        <v>335</v>
      </c>
      <c r="B163" s="20" t="s">
        <v>336</v>
      </c>
      <c r="C163" s="179">
        <v>9255.0</v>
      </c>
      <c r="D163" s="22"/>
      <c r="E163" s="22"/>
      <c r="F163" s="25"/>
      <c r="G163" s="24">
        <v>1422.0</v>
      </c>
      <c r="H163" s="25">
        <v>5000.0</v>
      </c>
      <c r="I163" s="180"/>
      <c r="J163" s="181"/>
      <c r="K163" s="22"/>
      <c r="L163" s="184">
        <v>13050.0</v>
      </c>
      <c r="M163" s="22"/>
      <c r="N163" s="22"/>
      <c r="O163" s="27" t="str">
        <f t="shared" si="1"/>
        <v>(2,627.00)</v>
      </c>
      <c r="P163" s="27"/>
      <c r="Q163" s="27"/>
      <c r="R163" s="223" t="str">
        <f t="shared" si="2"/>
        <v>3,211.00 </v>
      </c>
      <c r="S163" s="31" t="str">
        <f t="shared" si="3"/>
        <v>12,466.00 </v>
      </c>
      <c r="T163" s="31" t="str">
        <f t="shared" si="4"/>
        <v>-584.00 </v>
      </c>
      <c r="U163" s="174"/>
      <c r="V163" s="224"/>
    </row>
    <row r="164" ht="15.75" hidden="1" customHeight="1">
      <c r="A164" s="80" t="s">
        <v>337</v>
      </c>
      <c r="B164" s="59" t="s">
        <v>338</v>
      </c>
      <c r="C164" s="179"/>
      <c r="D164" s="22"/>
      <c r="E164" s="22"/>
      <c r="F164" s="25"/>
      <c r="G164" s="24">
        <v>948.0</v>
      </c>
      <c r="H164" s="25">
        <v>5000.0</v>
      </c>
      <c r="I164" s="180"/>
      <c r="J164" s="181">
        <v>5800.0</v>
      </c>
      <c r="K164" s="22"/>
      <c r="L164" s="184"/>
      <c r="M164" s="22">
        <v>148.0</v>
      </c>
      <c r="N164" s="22"/>
      <c r="O164" s="27" t="str">
        <f t="shared" si="1"/>
        <v> 0.00 </v>
      </c>
      <c r="P164" s="27"/>
      <c r="Q164" s="27"/>
      <c r="R164" s="223" t="str">
        <f t="shared" si="2"/>
        <v>2,974.00 </v>
      </c>
      <c r="S164" s="31" t="str">
        <f t="shared" si="3"/>
        <v>2,974.00 </v>
      </c>
      <c r="T164" s="31" t="str">
        <f t="shared" si="4"/>
        <v>-2,974.00 </v>
      </c>
      <c r="U164" s="174"/>
      <c r="V164" s="224"/>
    </row>
    <row r="165" ht="15.75" hidden="1" customHeight="1">
      <c r="A165" s="80" t="s">
        <v>631</v>
      </c>
      <c r="B165" s="20" t="s">
        <v>340</v>
      </c>
      <c r="C165" s="179">
        <v>8397.0</v>
      </c>
      <c r="D165" s="22"/>
      <c r="E165" s="22"/>
      <c r="F165" s="25"/>
      <c r="G165" s="24">
        <v>952.0</v>
      </c>
      <c r="H165" s="25">
        <v>5000.0</v>
      </c>
      <c r="I165" s="180"/>
      <c r="J165" s="181"/>
      <c r="K165" s="22"/>
      <c r="L165" s="184"/>
      <c r="M165" s="22"/>
      <c r="N165" s="22"/>
      <c r="O165" s="27" t="str">
        <f t="shared" si="1"/>
        <v>(14,349.00)</v>
      </c>
      <c r="P165" s="27"/>
      <c r="Q165" s="27"/>
      <c r="R165" s="223" t="str">
        <f t="shared" si="2"/>
        <v>2,976.00 </v>
      </c>
      <c r="S165" s="31" t="str">
        <f t="shared" si="3"/>
        <v>11,373.00 </v>
      </c>
      <c r="T165" s="31" t="str">
        <f t="shared" si="4"/>
        <v>11,373.00 </v>
      </c>
      <c r="U165" s="174"/>
      <c r="V165" s="224"/>
    </row>
    <row r="166" ht="15.75" hidden="1" customHeight="1">
      <c r="A166" s="80" t="s">
        <v>341</v>
      </c>
      <c r="B166" s="20" t="s">
        <v>342</v>
      </c>
      <c r="C166" s="179"/>
      <c r="D166" s="22"/>
      <c r="E166" s="22"/>
      <c r="F166" s="25"/>
      <c r="G166" s="24">
        <v>948.0</v>
      </c>
      <c r="H166" s="25">
        <v>5000.0</v>
      </c>
      <c r="I166" s="180"/>
      <c r="J166" s="181"/>
      <c r="K166" s="28"/>
      <c r="L166" s="182"/>
      <c r="M166" s="28"/>
      <c r="N166" s="28"/>
      <c r="O166" s="27" t="str">
        <f t="shared" si="1"/>
        <v>(5,948.00)</v>
      </c>
      <c r="P166" s="27"/>
      <c r="Q166" s="27"/>
      <c r="R166" s="223" t="str">
        <f t="shared" si="2"/>
        <v>2,974.00 </v>
      </c>
      <c r="S166" s="31" t="str">
        <f t="shared" si="3"/>
        <v>2,974.00 </v>
      </c>
      <c r="T166" s="31" t="str">
        <f t="shared" si="4"/>
        <v>2,974.00 </v>
      </c>
      <c r="U166" s="174"/>
      <c r="V166" s="224"/>
    </row>
    <row r="167" ht="15.75" hidden="1" customHeight="1">
      <c r="A167" s="80" t="s">
        <v>343</v>
      </c>
      <c r="B167" s="20" t="s">
        <v>344</v>
      </c>
      <c r="C167" s="179"/>
      <c r="D167" s="22"/>
      <c r="E167" s="22"/>
      <c r="F167" s="25"/>
      <c r="G167" s="24">
        <v>1497.0</v>
      </c>
      <c r="H167" s="25">
        <v>5000.0</v>
      </c>
      <c r="I167" s="180"/>
      <c r="J167" s="181"/>
      <c r="K167" s="28"/>
      <c r="L167" s="182"/>
      <c r="M167" s="28"/>
      <c r="N167" s="28"/>
      <c r="O167" s="27" t="str">
        <f t="shared" si="1"/>
        <v>(6,497.00)</v>
      </c>
      <c r="P167" s="27"/>
      <c r="Q167" s="27"/>
      <c r="R167" s="223" t="str">
        <f t="shared" si="2"/>
        <v>3,248.50 </v>
      </c>
      <c r="S167" s="31" t="str">
        <f t="shared" si="3"/>
        <v>3,248.50 </v>
      </c>
      <c r="T167" s="31" t="str">
        <f t="shared" si="4"/>
        <v>3,248.50 </v>
      </c>
      <c r="U167" s="174"/>
      <c r="V167" s="224"/>
    </row>
    <row r="168" ht="15.75" hidden="1" customHeight="1">
      <c r="A168" s="80" t="s">
        <v>632</v>
      </c>
      <c r="B168" s="20" t="s">
        <v>346</v>
      </c>
      <c r="C168" s="179">
        <v>9989.0</v>
      </c>
      <c r="D168" s="22"/>
      <c r="E168" s="22"/>
      <c r="F168" s="25"/>
      <c r="G168" s="24">
        <v>1533.0</v>
      </c>
      <c r="H168" s="25">
        <v>5000.0</v>
      </c>
      <c r="I168" s="180"/>
      <c r="J168" s="181"/>
      <c r="K168" s="28"/>
      <c r="L168" s="182"/>
      <c r="M168" s="28"/>
      <c r="N168" s="28"/>
      <c r="O168" s="27" t="str">
        <f t="shared" si="1"/>
        <v>(16,522.00)</v>
      </c>
      <c r="P168" s="27"/>
      <c r="Q168" s="27"/>
      <c r="R168" s="223" t="str">
        <f t="shared" si="2"/>
        <v>3,266.50 </v>
      </c>
      <c r="S168" s="31" t="str">
        <f t="shared" si="3"/>
        <v>13,255.50 </v>
      </c>
      <c r="T168" s="31" t="str">
        <f t="shared" si="4"/>
        <v>13,255.50 </v>
      </c>
      <c r="U168" s="174"/>
      <c r="V168" s="224"/>
    </row>
    <row r="169" ht="15.75" hidden="1" customHeight="1">
      <c r="A169" s="80" t="s">
        <v>632</v>
      </c>
      <c r="B169" s="20" t="s">
        <v>348</v>
      </c>
      <c r="C169" s="179">
        <v>10666.0</v>
      </c>
      <c r="D169" s="22"/>
      <c r="E169" s="22"/>
      <c r="F169" s="25"/>
      <c r="G169" s="24">
        <v>1781.0</v>
      </c>
      <c r="H169" s="25">
        <v>5000.0</v>
      </c>
      <c r="I169" s="180"/>
      <c r="J169" s="181"/>
      <c r="K169" s="28"/>
      <c r="L169" s="182"/>
      <c r="M169" s="28">
        <v>7814.0</v>
      </c>
      <c r="N169" s="28"/>
      <c r="O169" s="27" t="str">
        <f t="shared" si="1"/>
        <v>(9,633.00)</v>
      </c>
      <c r="P169" s="27"/>
      <c r="Q169" s="27"/>
      <c r="R169" s="223" t="str">
        <f t="shared" si="2"/>
        <v>3,390.50 </v>
      </c>
      <c r="S169" s="31" t="str">
        <f t="shared" si="3"/>
        <v>14,056.50 </v>
      </c>
      <c r="T169" s="31" t="str">
        <f t="shared" si="4"/>
        <v>6,242.50 </v>
      </c>
      <c r="U169" s="174"/>
      <c r="V169" s="224"/>
    </row>
    <row r="170" ht="15.75" hidden="1" customHeight="1">
      <c r="A170" s="80" t="s">
        <v>632</v>
      </c>
      <c r="B170" s="20" t="s">
        <v>350</v>
      </c>
      <c r="C170" s="179">
        <v>10571.0</v>
      </c>
      <c r="D170" s="22"/>
      <c r="E170" s="22"/>
      <c r="F170" s="25"/>
      <c r="G170" s="24">
        <v>1825.0</v>
      </c>
      <c r="H170" s="25">
        <v>5000.0</v>
      </c>
      <c r="I170" s="180"/>
      <c r="J170" s="181"/>
      <c r="K170" s="22"/>
      <c r="L170" s="184"/>
      <c r="M170" s="22">
        <v>13414.0</v>
      </c>
      <c r="N170" s="22"/>
      <c r="O170" s="27" t="str">
        <f t="shared" si="1"/>
        <v>(3,982.00)</v>
      </c>
      <c r="P170" s="27"/>
      <c r="Q170" s="27"/>
      <c r="R170" s="223" t="str">
        <f t="shared" si="2"/>
        <v>3,412.50 </v>
      </c>
      <c r="S170" s="31" t="str">
        <f t="shared" si="3"/>
        <v>13,983.50 </v>
      </c>
      <c r="T170" s="31" t="str">
        <f t="shared" si="4"/>
        <v>569.50 </v>
      </c>
      <c r="U170" s="174"/>
      <c r="V170" s="224"/>
    </row>
    <row r="171" ht="15.75" hidden="1" customHeight="1">
      <c r="A171" s="80" t="s">
        <v>351</v>
      </c>
      <c r="B171" s="20" t="s">
        <v>352</v>
      </c>
      <c r="C171" s="179">
        <v>12703.0</v>
      </c>
      <c r="D171" s="22"/>
      <c r="E171" s="22"/>
      <c r="F171" s="25"/>
      <c r="G171" s="24">
        <v>2173.0</v>
      </c>
      <c r="H171" s="25">
        <v>5000.0</v>
      </c>
      <c r="I171" s="180"/>
      <c r="J171" s="181"/>
      <c r="K171" s="28"/>
      <c r="L171" s="182"/>
      <c r="M171" s="28"/>
      <c r="N171" s="28"/>
      <c r="O171" s="27" t="str">
        <f t="shared" si="1"/>
        <v>(19,876.00)</v>
      </c>
      <c r="P171" s="27"/>
      <c r="Q171" s="27"/>
      <c r="R171" s="223" t="str">
        <f t="shared" si="2"/>
        <v>3,586.50 </v>
      </c>
      <c r="S171" s="31" t="str">
        <f t="shared" si="3"/>
        <v>16,289.50 </v>
      </c>
      <c r="T171" s="31" t="str">
        <f t="shared" si="4"/>
        <v>16,289.50 </v>
      </c>
      <c r="U171" s="174"/>
      <c r="V171" s="224"/>
    </row>
    <row r="172" ht="15.75" hidden="1" customHeight="1">
      <c r="A172" s="80" t="s">
        <v>353</v>
      </c>
      <c r="B172" s="20" t="s">
        <v>354</v>
      </c>
      <c r="C172" s="179">
        <v>5302.0</v>
      </c>
      <c r="D172" s="22"/>
      <c r="E172" s="22"/>
      <c r="F172" s="25"/>
      <c r="G172" s="24">
        <v>2568.0</v>
      </c>
      <c r="H172" s="25">
        <v>5000.0</v>
      </c>
      <c r="I172" s="180"/>
      <c r="J172" s="181"/>
      <c r="K172" s="28"/>
      <c r="L172" s="182"/>
      <c r="M172" s="28"/>
      <c r="N172" s="28"/>
      <c r="O172" s="27" t="str">
        <f t="shared" si="1"/>
        <v>(12,870.00)</v>
      </c>
      <c r="P172" s="27"/>
      <c r="Q172" s="27"/>
      <c r="R172" s="223" t="str">
        <f t="shared" si="2"/>
        <v>3,784.00 </v>
      </c>
      <c r="S172" s="31" t="str">
        <f t="shared" si="3"/>
        <v>9,086.00 </v>
      </c>
      <c r="T172" s="31" t="str">
        <f t="shared" si="4"/>
        <v>9,086.00 </v>
      </c>
      <c r="U172" s="174"/>
      <c r="V172" s="224"/>
    </row>
    <row r="173" ht="15.75" hidden="1" customHeight="1">
      <c r="A173" s="80" t="s">
        <v>355</v>
      </c>
      <c r="B173" s="59" t="s">
        <v>356</v>
      </c>
      <c r="C173" s="179">
        <v>33776.0</v>
      </c>
      <c r="D173" s="22"/>
      <c r="E173" s="22"/>
      <c r="F173" s="27"/>
      <c r="G173" s="24">
        <v>1552.0</v>
      </c>
      <c r="H173" s="25">
        <v>5000.0</v>
      </c>
      <c r="I173" s="180"/>
      <c r="J173" s="181"/>
      <c r="K173" s="28"/>
      <c r="L173" s="182"/>
      <c r="M173" s="28"/>
      <c r="N173" s="28"/>
      <c r="O173" s="27" t="str">
        <f t="shared" si="1"/>
        <v>(40,328.00)</v>
      </c>
      <c r="P173" s="27"/>
      <c r="Q173" s="27"/>
      <c r="R173" s="223" t="str">
        <f t="shared" si="2"/>
        <v>3,276.00 </v>
      </c>
      <c r="S173" s="31" t="str">
        <f t="shared" si="3"/>
        <v>37,052.00 </v>
      </c>
      <c r="T173" s="31" t="str">
        <f t="shared" si="4"/>
        <v>37,052.00 </v>
      </c>
      <c r="U173" s="174"/>
      <c r="V173" s="224"/>
    </row>
    <row r="174" ht="15.75" hidden="1" customHeight="1">
      <c r="A174" s="80" t="s">
        <v>355</v>
      </c>
      <c r="B174" s="20" t="s">
        <v>357</v>
      </c>
      <c r="C174" s="179">
        <v>32637.0</v>
      </c>
      <c r="D174" s="22"/>
      <c r="E174" s="22"/>
      <c r="F174" s="27"/>
      <c r="G174" s="24">
        <v>1525.0</v>
      </c>
      <c r="H174" s="25">
        <v>5000.0</v>
      </c>
      <c r="I174" s="180"/>
      <c r="J174" s="181"/>
      <c r="K174" s="28"/>
      <c r="L174" s="182"/>
      <c r="M174" s="28"/>
      <c r="N174" s="28"/>
      <c r="O174" s="27" t="str">
        <f t="shared" si="1"/>
        <v>(39,162.00)</v>
      </c>
      <c r="P174" s="27"/>
      <c r="Q174" s="27"/>
      <c r="R174" s="223" t="str">
        <f t="shared" si="2"/>
        <v>3,262.50 </v>
      </c>
      <c r="S174" s="31" t="str">
        <f t="shared" si="3"/>
        <v>35,899.50 </v>
      </c>
      <c r="T174" s="31" t="str">
        <f t="shared" si="4"/>
        <v>35,899.50 </v>
      </c>
      <c r="U174" s="174"/>
      <c r="V174" s="224"/>
    </row>
    <row r="175" ht="15.75" hidden="1" customHeight="1">
      <c r="A175" s="80" t="s">
        <v>355</v>
      </c>
      <c r="B175" s="20" t="s">
        <v>358</v>
      </c>
      <c r="C175" s="179">
        <v>8231.0</v>
      </c>
      <c r="D175" s="22"/>
      <c r="E175" s="22"/>
      <c r="F175" s="27"/>
      <c r="G175" s="24">
        <v>830.0</v>
      </c>
      <c r="H175" s="25">
        <v>5000.0</v>
      </c>
      <c r="I175" s="180"/>
      <c r="J175" s="181"/>
      <c r="K175" s="28"/>
      <c r="L175" s="182"/>
      <c r="M175" s="28"/>
      <c r="N175" s="28"/>
      <c r="O175" s="27" t="str">
        <f t="shared" si="1"/>
        <v>(14,061.00)</v>
      </c>
      <c r="P175" s="27"/>
      <c r="Q175" s="27"/>
      <c r="R175" s="223" t="str">
        <f t="shared" si="2"/>
        <v>2,915.00 </v>
      </c>
      <c r="S175" s="31" t="str">
        <f t="shared" si="3"/>
        <v>11,146.00 </v>
      </c>
      <c r="T175" s="31" t="str">
        <f t="shared" si="4"/>
        <v>11,146.00 </v>
      </c>
      <c r="U175" s="174"/>
      <c r="V175" s="224"/>
    </row>
    <row r="176" ht="15.75" hidden="1" customHeight="1">
      <c r="A176" s="80" t="s">
        <v>359</v>
      </c>
      <c r="B176" s="59" t="s">
        <v>360</v>
      </c>
      <c r="C176" s="179"/>
      <c r="D176" s="22"/>
      <c r="E176" s="22"/>
      <c r="F176" s="25"/>
      <c r="G176" s="24">
        <v>988.0</v>
      </c>
      <c r="H176" s="25">
        <v>5000.0</v>
      </c>
      <c r="I176" s="180"/>
      <c r="J176" s="181"/>
      <c r="K176" s="28"/>
      <c r="L176" s="182"/>
      <c r="M176" s="28"/>
      <c r="N176" s="28"/>
      <c r="O176" s="27" t="str">
        <f t="shared" si="1"/>
        <v>(5,988.00)</v>
      </c>
      <c r="P176" s="27"/>
      <c r="Q176" s="27"/>
      <c r="R176" s="223" t="str">
        <f t="shared" si="2"/>
        <v>2,994.00 </v>
      </c>
      <c r="S176" s="31" t="str">
        <f t="shared" si="3"/>
        <v>2,994.00 </v>
      </c>
      <c r="T176" s="31" t="str">
        <f t="shared" si="4"/>
        <v>2,994.00 </v>
      </c>
      <c r="U176" s="174"/>
      <c r="V176" s="224"/>
    </row>
    <row r="177" ht="15.75" hidden="1" customHeight="1">
      <c r="A177" s="80" t="s">
        <v>195</v>
      </c>
      <c r="B177" s="59" t="s">
        <v>361</v>
      </c>
      <c r="C177" s="179"/>
      <c r="D177" s="22"/>
      <c r="E177" s="22"/>
      <c r="F177" s="25"/>
      <c r="G177" s="24">
        <v>869.0</v>
      </c>
      <c r="H177" s="25">
        <v>5000.0</v>
      </c>
      <c r="I177" s="180"/>
      <c r="J177" s="181"/>
      <c r="K177" s="28"/>
      <c r="L177" s="182"/>
      <c r="M177" s="28"/>
      <c r="N177" s="28"/>
      <c r="O177" s="27" t="str">
        <f t="shared" si="1"/>
        <v>(5,869.00)</v>
      </c>
      <c r="P177" s="27"/>
      <c r="Q177" s="27"/>
      <c r="R177" s="223" t="str">
        <f t="shared" si="2"/>
        <v>2,934.50 </v>
      </c>
      <c r="S177" s="31" t="str">
        <f t="shared" si="3"/>
        <v>2,934.50 </v>
      </c>
      <c r="T177" s="31" t="str">
        <f t="shared" si="4"/>
        <v>2,934.50 </v>
      </c>
      <c r="U177" s="174"/>
      <c r="V177" s="224"/>
    </row>
    <row r="178" ht="15.75" hidden="1" customHeight="1">
      <c r="A178" s="80" t="s">
        <v>195</v>
      </c>
      <c r="B178" s="59" t="s">
        <v>362</v>
      </c>
      <c r="C178" s="179"/>
      <c r="D178" s="22"/>
      <c r="E178" s="22"/>
      <c r="F178" s="25"/>
      <c r="G178" s="24">
        <v>869.0</v>
      </c>
      <c r="H178" s="25">
        <v>5000.0</v>
      </c>
      <c r="I178" s="180"/>
      <c r="J178" s="181"/>
      <c r="K178" s="28"/>
      <c r="L178" s="182"/>
      <c r="M178" s="28"/>
      <c r="N178" s="28"/>
      <c r="O178" s="27" t="str">
        <f t="shared" si="1"/>
        <v>(5,869.00)</v>
      </c>
      <c r="P178" s="27"/>
      <c r="Q178" s="27"/>
      <c r="R178" s="223" t="str">
        <f t="shared" si="2"/>
        <v>2,934.50 </v>
      </c>
      <c r="S178" s="31" t="str">
        <f t="shared" si="3"/>
        <v>2,934.50 </v>
      </c>
      <c r="T178" s="31" t="str">
        <f t="shared" si="4"/>
        <v>2,934.50 </v>
      </c>
      <c r="U178" s="174"/>
      <c r="V178" s="224"/>
    </row>
    <row r="179" ht="15.75" hidden="1" customHeight="1">
      <c r="A179" s="80" t="s">
        <v>363</v>
      </c>
      <c r="B179" s="59" t="s">
        <v>364</v>
      </c>
      <c r="C179" s="179"/>
      <c r="D179" s="22"/>
      <c r="E179" s="22"/>
      <c r="F179" s="25"/>
      <c r="G179" s="24">
        <v>1580.0</v>
      </c>
      <c r="H179" s="25">
        <v>5000.0</v>
      </c>
      <c r="I179" s="180"/>
      <c r="J179" s="181"/>
      <c r="K179" s="28"/>
      <c r="L179" s="182"/>
      <c r="M179" s="28"/>
      <c r="N179" s="28"/>
      <c r="O179" s="27" t="str">
        <f t="shared" si="1"/>
        <v>(6,580.00)</v>
      </c>
      <c r="P179" s="27"/>
      <c r="Q179" s="27"/>
      <c r="R179" s="223" t="str">
        <f t="shared" si="2"/>
        <v>3,290.00 </v>
      </c>
      <c r="S179" s="31" t="str">
        <f t="shared" si="3"/>
        <v>3,290.00 </v>
      </c>
      <c r="T179" s="31" t="str">
        <f t="shared" si="4"/>
        <v>3,290.00 </v>
      </c>
      <c r="U179" s="174"/>
      <c r="V179" s="224"/>
    </row>
    <row r="180" ht="15.75" hidden="1" customHeight="1">
      <c r="A180" s="80" t="s">
        <v>365</v>
      </c>
      <c r="B180" s="59" t="s">
        <v>366</v>
      </c>
      <c r="C180" s="179">
        <v>2624.0</v>
      </c>
      <c r="D180" s="22">
        <v>930.0</v>
      </c>
      <c r="E180" s="22"/>
      <c r="F180" s="25"/>
      <c r="G180" s="24">
        <v>1414.0</v>
      </c>
      <c r="H180" s="25">
        <v>5000.0</v>
      </c>
      <c r="I180" s="180"/>
      <c r="J180" s="181"/>
      <c r="K180" s="28">
        <v>5800.0</v>
      </c>
      <c r="L180" s="182"/>
      <c r="M180" s="28"/>
      <c r="N180" s="28"/>
      <c r="O180" s="27" t="str">
        <f t="shared" si="1"/>
        <v>(4,168.00)</v>
      </c>
      <c r="P180" s="27"/>
      <c r="Q180" s="27"/>
      <c r="R180" s="223" t="str">
        <f t="shared" si="2"/>
        <v>3,207.00 </v>
      </c>
      <c r="S180" s="31" t="str">
        <f t="shared" si="3"/>
        <v>5,831.00 </v>
      </c>
      <c r="T180" s="31" t="str">
        <f t="shared" si="4"/>
        <v>31.00 </v>
      </c>
      <c r="U180" s="174"/>
      <c r="V180" s="224"/>
    </row>
    <row r="181" ht="15.75" hidden="1" customHeight="1">
      <c r="A181" s="80" t="s">
        <v>367</v>
      </c>
      <c r="B181" s="59" t="s">
        <v>368</v>
      </c>
      <c r="C181" s="179"/>
      <c r="D181" s="22"/>
      <c r="E181" s="22"/>
      <c r="F181" s="25"/>
      <c r="G181" s="24">
        <v>802.0</v>
      </c>
      <c r="H181" s="25">
        <v>5000.0</v>
      </c>
      <c r="I181" s="180"/>
      <c r="J181" s="181"/>
      <c r="K181" s="28"/>
      <c r="L181" s="182"/>
      <c r="M181" s="28"/>
      <c r="N181" s="28"/>
      <c r="O181" s="27" t="str">
        <f t="shared" si="1"/>
        <v>(5,802.00)</v>
      </c>
      <c r="P181" s="27"/>
      <c r="Q181" s="27"/>
      <c r="R181" s="223" t="str">
        <f t="shared" si="2"/>
        <v>2,901.00 </v>
      </c>
      <c r="S181" s="31" t="str">
        <f t="shared" si="3"/>
        <v>2,901.00 </v>
      </c>
      <c r="T181" s="31" t="str">
        <f t="shared" si="4"/>
        <v>2,901.00 </v>
      </c>
      <c r="U181" s="174"/>
      <c r="V181" s="224"/>
    </row>
    <row r="182" ht="15.75" hidden="1" customHeight="1">
      <c r="A182" s="80" t="s">
        <v>369</v>
      </c>
      <c r="B182" s="59" t="s">
        <v>370</v>
      </c>
      <c r="C182" s="179">
        <v>8392.0</v>
      </c>
      <c r="D182" s="22"/>
      <c r="E182" s="22"/>
      <c r="F182" s="25"/>
      <c r="G182" s="24">
        <v>948.0</v>
      </c>
      <c r="H182" s="25">
        <v>5000.0</v>
      </c>
      <c r="I182" s="180"/>
      <c r="J182" s="181"/>
      <c r="K182" s="28"/>
      <c r="L182" s="182"/>
      <c r="M182" s="28"/>
      <c r="N182" s="28"/>
      <c r="O182" s="27" t="str">
        <f t="shared" si="1"/>
        <v>(14,340.00)</v>
      </c>
      <c r="P182" s="27"/>
      <c r="Q182" s="27"/>
      <c r="R182" s="223" t="str">
        <f t="shared" si="2"/>
        <v>2,974.00 </v>
      </c>
      <c r="S182" s="31" t="str">
        <f t="shared" si="3"/>
        <v>11,366.00 </v>
      </c>
      <c r="T182" s="31" t="str">
        <f t="shared" si="4"/>
        <v>11,366.00 </v>
      </c>
      <c r="U182" s="174"/>
      <c r="V182" s="224"/>
    </row>
    <row r="183" ht="15.75" hidden="1" customHeight="1">
      <c r="A183" s="136" t="s">
        <v>371</v>
      </c>
      <c r="B183" s="63" t="s">
        <v>372</v>
      </c>
      <c r="C183" s="179"/>
      <c r="D183" s="22"/>
      <c r="E183" s="22"/>
      <c r="F183" s="25"/>
      <c r="G183" s="24">
        <v>2074.0</v>
      </c>
      <c r="H183" s="25">
        <v>5000.0</v>
      </c>
      <c r="I183" s="180"/>
      <c r="J183" s="181"/>
      <c r="K183" s="28"/>
      <c r="L183" s="182"/>
      <c r="M183" s="28"/>
      <c r="N183" s="28"/>
      <c r="O183" s="27" t="str">
        <f t="shared" si="1"/>
        <v>(7,074.00)</v>
      </c>
      <c r="P183" s="27"/>
      <c r="Q183" s="27"/>
      <c r="R183" s="223" t="str">
        <f t="shared" si="2"/>
        <v>3,537.00 </v>
      </c>
      <c r="S183" s="31" t="str">
        <f t="shared" si="3"/>
        <v>3,537.00 </v>
      </c>
      <c r="T183" s="31" t="str">
        <f t="shared" si="4"/>
        <v>3,537.00 </v>
      </c>
      <c r="U183" s="174"/>
      <c r="V183" s="224"/>
    </row>
    <row r="184" ht="20.25" hidden="1" customHeight="1">
      <c r="A184" s="130" t="s">
        <v>373</v>
      </c>
      <c r="B184" s="59" t="s">
        <v>374</v>
      </c>
      <c r="C184" s="179">
        <v>6314.0</v>
      </c>
      <c r="D184" s="22"/>
      <c r="E184" s="22"/>
      <c r="F184" s="25"/>
      <c r="G184" s="24">
        <v>968.0</v>
      </c>
      <c r="H184" s="25">
        <v>5000.0</v>
      </c>
      <c r="I184" s="180"/>
      <c r="J184" s="181">
        <v>10594.0</v>
      </c>
      <c r="K184" s="28"/>
      <c r="L184" s="182"/>
      <c r="M184" s="28"/>
      <c r="N184" s="28"/>
      <c r="O184" s="27" t="str">
        <f t="shared" si="1"/>
        <v>(1,688.00)</v>
      </c>
      <c r="P184" s="27"/>
      <c r="Q184" s="27"/>
      <c r="R184" s="223" t="str">
        <f t="shared" si="2"/>
        <v>2,984.00 </v>
      </c>
      <c r="S184" s="31" t="str">
        <f t="shared" si="3"/>
        <v>9,298.00 </v>
      </c>
      <c r="T184" s="31" t="str">
        <f t="shared" si="4"/>
        <v>-1,296.00 </v>
      </c>
      <c r="U184" s="174"/>
      <c r="V184" s="224"/>
    </row>
    <row r="185" ht="16.5" hidden="1" customHeight="1">
      <c r="A185" s="80" t="s">
        <v>375</v>
      </c>
      <c r="B185" s="59" t="s">
        <v>376</v>
      </c>
      <c r="C185" s="179"/>
      <c r="D185" s="22"/>
      <c r="E185" s="22"/>
      <c r="F185" s="27"/>
      <c r="G185" s="24">
        <v>865.0</v>
      </c>
      <c r="H185" s="25">
        <v>5000.0</v>
      </c>
      <c r="I185" s="180"/>
      <c r="J185" s="181"/>
      <c r="K185" s="22"/>
      <c r="L185" s="184"/>
      <c r="M185" s="22"/>
      <c r="N185" s="22"/>
      <c r="O185" s="27" t="str">
        <f t="shared" si="1"/>
        <v>(5,865.00)</v>
      </c>
      <c r="P185" s="27"/>
      <c r="Q185" s="27"/>
      <c r="R185" s="223" t="str">
        <f t="shared" si="2"/>
        <v>2,932.50 </v>
      </c>
      <c r="S185" s="31" t="str">
        <f t="shared" si="3"/>
        <v>2,932.50 </v>
      </c>
      <c r="T185" s="31" t="str">
        <f t="shared" si="4"/>
        <v>2,932.50 </v>
      </c>
      <c r="U185" s="174"/>
      <c r="V185" s="224"/>
    </row>
    <row r="186" ht="15.75" hidden="1" customHeight="1">
      <c r="A186" s="80" t="s">
        <v>377</v>
      </c>
      <c r="B186" s="64" t="s">
        <v>378</v>
      </c>
      <c r="C186" s="179">
        <v>14754.0</v>
      </c>
      <c r="D186" s="22"/>
      <c r="E186" s="22"/>
      <c r="F186" s="25"/>
      <c r="G186" s="24">
        <v>948.0</v>
      </c>
      <c r="H186" s="25">
        <v>5000.0</v>
      </c>
      <c r="I186" s="180"/>
      <c r="J186" s="181"/>
      <c r="K186" s="28"/>
      <c r="L186" s="182"/>
      <c r="M186" s="28"/>
      <c r="N186" s="28"/>
      <c r="O186" s="27" t="str">
        <f t="shared" si="1"/>
        <v>(20,702.00)</v>
      </c>
      <c r="P186" s="27"/>
      <c r="Q186" s="27"/>
      <c r="R186" s="223" t="str">
        <f t="shared" si="2"/>
        <v>2,974.00 </v>
      </c>
      <c r="S186" s="31" t="str">
        <f t="shared" si="3"/>
        <v>17,728.00 </v>
      </c>
      <c r="T186" s="31" t="str">
        <f t="shared" si="4"/>
        <v>17,728.00 </v>
      </c>
      <c r="U186" s="174"/>
      <c r="V186" s="224"/>
    </row>
    <row r="187" ht="15.75" hidden="1" customHeight="1">
      <c r="A187" s="80" t="s">
        <v>379</v>
      </c>
      <c r="B187" s="65" t="s">
        <v>380</v>
      </c>
      <c r="C187" s="179">
        <v>9921.0</v>
      </c>
      <c r="D187" s="22">
        <v>500.0</v>
      </c>
      <c r="E187" s="22"/>
      <c r="F187" s="25"/>
      <c r="G187" s="24">
        <v>4614.0</v>
      </c>
      <c r="H187" s="25">
        <v>5000.0</v>
      </c>
      <c r="I187" s="180"/>
      <c r="J187" s="181" t="str">
        <f>3268+2732+500</f>
        <v> 6,500.00 </v>
      </c>
      <c r="K187" s="28"/>
      <c r="L187" s="182"/>
      <c r="M187" s="28"/>
      <c r="N187" s="28"/>
      <c r="O187" s="27" t="str">
        <f t="shared" si="1"/>
        <v>(13,535.00)</v>
      </c>
      <c r="P187" s="27"/>
      <c r="Q187" s="27"/>
      <c r="R187" s="223" t="str">
        <f t="shared" si="2"/>
        <v>4,807.00 </v>
      </c>
      <c r="S187" s="31" t="str">
        <f t="shared" si="3"/>
        <v>14,728.00 </v>
      </c>
      <c r="T187" s="31" t="str">
        <f t="shared" si="4"/>
        <v>8,228.00 </v>
      </c>
      <c r="U187" s="174"/>
      <c r="V187" s="224"/>
    </row>
    <row r="188" ht="15.75" hidden="1" customHeight="1">
      <c r="A188" s="80" t="s">
        <v>381</v>
      </c>
      <c r="B188" s="63" t="s">
        <v>382</v>
      </c>
      <c r="C188" s="226">
        <v>28793.0</v>
      </c>
      <c r="D188" s="67"/>
      <c r="E188" s="67"/>
      <c r="F188" s="25"/>
      <c r="G188" s="68">
        <v>747.0</v>
      </c>
      <c r="H188" s="25">
        <v>5000.0</v>
      </c>
      <c r="I188" s="227"/>
      <c r="J188" s="228"/>
      <c r="K188" s="67"/>
      <c r="L188" s="229"/>
      <c r="M188" s="67"/>
      <c r="N188" s="67"/>
      <c r="O188" s="27" t="str">
        <f t="shared" si="1"/>
        <v>(34,540.00)</v>
      </c>
      <c r="P188" s="27"/>
      <c r="Q188" s="27"/>
      <c r="R188" s="223" t="str">
        <f t="shared" si="2"/>
        <v>2,873.50 </v>
      </c>
      <c r="S188" s="31" t="str">
        <f t="shared" si="3"/>
        <v>31,666.50 </v>
      </c>
      <c r="T188" s="31" t="str">
        <f t="shared" si="4"/>
        <v>31,666.50 </v>
      </c>
      <c r="U188" s="174"/>
      <c r="V188" s="224"/>
    </row>
    <row r="189" ht="15.75" hidden="1" customHeight="1">
      <c r="A189" s="80" t="s">
        <v>383</v>
      </c>
      <c r="B189" s="59" t="s">
        <v>384</v>
      </c>
      <c r="C189" s="179">
        <v>29105.0</v>
      </c>
      <c r="D189" s="22"/>
      <c r="E189" s="22"/>
      <c r="F189" s="25"/>
      <c r="G189" s="24">
        <v>861.0</v>
      </c>
      <c r="H189" s="25">
        <v>5000.0</v>
      </c>
      <c r="I189" s="180"/>
      <c r="J189" s="181"/>
      <c r="K189" s="22"/>
      <c r="L189" s="184">
        <v>3000.0</v>
      </c>
      <c r="M189" s="22"/>
      <c r="N189" s="22"/>
      <c r="O189" s="27" t="str">
        <f t="shared" si="1"/>
        <v>(31,966.00)</v>
      </c>
      <c r="P189" s="27"/>
      <c r="Q189" s="27"/>
      <c r="R189" s="223" t="str">
        <f t="shared" si="2"/>
        <v>2,930.50 </v>
      </c>
      <c r="S189" s="31" t="str">
        <f t="shared" si="3"/>
        <v>32,035.50 </v>
      </c>
      <c r="T189" s="31" t="str">
        <f t="shared" si="4"/>
        <v>29,035.50 </v>
      </c>
      <c r="U189" s="174"/>
      <c r="V189" s="224"/>
    </row>
    <row r="190" ht="15.75" hidden="1" customHeight="1">
      <c r="A190" s="80" t="s">
        <v>385</v>
      </c>
      <c r="B190" s="70" t="s">
        <v>386</v>
      </c>
      <c r="C190" s="226">
        <v>11503.0</v>
      </c>
      <c r="D190" s="67"/>
      <c r="E190" s="67"/>
      <c r="F190" s="27"/>
      <c r="G190" s="68">
        <v>3227.0</v>
      </c>
      <c r="H190" s="25">
        <v>5000.0</v>
      </c>
      <c r="I190" s="227"/>
      <c r="J190" s="230"/>
      <c r="K190" s="67"/>
      <c r="L190" s="229"/>
      <c r="M190" s="67"/>
      <c r="N190" s="67"/>
      <c r="O190" s="27" t="str">
        <f t="shared" si="1"/>
        <v>(19,730.00)</v>
      </c>
      <c r="P190" s="27"/>
      <c r="Q190" s="27"/>
      <c r="R190" s="223" t="str">
        <f t="shared" si="2"/>
        <v>4,113.50 </v>
      </c>
      <c r="S190" s="31" t="str">
        <f t="shared" si="3"/>
        <v>15,616.50 </v>
      </c>
      <c r="T190" s="31" t="str">
        <f t="shared" si="4"/>
        <v>15,616.50 </v>
      </c>
      <c r="U190" s="174"/>
      <c r="V190" s="224"/>
    </row>
    <row r="191" ht="15.75" hidden="1" customHeight="1">
      <c r="A191" s="80" t="s">
        <v>387</v>
      </c>
      <c r="B191" s="59" t="s">
        <v>388</v>
      </c>
      <c r="C191" s="179">
        <v>10008.0</v>
      </c>
      <c r="D191" s="22"/>
      <c r="E191" s="22"/>
      <c r="F191" s="25"/>
      <c r="G191" s="24">
        <v>948.0</v>
      </c>
      <c r="H191" s="25">
        <v>4000.0</v>
      </c>
      <c r="I191" s="180"/>
      <c r="J191" s="181"/>
      <c r="K191" s="28"/>
      <c r="L191" s="182"/>
      <c r="M191" s="28"/>
      <c r="N191" s="28"/>
      <c r="O191" s="27" t="str">
        <f t="shared" si="1"/>
        <v>(14,956.00)</v>
      </c>
      <c r="P191" s="27"/>
      <c r="Q191" s="27"/>
      <c r="R191" s="223" t="str">
        <f t="shared" si="2"/>
        <v>2,474.00 </v>
      </c>
      <c r="S191" s="31" t="str">
        <f t="shared" si="3"/>
        <v>12,482.00 </v>
      </c>
      <c r="T191" s="31" t="str">
        <f t="shared" si="4"/>
        <v>12,482.00 </v>
      </c>
      <c r="U191" s="174"/>
      <c r="V191" s="224"/>
    </row>
    <row r="192" ht="15.75" hidden="1" customHeight="1">
      <c r="A192" s="80" t="s">
        <v>389</v>
      </c>
      <c r="B192" s="59" t="s">
        <v>390</v>
      </c>
      <c r="C192" s="179"/>
      <c r="D192" s="22"/>
      <c r="E192" s="22"/>
      <c r="F192" s="25"/>
      <c r="G192" s="24">
        <v>948.0</v>
      </c>
      <c r="H192" s="25">
        <v>5000.0</v>
      </c>
      <c r="I192" s="180"/>
      <c r="J192" s="181"/>
      <c r="K192" s="28"/>
      <c r="L192" s="182"/>
      <c r="M192" s="28"/>
      <c r="N192" s="28"/>
      <c r="O192" s="27" t="str">
        <f t="shared" si="1"/>
        <v>(5,948.00)</v>
      </c>
      <c r="P192" s="27"/>
      <c r="Q192" s="27"/>
      <c r="R192" s="223" t="str">
        <f t="shared" si="2"/>
        <v>2,974.00 </v>
      </c>
      <c r="S192" s="31" t="str">
        <f t="shared" si="3"/>
        <v>2,974.00 </v>
      </c>
      <c r="T192" s="31" t="str">
        <f t="shared" si="4"/>
        <v>2,974.00 </v>
      </c>
      <c r="U192" s="174"/>
      <c r="V192" s="224"/>
    </row>
    <row r="193" ht="15.75" hidden="1" customHeight="1">
      <c r="A193" s="80" t="s">
        <v>633</v>
      </c>
      <c r="B193" s="71" t="s">
        <v>392</v>
      </c>
      <c r="C193" s="179">
        <v>16784.0</v>
      </c>
      <c r="D193" s="22"/>
      <c r="E193" s="22"/>
      <c r="F193" s="25"/>
      <c r="G193" s="24">
        <v>948.0</v>
      </c>
      <c r="H193" s="25">
        <v>5000.0</v>
      </c>
      <c r="I193" s="180"/>
      <c r="J193" s="181"/>
      <c r="K193" s="28"/>
      <c r="L193" s="182"/>
      <c r="M193" s="28"/>
      <c r="N193" s="28"/>
      <c r="O193" s="27" t="str">
        <f t="shared" si="1"/>
        <v>(22,732.00)</v>
      </c>
      <c r="P193" s="27"/>
      <c r="Q193" s="27"/>
      <c r="R193" s="223" t="str">
        <f t="shared" si="2"/>
        <v>2,974.00 </v>
      </c>
      <c r="S193" s="31" t="str">
        <f t="shared" si="3"/>
        <v>19,758.00 </v>
      </c>
      <c r="T193" s="31" t="str">
        <f t="shared" si="4"/>
        <v>19,758.00 </v>
      </c>
      <c r="U193" s="174"/>
      <c r="V193" s="224"/>
    </row>
    <row r="194" ht="15.75" hidden="1" customHeight="1">
      <c r="A194" s="80" t="s">
        <v>393</v>
      </c>
      <c r="B194" s="59" t="s">
        <v>394</v>
      </c>
      <c r="C194" s="179"/>
      <c r="D194" s="22"/>
      <c r="E194" s="22"/>
      <c r="F194" s="25"/>
      <c r="G194" s="24">
        <v>988.0</v>
      </c>
      <c r="H194" s="25">
        <v>5000.0</v>
      </c>
      <c r="I194" s="180"/>
      <c r="J194" s="181"/>
      <c r="K194" s="28"/>
      <c r="L194" s="182"/>
      <c r="M194" s="28"/>
      <c r="N194" s="28"/>
      <c r="O194" s="27" t="str">
        <f t="shared" si="1"/>
        <v>(5,988.00)</v>
      </c>
      <c r="P194" s="27"/>
      <c r="Q194" s="27"/>
      <c r="R194" s="223" t="str">
        <f t="shared" si="2"/>
        <v>2,994.00 </v>
      </c>
      <c r="S194" s="31" t="str">
        <f t="shared" si="3"/>
        <v>2,994.00 </v>
      </c>
      <c r="T194" s="31" t="str">
        <f t="shared" si="4"/>
        <v>2,994.00 </v>
      </c>
      <c r="U194" s="174"/>
      <c r="V194" s="224"/>
    </row>
    <row r="195" ht="15.75" hidden="1" customHeight="1">
      <c r="A195" s="80" t="s">
        <v>395</v>
      </c>
      <c r="B195" s="59" t="s">
        <v>396</v>
      </c>
      <c r="C195" s="179"/>
      <c r="D195" s="22"/>
      <c r="E195" s="22"/>
      <c r="F195" s="25"/>
      <c r="G195" s="24">
        <v>964.0</v>
      </c>
      <c r="H195" s="25">
        <v>5000.0</v>
      </c>
      <c r="I195" s="180"/>
      <c r="J195" s="181"/>
      <c r="K195" s="28"/>
      <c r="L195" s="182"/>
      <c r="M195" s="28"/>
      <c r="N195" s="28"/>
      <c r="O195" s="27" t="str">
        <f t="shared" si="1"/>
        <v>(5,964.00)</v>
      </c>
      <c r="P195" s="27"/>
      <c r="Q195" s="27"/>
      <c r="R195" s="223" t="str">
        <f t="shared" si="2"/>
        <v>2,982.00 </v>
      </c>
      <c r="S195" s="31" t="str">
        <f t="shared" si="3"/>
        <v>2,982.00 </v>
      </c>
      <c r="T195" s="31" t="str">
        <f t="shared" si="4"/>
        <v>2,982.00 </v>
      </c>
      <c r="U195" s="174"/>
      <c r="V195" s="224"/>
    </row>
    <row r="196" ht="15.75" hidden="1" customHeight="1">
      <c r="A196" s="80" t="s">
        <v>397</v>
      </c>
      <c r="B196" s="59" t="s">
        <v>398</v>
      </c>
      <c r="C196" s="179">
        <v>13170.0</v>
      </c>
      <c r="D196" s="22"/>
      <c r="E196" s="22"/>
      <c r="F196" s="25"/>
      <c r="G196" s="24">
        <v>624.0</v>
      </c>
      <c r="H196" s="25">
        <v>5000.0</v>
      </c>
      <c r="I196" s="180"/>
      <c r="J196" s="181"/>
      <c r="K196" s="28"/>
      <c r="L196" s="182" t="str">
        <f>6000+5000</f>
        <v> 11,000.00 </v>
      </c>
      <c r="M196" s="28"/>
      <c r="N196" s="28"/>
      <c r="O196" s="27" t="str">
        <f t="shared" si="1"/>
        <v>(7,794.00)</v>
      </c>
      <c r="P196" s="27"/>
      <c r="Q196" s="27"/>
      <c r="R196" s="223" t="str">
        <f t="shared" si="2"/>
        <v>2,812.00 </v>
      </c>
      <c r="S196" s="31" t="str">
        <f t="shared" si="3"/>
        <v>15,982.00 </v>
      </c>
      <c r="T196" s="31" t="str">
        <f t="shared" si="4"/>
        <v>4,982.00 </v>
      </c>
      <c r="U196" s="174"/>
      <c r="V196" s="224"/>
    </row>
    <row r="197" ht="15.75" hidden="1" customHeight="1">
      <c r="A197" s="80" t="s">
        <v>399</v>
      </c>
      <c r="B197" s="59" t="s">
        <v>400</v>
      </c>
      <c r="C197" s="179">
        <v>1432.0</v>
      </c>
      <c r="D197" s="22">
        <v>15.0</v>
      </c>
      <c r="E197" s="22"/>
      <c r="F197" s="25"/>
      <c r="G197" s="24">
        <v>849.0</v>
      </c>
      <c r="H197" s="25">
        <v>5000.0</v>
      </c>
      <c r="I197" s="180"/>
      <c r="J197" s="181"/>
      <c r="K197" s="28"/>
      <c r="L197" s="182"/>
      <c r="M197" s="28"/>
      <c r="N197" s="28"/>
      <c r="O197" s="27" t="str">
        <f t="shared" si="1"/>
        <v>(7,296.00)</v>
      </c>
      <c r="P197" s="27"/>
      <c r="Q197" s="27"/>
      <c r="R197" s="223" t="str">
        <f t="shared" si="2"/>
        <v>2,924.50 </v>
      </c>
      <c r="S197" s="31" t="str">
        <f t="shared" si="3"/>
        <v>4,356.50 </v>
      </c>
      <c r="T197" s="31" t="str">
        <f t="shared" si="4"/>
        <v>4,356.50 </v>
      </c>
      <c r="U197" s="174"/>
      <c r="V197" s="224"/>
    </row>
    <row r="198" ht="15.75" hidden="1" customHeight="1">
      <c r="A198" s="80" t="s">
        <v>609</v>
      </c>
      <c r="B198" s="59" t="s">
        <v>402</v>
      </c>
      <c r="C198" s="179">
        <v>6265.0</v>
      </c>
      <c r="D198" s="22">
        <v>1180.0</v>
      </c>
      <c r="E198" s="22"/>
      <c r="F198" s="25"/>
      <c r="G198" s="24">
        <v>790.0</v>
      </c>
      <c r="H198" s="25">
        <v>5000.0</v>
      </c>
      <c r="I198" s="180"/>
      <c r="J198" s="181">
        <v>1500.0</v>
      </c>
      <c r="K198" s="28">
        <v>4000.0</v>
      </c>
      <c r="L198" s="182"/>
      <c r="M198" s="28"/>
      <c r="N198" s="28"/>
      <c r="O198" s="27" t="str">
        <f t="shared" si="1"/>
        <v>(7,735.00)</v>
      </c>
      <c r="P198" s="27"/>
      <c r="Q198" s="27"/>
      <c r="R198" s="223" t="str">
        <f t="shared" si="2"/>
        <v>2,895.00 </v>
      </c>
      <c r="S198" s="31" t="str">
        <f t="shared" si="3"/>
        <v>9,160.00 </v>
      </c>
      <c r="T198" s="31" t="str">
        <f t="shared" si="4"/>
        <v>3,660.00 </v>
      </c>
      <c r="U198" s="174"/>
      <c r="V198" s="224"/>
    </row>
    <row r="199" ht="15.75" hidden="1" customHeight="1">
      <c r="A199" s="80" t="s">
        <v>403</v>
      </c>
      <c r="B199" s="59" t="s">
        <v>404</v>
      </c>
      <c r="C199" s="179">
        <v>31308.0</v>
      </c>
      <c r="D199" s="22"/>
      <c r="E199" s="22"/>
      <c r="F199" s="25"/>
      <c r="G199" s="24">
        <v>948.0</v>
      </c>
      <c r="H199" s="25">
        <v>5000.0</v>
      </c>
      <c r="I199" s="180"/>
      <c r="J199" s="181"/>
      <c r="K199" s="28"/>
      <c r="L199" s="182"/>
      <c r="M199" s="28"/>
      <c r="N199" s="28"/>
      <c r="O199" s="27" t="str">
        <f t="shared" si="1"/>
        <v>(37,256.00)</v>
      </c>
      <c r="P199" s="27"/>
      <c r="Q199" s="27"/>
      <c r="R199" s="223" t="str">
        <f t="shared" si="2"/>
        <v>2,974.00 </v>
      </c>
      <c r="S199" s="31" t="str">
        <f t="shared" si="3"/>
        <v>34,282.00 </v>
      </c>
      <c r="T199" s="31" t="str">
        <f t="shared" si="4"/>
        <v>34,282.00 </v>
      </c>
      <c r="U199" s="174"/>
      <c r="V199" s="224"/>
    </row>
    <row r="200" ht="15.75" hidden="1" customHeight="1">
      <c r="A200" s="80" t="s">
        <v>405</v>
      </c>
      <c r="B200" s="59" t="s">
        <v>406</v>
      </c>
      <c r="C200" s="179">
        <v>9772.0</v>
      </c>
      <c r="D200" s="22"/>
      <c r="E200" s="22"/>
      <c r="F200" s="25"/>
      <c r="G200" s="24">
        <v>1730.0</v>
      </c>
      <c r="H200" s="25">
        <v>5000.0</v>
      </c>
      <c r="I200" s="180"/>
      <c r="J200" s="181"/>
      <c r="K200" s="28"/>
      <c r="L200" s="182"/>
      <c r="M200" s="28"/>
      <c r="N200" s="28"/>
      <c r="O200" s="27" t="str">
        <f t="shared" si="1"/>
        <v>(16,502.00)</v>
      </c>
      <c r="P200" s="27"/>
      <c r="Q200" s="27"/>
      <c r="R200" s="223" t="str">
        <f t="shared" si="2"/>
        <v>3,365.00 </v>
      </c>
      <c r="S200" s="31" t="str">
        <f t="shared" si="3"/>
        <v>13,137.00 </v>
      </c>
      <c r="T200" s="31" t="str">
        <f t="shared" si="4"/>
        <v>13,137.00 </v>
      </c>
      <c r="U200" s="174"/>
      <c r="V200" s="224"/>
    </row>
    <row r="201" ht="15.75" hidden="1" customHeight="1">
      <c r="A201" s="80" t="s">
        <v>405</v>
      </c>
      <c r="B201" s="59" t="s">
        <v>407</v>
      </c>
      <c r="C201" s="179">
        <v>216.0</v>
      </c>
      <c r="D201" s="22"/>
      <c r="E201" s="22"/>
      <c r="F201" s="25"/>
      <c r="G201" s="50">
        <v>79.0</v>
      </c>
      <c r="H201" s="25">
        <v>0.0</v>
      </c>
      <c r="I201" s="180"/>
      <c r="J201" s="181"/>
      <c r="K201" s="28"/>
      <c r="L201" s="182"/>
      <c r="M201" s="28"/>
      <c r="N201" s="28"/>
      <c r="O201" s="27" t="str">
        <f t="shared" si="1"/>
        <v>(295.00)</v>
      </c>
      <c r="P201" s="27"/>
      <c r="Q201" s="27"/>
      <c r="R201" s="223" t="str">
        <f t="shared" si="2"/>
        <v>39.50 </v>
      </c>
      <c r="S201" s="31" t="str">
        <f t="shared" si="3"/>
        <v>255.50 </v>
      </c>
      <c r="T201" s="31" t="str">
        <f t="shared" si="4"/>
        <v>255.50 </v>
      </c>
      <c r="U201" s="174"/>
      <c r="V201" s="224"/>
    </row>
    <row r="202" ht="15.75" hidden="1" customHeight="1">
      <c r="A202" s="80" t="s">
        <v>408</v>
      </c>
      <c r="B202" s="59" t="s">
        <v>409</v>
      </c>
      <c r="C202" s="179">
        <v>6983.0</v>
      </c>
      <c r="D202" s="22"/>
      <c r="E202" s="22"/>
      <c r="F202" s="25"/>
      <c r="G202" s="24">
        <v>948.0</v>
      </c>
      <c r="H202" s="25">
        <v>5000.0</v>
      </c>
      <c r="I202" s="180"/>
      <c r="J202" s="181">
        <v>6000.0</v>
      </c>
      <c r="K202" s="28"/>
      <c r="L202" s="182"/>
      <c r="M202" s="28"/>
      <c r="N202" s="28"/>
      <c r="O202" s="27" t="str">
        <f t="shared" si="1"/>
        <v>(6,931.00)</v>
      </c>
      <c r="P202" s="27"/>
      <c r="Q202" s="27"/>
      <c r="R202" s="223" t="str">
        <f t="shared" si="2"/>
        <v>2,974.00 </v>
      </c>
      <c r="S202" s="31" t="str">
        <f t="shared" si="3"/>
        <v>9,957.00 </v>
      </c>
      <c r="T202" s="31" t="str">
        <f t="shared" si="4"/>
        <v>3,957.00 </v>
      </c>
      <c r="U202" s="174"/>
      <c r="V202" s="224"/>
    </row>
    <row r="203" ht="15.75" hidden="1" customHeight="1">
      <c r="A203" s="80" t="s">
        <v>410</v>
      </c>
      <c r="B203" s="59" t="s">
        <v>411</v>
      </c>
      <c r="C203" s="179"/>
      <c r="D203" s="22">
        <v>25.0</v>
      </c>
      <c r="E203" s="22"/>
      <c r="F203" s="27"/>
      <c r="G203" s="24">
        <v>1620.0</v>
      </c>
      <c r="H203" s="25">
        <v>5000.0</v>
      </c>
      <c r="I203" s="180"/>
      <c r="J203" s="181"/>
      <c r="K203" s="28">
        <v>3335.0</v>
      </c>
      <c r="L203" s="182"/>
      <c r="M203" s="28"/>
      <c r="N203" s="28"/>
      <c r="O203" s="27" t="str">
        <f t="shared" si="1"/>
        <v>(3,310.00)</v>
      </c>
      <c r="P203" s="27"/>
      <c r="Q203" s="27"/>
      <c r="R203" s="223" t="str">
        <f t="shared" si="2"/>
        <v>3,310.00 </v>
      </c>
      <c r="S203" s="31" t="str">
        <f t="shared" si="3"/>
        <v>3,310.00 </v>
      </c>
      <c r="T203" s="31" t="str">
        <f t="shared" si="4"/>
        <v>-25.00 </v>
      </c>
      <c r="U203" s="174"/>
      <c r="V203" s="224"/>
    </row>
    <row r="204" ht="17.25" hidden="1" customHeight="1">
      <c r="A204" s="80" t="s">
        <v>412</v>
      </c>
      <c r="B204" s="20" t="s">
        <v>413</v>
      </c>
      <c r="C204" s="179">
        <v>27871.0</v>
      </c>
      <c r="D204" s="22"/>
      <c r="E204" s="22"/>
      <c r="F204" s="25"/>
      <c r="G204" s="24">
        <v>964.0</v>
      </c>
      <c r="H204" s="25">
        <v>5000.0</v>
      </c>
      <c r="I204" s="180"/>
      <c r="J204" s="181"/>
      <c r="K204" s="28"/>
      <c r="L204" s="182"/>
      <c r="M204" s="28"/>
      <c r="N204" s="28"/>
      <c r="O204" s="27" t="str">
        <f t="shared" si="1"/>
        <v>(33,835.00)</v>
      </c>
      <c r="P204" s="27"/>
      <c r="Q204" s="27"/>
      <c r="R204" s="223" t="str">
        <f t="shared" si="2"/>
        <v>2,982.00 </v>
      </c>
      <c r="S204" s="31" t="str">
        <f t="shared" si="3"/>
        <v>30,853.00 </v>
      </c>
      <c r="T204" s="31" t="str">
        <f t="shared" si="4"/>
        <v>30,853.00 </v>
      </c>
      <c r="U204" s="174"/>
      <c r="V204" s="224"/>
    </row>
    <row r="205" ht="15.75" hidden="1" customHeight="1">
      <c r="A205" s="80" t="s">
        <v>414</v>
      </c>
      <c r="B205" s="20" t="s">
        <v>415</v>
      </c>
      <c r="C205" s="179">
        <v>1406.0</v>
      </c>
      <c r="D205" s="22"/>
      <c r="E205" s="22"/>
      <c r="F205" s="25"/>
      <c r="G205" s="24">
        <v>830.0</v>
      </c>
      <c r="H205" s="25">
        <v>5000.0</v>
      </c>
      <c r="I205" s="180"/>
      <c r="J205" s="181"/>
      <c r="K205" s="28"/>
      <c r="L205" s="182">
        <v>4991.0</v>
      </c>
      <c r="M205" s="28"/>
      <c r="N205" s="28"/>
      <c r="O205" s="27" t="str">
        <f t="shared" si="1"/>
        <v>(2,245.00)</v>
      </c>
      <c r="P205" s="27"/>
      <c r="Q205" s="27"/>
      <c r="R205" s="223" t="str">
        <f t="shared" si="2"/>
        <v>2,915.00 </v>
      </c>
      <c r="S205" s="31" t="str">
        <f t="shared" si="3"/>
        <v>4,321.00 </v>
      </c>
      <c r="T205" s="31" t="str">
        <f t="shared" si="4"/>
        <v>-670.00 </v>
      </c>
      <c r="U205" s="174"/>
      <c r="V205" s="224"/>
    </row>
    <row r="206" ht="15.75" hidden="1" customHeight="1">
      <c r="A206" s="80" t="s">
        <v>416</v>
      </c>
      <c r="B206" s="20" t="s">
        <v>417</v>
      </c>
      <c r="C206" s="179">
        <v>1600.0</v>
      </c>
      <c r="D206" s="22"/>
      <c r="E206" s="22"/>
      <c r="F206" s="27"/>
      <c r="G206" s="24">
        <v>960.0</v>
      </c>
      <c r="H206" s="25">
        <v>5000.0</v>
      </c>
      <c r="I206" s="180"/>
      <c r="J206" s="181"/>
      <c r="K206" s="28">
        <v>5000.0</v>
      </c>
      <c r="L206" s="182"/>
      <c r="M206" s="28"/>
      <c r="N206" s="28"/>
      <c r="O206" s="27" t="str">
        <f t="shared" si="1"/>
        <v>(2,560.00)</v>
      </c>
      <c r="P206" s="27"/>
      <c r="Q206" s="27"/>
      <c r="R206" s="223" t="str">
        <f t="shared" si="2"/>
        <v>2,980.00 </v>
      </c>
      <c r="S206" s="31" t="str">
        <f t="shared" si="3"/>
        <v>4,580.00 </v>
      </c>
      <c r="T206" s="31" t="str">
        <f t="shared" si="4"/>
        <v>-420.00 </v>
      </c>
      <c r="U206" s="174"/>
      <c r="V206" s="224"/>
    </row>
    <row r="207" ht="15.75" hidden="1" customHeight="1">
      <c r="A207" s="80" t="s">
        <v>418</v>
      </c>
      <c r="B207" s="20" t="s">
        <v>419</v>
      </c>
      <c r="C207" s="179"/>
      <c r="D207" s="22"/>
      <c r="E207" s="22"/>
      <c r="F207" s="25"/>
      <c r="G207" s="24">
        <v>2532.0</v>
      </c>
      <c r="H207" s="25">
        <v>5000.0</v>
      </c>
      <c r="I207" s="180"/>
      <c r="J207" s="181">
        <v>5000.0</v>
      </c>
      <c r="K207" s="28"/>
      <c r="L207" s="182"/>
      <c r="M207" s="28"/>
      <c r="N207" s="28"/>
      <c r="O207" s="27" t="str">
        <f t="shared" si="1"/>
        <v>(2,532.00)</v>
      </c>
      <c r="P207" s="27"/>
      <c r="Q207" s="27"/>
      <c r="R207" s="223" t="str">
        <f t="shared" si="2"/>
        <v>3,766.00 </v>
      </c>
      <c r="S207" s="31" t="str">
        <f t="shared" si="3"/>
        <v>3,766.00 </v>
      </c>
      <c r="T207" s="31" t="str">
        <f t="shared" si="4"/>
        <v>-1,234.00 </v>
      </c>
      <c r="U207" s="174"/>
      <c r="V207" s="224"/>
    </row>
    <row r="208" ht="15.75" hidden="1" customHeight="1">
      <c r="A208" s="80" t="s">
        <v>420</v>
      </c>
      <c r="B208" s="20" t="s">
        <v>421</v>
      </c>
      <c r="C208" s="179"/>
      <c r="D208" s="22">
        <v>120.0</v>
      </c>
      <c r="E208" s="22"/>
      <c r="F208" s="25"/>
      <c r="G208" s="24">
        <v>1383.0</v>
      </c>
      <c r="H208" s="25">
        <v>5000.0</v>
      </c>
      <c r="I208" s="180"/>
      <c r="J208" s="181"/>
      <c r="K208" s="28"/>
      <c r="L208" s="182"/>
      <c r="M208" s="28">
        <v>6503.0</v>
      </c>
      <c r="N208" s="28"/>
      <c r="O208" s="27" t="str">
        <f t="shared" si="1"/>
        <v> 0.00 </v>
      </c>
      <c r="P208" s="27"/>
      <c r="Q208" s="27"/>
      <c r="R208" s="223" t="str">
        <f t="shared" si="2"/>
        <v>3,191.50 </v>
      </c>
      <c r="S208" s="31" t="str">
        <f t="shared" si="3"/>
        <v>3,191.50 </v>
      </c>
      <c r="T208" s="31" t="str">
        <f t="shared" si="4"/>
        <v>-3,311.50 </v>
      </c>
      <c r="U208" s="174"/>
      <c r="V208" s="224"/>
    </row>
    <row r="209" ht="15.75" hidden="1" customHeight="1">
      <c r="A209" s="80" t="s">
        <v>255</v>
      </c>
      <c r="B209" s="20" t="s">
        <v>422</v>
      </c>
      <c r="C209" s="179"/>
      <c r="D209" s="22"/>
      <c r="E209" s="22"/>
      <c r="F209" s="25"/>
      <c r="G209" s="24">
        <v>893.0</v>
      </c>
      <c r="H209" s="25">
        <v>5000.0</v>
      </c>
      <c r="I209" s="180"/>
      <c r="J209" s="181"/>
      <c r="K209" s="28"/>
      <c r="L209" s="182"/>
      <c r="M209" s="28"/>
      <c r="N209" s="28"/>
      <c r="O209" s="27" t="str">
        <f t="shared" si="1"/>
        <v>(5,893.00)</v>
      </c>
      <c r="P209" s="27"/>
      <c r="Q209" s="27"/>
      <c r="R209" s="223" t="str">
        <f t="shared" si="2"/>
        <v>2,946.50 </v>
      </c>
      <c r="S209" s="31" t="str">
        <f t="shared" si="3"/>
        <v>2,946.50 </v>
      </c>
      <c r="T209" s="31" t="str">
        <f t="shared" si="4"/>
        <v>2,946.50 </v>
      </c>
      <c r="U209" s="174"/>
      <c r="V209" s="224"/>
    </row>
    <row r="210" ht="15.75" hidden="1" customHeight="1">
      <c r="A210" s="130" t="s">
        <v>423</v>
      </c>
      <c r="B210" s="20" t="s">
        <v>424</v>
      </c>
      <c r="C210" s="179"/>
      <c r="D210" s="22">
        <v>560.0</v>
      </c>
      <c r="E210" s="22"/>
      <c r="F210" s="25"/>
      <c r="G210" s="24">
        <v>1106.0</v>
      </c>
      <c r="H210" s="25">
        <v>5000.0</v>
      </c>
      <c r="I210" s="180"/>
      <c r="J210" s="181">
        <v>6106.0</v>
      </c>
      <c r="K210" s="28">
        <v>560.0</v>
      </c>
      <c r="L210" s="182"/>
      <c r="M210" s="28"/>
      <c r="N210" s="28"/>
      <c r="O210" s="27" t="str">
        <f t="shared" si="1"/>
        <v> 0.00 </v>
      </c>
      <c r="P210" s="27"/>
      <c r="Q210" s="27"/>
      <c r="R210" s="223" t="str">
        <f t="shared" si="2"/>
        <v>3,053.00 </v>
      </c>
      <c r="S210" s="31" t="str">
        <f t="shared" si="3"/>
        <v>3,053.00 </v>
      </c>
      <c r="T210" s="31" t="str">
        <f t="shared" si="4"/>
        <v>-3,613.00 </v>
      </c>
      <c r="U210" s="174"/>
      <c r="V210" s="224"/>
    </row>
    <row r="211" ht="15.75" hidden="1" customHeight="1">
      <c r="A211" s="80" t="s">
        <v>425</v>
      </c>
      <c r="B211" s="20" t="s">
        <v>426</v>
      </c>
      <c r="C211" s="179">
        <v>20126.0</v>
      </c>
      <c r="D211" s="22"/>
      <c r="E211" s="22"/>
      <c r="F211" s="27"/>
      <c r="G211" s="24">
        <v>2173.0</v>
      </c>
      <c r="H211" s="25">
        <v>5000.0</v>
      </c>
      <c r="I211" s="180"/>
      <c r="J211" s="181"/>
      <c r="K211" s="28"/>
      <c r="L211" s="182"/>
      <c r="M211" s="28"/>
      <c r="N211" s="28"/>
      <c r="O211" s="27" t="str">
        <f t="shared" si="1"/>
        <v>(27,299.00)</v>
      </c>
      <c r="P211" s="27"/>
      <c r="Q211" s="27"/>
      <c r="R211" s="223" t="str">
        <f t="shared" si="2"/>
        <v>3,586.50 </v>
      </c>
      <c r="S211" s="31" t="str">
        <f t="shared" si="3"/>
        <v>23,712.50 </v>
      </c>
      <c r="T211" s="31" t="str">
        <f t="shared" si="4"/>
        <v>23,712.50 </v>
      </c>
      <c r="U211" s="174"/>
      <c r="V211" s="224"/>
    </row>
    <row r="212" ht="15.75" hidden="1" customHeight="1">
      <c r="A212" s="80" t="s">
        <v>427</v>
      </c>
      <c r="B212" s="59" t="s">
        <v>428</v>
      </c>
      <c r="C212" s="179">
        <v>20475.0</v>
      </c>
      <c r="D212" s="22"/>
      <c r="E212" s="22"/>
      <c r="F212" s="25"/>
      <c r="G212" s="24">
        <v>1580.0</v>
      </c>
      <c r="H212" s="25">
        <v>5000.0</v>
      </c>
      <c r="I212" s="180"/>
      <c r="J212" s="181"/>
      <c r="K212" s="28"/>
      <c r="L212" s="182"/>
      <c r="M212" s="28"/>
      <c r="N212" s="28"/>
      <c r="O212" s="27" t="str">
        <f t="shared" si="1"/>
        <v>(27,055.00)</v>
      </c>
      <c r="P212" s="27"/>
      <c r="Q212" s="27"/>
      <c r="R212" s="223" t="str">
        <f t="shared" si="2"/>
        <v>3,290.00 </v>
      </c>
      <c r="S212" s="31" t="str">
        <f t="shared" si="3"/>
        <v>23,765.00 </v>
      </c>
      <c r="T212" s="31" t="str">
        <f t="shared" si="4"/>
        <v>23,765.00 </v>
      </c>
      <c r="U212" s="174"/>
      <c r="V212" s="224"/>
    </row>
    <row r="213" ht="15.75" hidden="1" customHeight="1">
      <c r="A213" s="130" t="s">
        <v>429</v>
      </c>
      <c r="B213" s="20" t="s">
        <v>430</v>
      </c>
      <c r="C213" s="179"/>
      <c r="D213" s="22"/>
      <c r="E213" s="22"/>
      <c r="F213" s="25"/>
      <c r="G213" s="24">
        <v>1422.0</v>
      </c>
      <c r="H213" s="25">
        <v>5000.0</v>
      </c>
      <c r="I213" s="180"/>
      <c r="J213" s="181"/>
      <c r="K213" s="28"/>
      <c r="L213" s="182">
        <v>6422.0</v>
      </c>
      <c r="M213" s="28"/>
      <c r="N213" s="28"/>
      <c r="O213" s="27" t="str">
        <f t="shared" si="1"/>
        <v> 0.00 </v>
      </c>
      <c r="P213" s="27"/>
      <c r="Q213" s="27"/>
      <c r="R213" s="223" t="str">
        <f t="shared" si="2"/>
        <v>3,211.00 </v>
      </c>
      <c r="S213" s="31" t="str">
        <f t="shared" si="3"/>
        <v>3,211.00 </v>
      </c>
      <c r="T213" s="31" t="str">
        <f t="shared" si="4"/>
        <v>-3,211.00 </v>
      </c>
      <c r="U213" s="174"/>
      <c r="V213" s="224"/>
    </row>
    <row r="214" ht="15.75" hidden="1" customHeight="1">
      <c r="A214" s="80" t="s">
        <v>171</v>
      </c>
      <c r="B214" s="20" t="s">
        <v>431</v>
      </c>
      <c r="C214" s="179"/>
      <c r="D214" s="22"/>
      <c r="E214" s="22"/>
      <c r="F214" s="25"/>
      <c r="G214" s="24">
        <v>1916.0</v>
      </c>
      <c r="H214" s="25">
        <v>5000.0</v>
      </c>
      <c r="I214" s="180"/>
      <c r="J214" s="181"/>
      <c r="K214" s="28"/>
      <c r="L214" s="182"/>
      <c r="M214" s="28"/>
      <c r="N214" s="28"/>
      <c r="O214" s="27" t="str">
        <f t="shared" si="1"/>
        <v>(6,916.00)</v>
      </c>
      <c r="P214" s="27"/>
      <c r="Q214" s="27"/>
      <c r="R214" s="223" t="str">
        <f t="shared" si="2"/>
        <v>3,458.00 </v>
      </c>
      <c r="S214" s="31" t="str">
        <f t="shared" si="3"/>
        <v>3,458.00 </v>
      </c>
      <c r="T214" s="31" t="str">
        <f t="shared" si="4"/>
        <v>3,458.00 </v>
      </c>
      <c r="U214" s="174"/>
      <c r="V214" s="224"/>
    </row>
    <row r="215" ht="15.75" hidden="1" customHeight="1">
      <c r="A215" s="80" t="s">
        <v>432</v>
      </c>
      <c r="B215" s="59" t="s">
        <v>433</v>
      </c>
      <c r="C215" s="179"/>
      <c r="D215" s="22"/>
      <c r="E215" s="22"/>
      <c r="F215" s="25"/>
      <c r="G215" s="24">
        <v>1975.0</v>
      </c>
      <c r="H215" s="25">
        <v>5000.0</v>
      </c>
      <c r="I215" s="180"/>
      <c r="J215" s="181"/>
      <c r="K215" s="28"/>
      <c r="L215" s="182"/>
      <c r="M215" s="28"/>
      <c r="N215" s="28"/>
      <c r="O215" s="27" t="str">
        <f t="shared" si="1"/>
        <v>(6,975.00)</v>
      </c>
      <c r="P215" s="27"/>
      <c r="Q215" s="27"/>
      <c r="R215" s="223" t="str">
        <f t="shared" si="2"/>
        <v>3,487.50 </v>
      </c>
      <c r="S215" s="31" t="str">
        <f t="shared" si="3"/>
        <v>3,487.50 </v>
      </c>
      <c r="T215" s="31" t="str">
        <f t="shared" si="4"/>
        <v>3,487.50 </v>
      </c>
      <c r="U215" s="174"/>
      <c r="V215" s="224"/>
    </row>
    <row r="216" ht="15.75" hidden="1" customHeight="1">
      <c r="A216" s="80" t="s">
        <v>434</v>
      </c>
      <c r="B216" s="20" t="s">
        <v>435</v>
      </c>
      <c r="C216" s="179">
        <v>5524.0</v>
      </c>
      <c r="D216" s="22"/>
      <c r="E216" s="22"/>
      <c r="F216" s="25">
        <v>5000.0</v>
      </c>
      <c r="G216" s="24">
        <v>1347.0</v>
      </c>
      <c r="H216" s="25">
        <v>5000.0</v>
      </c>
      <c r="I216" s="180"/>
      <c r="J216" s="181"/>
      <c r="K216" s="28" t="str">
        <f>7110+5000</f>
        <v> 12,110.00 </v>
      </c>
      <c r="L216" s="182"/>
      <c r="M216" s="28"/>
      <c r="N216" s="28"/>
      <c r="O216" s="27" t="str">
        <f t="shared" si="1"/>
        <v>(4,761.00)</v>
      </c>
      <c r="P216" s="27"/>
      <c r="Q216" s="27"/>
      <c r="R216" s="223" t="str">
        <f t="shared" si="2"/>
        <v>3,173.50 </v>
      </c>
      <c r="S216" s="31" t="str">
        <f t="shared" si="3"/>
        <v>8,697.50 </v>
      </c>
      <c r="T216" s="31" t="str">
        <f t="shared" si="4"/>
        <v>-3,412.50 </v>
      </c>
      <c r="U216" s="174"/>
      <c r="V216" s="224"/>
    </row>
    <row r="217" ht="15.75" hidden="1" customHeight="1">
      <c r="A217" s="80" t="s">
        <v>436</v>
      </c>
      <c r="B217" s="20" t="s">
        <v>437</v>
      </c>
      <c r="C217" s="179"/>
      <c r="D217" s="22"/>
      <c r="E217" s="22"/>
      <c r="F217" s="25"/>
      <c r="G217" s="24">
        <v>1351.0</v>
      </c>
      <c r="H217" s="25">
        <v>5000.0</v>
      </c>
      <c r="I217" s="180"/>
      <c r="J217" s="181"/>
      <c r="K217" s="28"/>
      <c r="L217" s="182"/>
      <c r="M217" s="28"/>
      <c r="N217" s="28"/>
      <c r="O217" s="27" t="str">
        <f t="shared" si="1"/>
        <v>(6,351.00)</v>
      </c>
      <c r="P217" s="27"/>
      <c r="Q217" s="27"/>
      <c r="R217" s="223" t="str">
        <f t="shared" si="2"/>
        <v>3,175.50 </v>
      </c>
      <c r="S217" s="31" t="str">
        <f t="shared" si="3"/>
        <v>3,175.50 </v>
      </c>
      <c r="T217" s="31" t="str">
        <f t="shared" si="4"/>
        <v>3,175.50 </v>
      </c>
      <c r="U217" s="174"/>
      <c r="V217" s="224"/>
    </row>
    <row r="218" ht="15.75" hidden="1" customHeight="1">
      <c r="A218" s="80" t="s">
        <v>425</v>
      </c>
      <c r="B218" s="59" t="s">
        <v>438</v>
      </c>
      <c r="C218" s="179">
        <v>9255.0</v>
      </c>
      <c r="D218" s="22"/>
      <c r="E218" s="22"/>
      <c r="F218" s="27"/>
      <c r="G218" s="24">
        <v>1422.0</v>
      </c>
      <c r="H218" s="25">
        <v>5000.0</v>
      </c>
      <c r="I218" s="180"/>
      <c r="J218" s="181"/>
      <c r="K218" s="28"/>
      <c r="L218" s="182"/>
      <c r="M218" s="28"/>
      <c r="N218" s="28"/>
      <c r="O218" s="27" t="str">
        <f t="shared" si="1"/>
        <v>(15,677.00)</v>
      </c>
      <c r="P218" s="27"/>
      <c r="Q218" s="27"/>
      <c r="R218" s="223" t="str">
        <f t="shared" si="2"/>
        <v>3,211.00 </v>
      </c>
      <c r="S218" s="31" t="str">
        <f t="shared" si="3"/>
        <v>12,466.00 </v>
      </c>
      <c r="T218" s="31" t="str">
        <f t="shared" si="4"/>
        <v>12,466.00 </v>
      </c>
      <c r="U218" s="174"/>
      <c r="V218" s="224"/>
    </row>
    <row r="219" ht="15.75" hidden="1" customHeight="1">
      <c r="A219" s="80" t="s">
        <v>439</v>
      </c>
      <c r="B219" s="20" t="s">
        <v>440</v>
      </c>
      <c r="C219" s="179">
        <v>15706.0</v>
      </c>
      <c r="D219" s="22"/>
      <c r="E219" s="22"/>
      <c r="F219" s="25"/>
      <c r="G219" s="24">
        <v>553.0</v>
      </c>
      <c r="H219" s="25">
        <v>5000.0</v>
      </c>
      <c r="I219" s="180"/>
      <c r="J219" s="181"/>
      <c r="K219" s="28"/>
      <c r="L219" s="182"/>
      <c r="M219" s="28"/>
      <c r="N219" s="28"/>
      <c r="O219" s="27" t="str">
        <f t="shared" si="1"/>
        <v>(21,259.00)</v>
      </c>
      <c r="P219" s="27"/>
      <c r="Q219" s="27"/>
      <c r="R219" s="223" t="str">
        <f t="shared" si="2"/>
        <v>2,776.50 </v>
      </c>
      <c r="S219" s="31" t="str">
        <f t="shared" si="3"/>
        <v>18,482.50 </v>
      </c>
      <c r="T219" s="31" t="str">
        <f t="shared" si="4"/>
        <v>18,482.50 </v>
      </c>
      <c r="U219" s="174"/>
      <c r="V219" s="224"/>
    </row>
    <row r="220" ht="15.75" hidden="1" customHeight="1">
      <c r="A220" s="130" t="s">
        <v>634</v>
      </c>
      <c r="B220" s="20" t="s">
        <v>442</v>
      </c>
      <c r="C220" s="179"/>
      <c r="D220" s="22"/>
      <c r="E220" s="22"/>
      <c r="F220" s="25"/>
      <c r="G220" s="24">
        <v>1580.0</v>
      </c>
      <c r="H220" s="25">
        <v>5000.0</v>
      </c>
      <c r="I220" s="180"/>
      <c r="J220" s="181">
        <v>6580.0</v>
      </c>
      <c r="K220" s="28"/>
      <c r="L220" s="182"/>
      <c r="M220" s="28"/>
      <c r="N220" s="28"/>
      <c r="O220" s="27" t="str">
        <f t="shared" si="1"/>
        <v> 0.00 </v>
      </c>
      <c r="P220" s="27"/>
      <c r="Q220" s="27"/>
      <c r="R220" s="223" t="str">
        <f t="shared" si="2"/>
        <v>3,290.00 </v>
      </c>
      <c r="S220" s="31" t="str">
        <f t="shared" si="3"/>
        <v>3,290.00 </v>
      </c>
      <c r="T220" s="31" t="str">
        <f t="shared" si="4"/>
        <v>-3,290.00 </v>
      </c>
      <c r="U220" s="174"/>
      <c r="V220" s="224"/>
    </row>
    <row r="221" ht="15.75" hidden="1" customHeight="1">
      <c r="A221" s="80" t="s">
        <v>443</v>
      </c>
      <c r="B221" s="20" t="s">
        <v>444</v>
      </c>
      <c r="C221" s="179">
        <v>8878.0</v>
      </c>
      <c r="D221" s="22"/>
      <c r="E221" s="22"/>
      <c r="F221" s="27"/>
      <c r="G221" s="24">
        <v>1304.0</v>
      </c>
      <c r="H221" s="25">
        <v>5000.0</v>
      </c>
      <c r="I221" s="180"/>
      <c r="J221" s="181"/>
      <c r="K221" s="28">
        <v>10000.0</v>
      </c>
      <c r="L221" s="182"/>
      <c r="M221" s="28"/>
      <c r="N221" s="28"/>
      <c r="O221" s="27" t="str">
        <f t="shared" si="1"/>
        <v>(5,182.00)</v>
      </c>
      <c r="P221" s="27"/>
      <c r="Q221" s="27"/>
      <c r="R221" s="223" t="str">
        <f t="shared" si="2"/>
        <v>3,152.00 </v>
      </c>
      <c r="S221" s="31" t="str">
        <f t="shared" si="3"/>
        <v>12,030.00 </v>
      </c>
      <c r="T221" s="31" t="str">
        <f t="shared" si="4"/>
        <v>2,030.00 </v>
      </c>
      <c r="U221" s="174"/>
      <c r="V221" s="224"/>
    </row>
    <row r="222" ht="15.75" hidden="1" customHeight="1">
      <c r="A222" s="80" t="s">
        <v>445</v>
      </c>
      <c r="B222" s="20" t="s">
        <v>446</v>
      </c>
      <c r="C222" s="179"/>
      <c r="D222" s="22"/>
      <c r="E222" s="22"/>
      <c r="F222" s="25"/>
      <c r="G222" s="24">
        <v>1055.0</v>
      </c>
      <c r="H222" s="25">
        <v>5000.0</v>
      </c>
      <c r="I222" s="180"/>
      <c r="J222" s="181">
        <v>2055.0</v>
      </c>
      <c r="K222" s="28"/>
      <c r="L222" s="182"/>
      <c r="M222" s="28"/>
      <c r="N222" s="28"/>
      <c r="O222" s="27" t="str">
        <f t="shared" si="1"/>
        <v>(4,000.00)</v>
      </c>
      <c r="P222" s="27"/>
      <c r="Q222" s="27"/>
      <c r="R222" s="223" t="str">
        <f t="shared" si="2"/>
        <v>3,027.50 </v>
      </c>
      <c r="S222" s="31" t="str">
        <f t="shared" si="3"/>
        <v>3,027.50 </v>
      </c>
      <c r="T222" s="31" t="str">
        <f t="shared" si="4"/>
        <v>972.50 </v>
      </c>
      <c r="U222" s="174"/>
      <c r="V222" s="224"/>
    </row>
    <row r="223" ht="15.75" hidden="1" customHeight="1">
      <c r="A223" s="80" t="s">
        <v>447</v>
      </c>
      <c r="B223" s="20" t="s">
        <v>448</v>
      </c>
      <c r="C223" s="179"/>
      <c r="D223" s="22"/>
      <c r="E223" s="22"/>
      <c r="F223" s="25"/>
      <c r="G223" s="24">
        <v>988.0</v>
      </c>
      <c r="H223" s="25">
        <v>5000.0</v>
      </c>
      <c r="I223" s="180"/>
      <c r="J223" s="181">
        <v>3000.0</v>
      </c>
      <c r="K223" s="28"/>
      <c r="L223" s="182"/>
      <c r="M223" s="28"/>
      <c r="N223" s="28"/>
      <c r="O223" s="27" t="str">
        <f t="shared" si="1"/>
        <v>(2,988.00)</v>
      </c>
      <c r="P223" s="27"/>
      <c r="Q223" s="27"/>
      <c r="R223" s="223" t="str">
        <f t="shared" si="2"/>
        <v>2,994.00 </v>
      </c>
      <c r="S223" s="31" t="str">
        <f t="shared" si="3"/>
        <v>2,994.00 </v>
      </c>
      <c r="T223" s="31" t="str">
        <f t="shared" si="4"/>
        <v>-6.00 </v>
      </c>
      <c r="U223" s="174"/>
      <c r="V223" s="224"/>
    </row>
    <row r="224" ht="15.75" hidden="1" customHeight="1">
      <c r="A224" s="80" t="s">
        <v>449</v>
      </c>
      <c r="B224" s="20" t="s">
        <v>450</v>
      </c>
      <c r="C224" s="179"/>
      <c r="D224" s="22"/>
      <c r="E224" s="22"/>
      <c r="F224" s="25"/>
      <c r="G224" s="24">
        <v>841.0</v>
      </c>
      <c r="H224" s="25">
        <v>5000.0</v>
      </c>
      <c r="I224" s="180"/>
      <c r="J224" s="181"/>
      <c r="K224" s="28"/>
      <c r="L224" s="182"/>
      <c r="M224" s="28"/>
      <c r="N224" s="28"/>
      <c r="O224" s="27" t="str">
        <f t="shared" si="1"/>
        <v>(5,841.00)</v>
      </c>
      <c r="P224" s="27"/>
      <c r="Q224" s="27"/>
      <c r="R224" s="223" t="str">
        <f t="shared" si="2"/>
        <v>2,920.50 </v>
      </c>
      <c r="S224" s="31" t="str">
        <f t="shared" si="3"/>
        <v>2,920.50 </v>
      </c>
      <c r="T224" s="31" t="str">
        <f t="shared" si="4"/>
        <v>2,920.50 </v>
      </c>
      <c r="U224" s="174"/>
      <c r="V224" s="224"/>
    </row>
    <row r="225" ht="15.75" hidden="1" customHeight="1">
      <c r="A225" s="130" t="s">
        <v>451</v>
      </c>
      <c r="B225" s="20" t="s">
        <v>452</v>
      </c>
      <c r="C225" s="179">
        <v>354.0</v>
      </c>
      <c r="D225" s="22"/>
      <c r="E225" s="22"/>
      <c r="F225" s="25"/>
      <c r="G225" s="24">
        <v>928.0</v>
      </c>
      <c r="H225" s="25">
        <v>5000.0</v>
      </c>
      <c r="I225" s="180">
        <v>5928.0</v>
      </c>
      <c r="J225" s="181"/>
      <c r="K225" s="28"/>
      <c r="L225" s="182"/>
      <c r="M225" s="28"/>
      <c r="N225" s="28"/>
      <c r="O225" s="27" t="str">
        <f t="shared" si="1"/>
        <v>(354.00)</v>
      </c>
      <c r="P225" s="27"/>
      <c r="Q225" s="27"/>
      <c r="R225" s="223" t="str">
        <f t="shared" si="2"/>
        <v>2,964.00 </v>
      </c>
      <c r="S225" s="31" t="str">
        <f t="shared" si="3"/>
        <v>3,318.00 </v>
      </c>
      <c r="T225" s="31" t="str">
        <f t="shared" si="4"/>
        <v>-2,610.00 </v>
      </c>
      <c r="U225" s="174"/>
      <c r="V225" s="224"/>
    </row>
    <row r="226" ht="15.75" hidden="1" customHeight="1">
      <c r="A226" s="80" t="s">
        <v>453</v>
      </c>
      <c r="B226" s="59" t="s">
        <v>454</v>
      </c>
      <c r="C226" s="179">
        <v>8462.0</v>
      </c>
      <c r="D226" s="22"/>
      <c r="E226" s="22"/>
      <c r="F226" s="25"/>
      <c r="G226" s="24">
        <v>999.0</v>
      </c>
      <c r="H226" s="25">
        <v>5000.0</v>
      </c>
      <c r="I226" s="180"/>
      <c r="J226" s="181"/>
      <c r="K226" s="28"/>
      <c r="L226" s="182"/>
      <c r="M226" s="28"/>
      <c r="N226" s="28"/>
      <c r="O226" s="27" t="str">
        <f t="shared" si="1"/>
        <v>(14,461.00)</v>
      </c>
      <c r="P226" s="27"/>
      <c r="Q226" s="27"/>
      <c r="R226" s="223" t="str">
        <f t="shared" si="2"/>
        <v>2,999.50 </v>
      </c>
      <c r="S226" s="31" t="str">
        <f t="shared" si="3"/>
        <v>11,461.50 </v>
      </c>
      <c r="T226" s="31" t="str">
        <f t="shared" si="4"/>
        <v>11,461.50 </v>
      </c>
      <c r="U226" s="174"/>
      <c r="V226" s="224"/>
    </row>
    <row r="227" ht="15.75" hidden="1" customHeight="1">
      <c r="A227" s="130" t="s">
        <v>455</v>
      </c>
      <c r="B227" s="59" t="s">
        <v>456</v>
      </c>
      <c r="C227" s="179">
        <v>8397.0</v>
      </c>
      <c r="D227" s="22"/>
      <c r="E227" s="22"/>
      <c r="F227" s="27"/>
      <c r="G227" s="24">
        <v>952.0</v>
      </c>
      <c r="H227" s="25">
        <v>5000.0</v>
      </c>
      <c r="I227" s="180"/>
      <c r="J227" s="181">
        <v>12104.0</v>
      </c>
      <c r="K227" s="28"/>
      <c r="L227" s="182"/>
      <c r="M227" s="28"/>
      <c r="N227" s="28"/>
      <c r="O227" s="27" t="str">
        <f t="shared" si="1"/>
        <v>(2,245.00)</v>
      </c>
      <c r="P227" s="27"/>
      <c r="Q227" s="27"/>
      <c r="R227" s="223" t="str">
        <f t="shared" si="2"/>
        <v>2,976.00 </v>
      </c>
      <c r="S227" s="31" t="str">
        <f t="shared" si="3"/>
        <v>11,373.00 </v>
      </c>
      <c r="T227" s="31" t="str">
        <f t="shared" si="4"/>
        <v>-731.00 </v>
      </c>
      <c r="U227" s="174"/>
      <c r="V227" s="224"/>
    </row>
    <row r="228" ht="15.75" hidden="1" customHeight="1">
      <c r="A228" s="80" t="s">
        <v>457</v>
      </c>
      <c r="B228" s="20" t="s">
        <v>458</v>
      </c>
      <c r="C228" s="179"/>
      <c r="D228" s="22"/>
      <c r="E228" s="22"/>
      <c r="F228" s="27"/>
      <c r="G228" s="24">
        <v>948.0</v>
      </c>
      <c r="H228" s="25">
        <v>5000.0</v>
      </c>
      <c r="I228" s="180"/>
      <c r="J228" s="181"/>
      <c r="K228" s="28"/>
      <c r="L228" s="182"/>
      <c r="M228" s="28"/>
      <c r="N228" s="28"/>
      <c r="O228" s="27" t="str">
        <f t="shared" si="1"/>
        <v>(5,948.00)</v>
      </c>
      <c r="P228" s="27"/>
      <c r="Q228" s="27"/>
      <c r="R228" s="223" t="str">
        <f t="shared" si="2"/>
        <v>2,974.00 </v>
      </c>
      <c r="S228" s="31" t="str">
        <f t="shared" si="3"/>
        <v>2,974.00 </v>
      </c>
      <c r="T228" s="31" t="str">
        <f t="shared" si="4"/>
        <v>2,974.00 </v>
      </c>
      <c r="U228" s="174"/>
      <c r="V228" s="224"/>
    </row>
    <row r="229" ht="15.75" hidden="1" customHeight="1">
      <c r="A229" s="80" t="s">
        <v>459</v>
      </c>
      <c r="B229" s="70" t="s">
        <v>460</v>
      </c>
      <c r="C229" s="179"/>
      <c r="D229" s="22"/>
      <c r="E229" s="22"/>
      <c r="F229" s="27"/>
      <c r="G229" s="24"/>
      <c r="H229" s="25">
        <v>5000.0</v>
      </c>
      <c r="I229" s="180"/>
      <c r="J229" s="181"/>
      <c r="K229" s="22"/>
      <c r="L229" s="184"/>
      <c r="M229" s="22"/>
      <c r="N229" s="22"/>
      <c r="O229" s="27" t="str">
        <f t="shared" si="1"/>
        <v>(5,000.00)</v>
      </c>
      <c r="P229" s="27"/>
      <c r="Q229" s="27"/>
      <c r="R229" s="223" t="str">
        <f t="shared" si="2"/>
        <v>2,500.00 </v>
      </c>
      <c r="S229" s="31" t="str">
        <f t="shared" si="3"/>
        <v>2,500.00 </v>
      </c>
      <c r="T229" s="31" t="str">
        <f t="shared" si="4"/>
        <v>2,500.00 </v>
      </c>
      <c r="U229" s="174"/>
      <c r="V229" s="224"/>
    </row>
    <row r="230" ht="15.75" hidden="1" customHeight="1">
      <c r="A230" s="80" t="s">
        <v>461</v>
      </c>
      <c r="B230" s="70" t="s">
        <v>462</v>
      </c>
      <c r="C230" s="179"/>
      <c r="D230" s="22"/>
      <c r="E230" s="22"/>
      <c r="F230" s="27"/>
      <c r="G230" s="24">
        <v>841.0</v>
      </c>
      <c r="H230" s="25">
        <v>5000.0</v>
      </c>
      <c r="I230" s="180"/>
      <c r="J230" s="181"/>
      <c r="K230" s="22"/>
      <c r="L230" s="184"/>
      <c r="M230" s="22"/>
      <c r="N230" s="22"/>
      <c r="O230" s="27" t="str">
        <f t="shared" si="1"/>
        <v>(5,841.00)</v>
      </c>
      <c r="P230" s="27"/>
      <c r="Q230" s="27"/>
      <c r="R230" s="223" t="str">
        <f t="shared" si="2"/>
        <v>2,920.50 </v>
      </c>
      <c r="S230" s="31" t="str">
        <f t="shared" si="3"/>
        <v>2,920.50 </v>
      </c>
      <c r="T230" s="31" t="str">
        <f t="shared" si="4"/>
        <v>2,920.50 </v>
      </c>
      <c r="U230" s="174"/>
      <c r="V230" s="224"/>
    </row>
    <row r="231" ht="15.75" hidden="1" customHeight="1">
      <c r="A231" s="80" t="s">
        <v>416</v>
      </c>
      <c r="B231" s="70" t="s">
        <v>463</v>
      </c>
      <c r="C231" s="179"/>
      <c r="D231" s="22"/>
      <c r="E231" s="22"/>
      <c r="F231" s="27"/>
      <c r="G231" s="24">
        <v>948.0</v>
      </c>
      <c r="H231" s="25">
        <v>5000.0</v>
      </c>
      <c r="I231" s="180"/>
      <c r="J231" s="181"/>
      <c r="K231" s="28"/>
      <c r="L231" s="182"/>
      <c r="M231" s="28"/>
      <c r="N231" s="28"/>
      <c r="O231" s="27" t="str">
        <f t="shared" si="1"/>
        <v>(5,948.00)</v>
      </c>
      <c r="P231" s="27"/>
      <c r="Q231" s="27"/>
      <c r="R231" s="223" t="str">
        <f t="shared" si="2"/>
        <v>2,974.00 </v>
      </c>
      <c r="S231" s="31" t="str">
        <f t="shared" si="3"/>
        <v>2,974.00 </v>
      </c>
      <c r="T231" s="31" t="str">
        <f t="shared" si="4"/>
        <v>2,974.00 </v>
      </c>
      <c r="U231" s="174"/>
      <c r="V231" s="224"/>
    </row>
    <row r="232" ht="15.75" hidden="1" customHeight="1">
      <c r="A232" s="74" t="s">
        <v>464</v>
      </c>
      <c r="B232" s="73" t="s">
        <v>465</v>
      </c>
      <c r="C232" s="179"/>
      <c r="D232" s="22"/>
      <c r="E232" s="22"/>
      <c r="F232" s="27"/>
      <c r="G232" s="24">
        <v>948.0</v>
      </c>
      <c r="H232" s="25">
        <v>5000.0</v>
      </c>
      <c r="I232" s="180"/>
      <c r="J232" s="181"/>
      <c r="K232" s="28"/>
      <c r="L232" s="182"/>
      <c r="M232" s="28"/>
      <c r="N232" s="28"/>
      <c r="O232" s="27" t="str">
        <f t="shared" si="1"/>
        <v>(5,948.00)</v>
      </c>
      <c r="P232" s="27"/>
      <c r="Q232" s="27"/>
      <c r="R232" s="223" t="str">
        <f t="shared" si="2"/>
        <v>2,974.00 </v>
      </c>
      <c r="S232" s="31" t="str">
        <f t="shared" si="3"/>
        <v>2,974.00 </v>
      </c>
      <c r="T232" s="31" t="str">
        <f t="shared" si="4"/>
        <v>2,974.00 </v>
      </c>
      <c r="U232" s="174"/>
      <c r="V232" s="224"/>
    </row>
    <row r="233" ht="15.75" hidden="1" customHeight="1">
      <c r="A233" s="74" t="s">
        <v>466</v>
      </c>
      <c r="B233" s="73" t="s">
        <v>467</v>
      </c>
      <c r="C233" s="179"/>
      <c r="D233" s="22"/>
      <c r="E233" s="22"/>
      <c r="F233" s="27"/>
      <c r="G233" s="24">
        <v>948.0</v>
      </c>
      <c r="H233" s="25">
        <v>5000.0</v>
      </c>
      <c r="I233" s="180"/>
      <c r="J233" s="181"/>
      <c r="K233" s="28"/>
      <c r="L233" s="182"/>
      <c r="M233" s="28"/>
      <c r="N233" s="28"/>
      <c r="O233" s="27" t="str">
        <f t="shared" si="1"/>
        <v>(5,948.00)</v>
      </c>
      <c r="P233" s="27"/>
      <c r="Q233" s="27"/>
      <c r="R233" s="223" t="str">
        <f t="shared" si="2"/>
        <v>2,974.00 </v>
      </c>
      <c r="S233" s="31" t="str">
        <f t="shared" si="3"/>
        <v>2,974.00 </v>
      </c>
      <c r="T233" s="31" t="str">
        <f t="shared" si="4"/>
        <v>2,974.00 </v>
      </c>
      <c r="U233" s="174"/>
      <c r="V233" s="224"/>
    </row>
    <row r="234" ht="15.75" hidden="1" customHeight="1">
      <c r="A234" s="74" t="s">
        <v>468</v>
      </c>
      <c r="B234" s="74" t="s">
        <v>469</v>
      </c>
      <c r="C234" s="179"/>
      <c r="D234" s="75"/>
      <c r="E234" s="75"/>
      <c r="F234" s="77"/>
      <c r="G234" s="50"/>
      <c r="H234" s="25"/>
      <c r="I234" s="180"/>
      <c r="J234" s="231"/>
      <c r="K234" s="75"/>
      <c r="L234" s="232"/>
      <c r="M234" s="75"/>
      <c r="N234" s="75"/>
      <c r="O234" s="27" t="str">
        <f t="shared" si="1"/>
        <v> 0.00 </v>
      </c>
      <c r="P234" s="27"/>
      <c r="Q234" s="27"/>
      <c r="R234" s="223" t="str">
        <f t="shared" si="2"/>
        <v>0.00 </v>
      </c>
      <c r="S234" s="31" t="str">
        <f t="shared" si="3"/>
        <v>0.00 </v>
      </c>
      <c r="T234" s="31" t="str">
        <f t="shared" si="4"/>
        <v>0.00 </v>
      </c>
      <c r="U234" s="174"/>
      <c r="V234" s="224"/>
    </row>
    <row r="235" ht="15.75" hidden="1" customHeight="1">
      <c r="A235" s="74" t="s">
        <v>470</v>
      </c>
      <c r="B235" s="79" t="s">
        <v>471</v>
      </c>
      <c r="C235" s="179"/>
      <c r="D235" s="75"/>
      <c r="E235" s="75"/>
      <c r="F235" s="77"/>
      <c r="G235" s="24">
        <v>948.0</v>
      </c>
      <c r="H235" s="25">
        <v>5000.0</v>
      </c>
      <c r="I235" s="180"/>
      <c r="J235" s="231"/>
      <c r="K235" s="75"/>
      <c r="L235" s="232"/>
      <c r="M235" s="75"/>
      <c r="N235" s="75"/>
      <c r="O235" s="27" t="str">
        <f t="shared" si="1"/>
        <v>(5,948.00)</v>
      </c>
      <c r="P235" s="27"/>
      <c r="Q235" s="27"/>
      <c r="R235" s="223" t="str">
        <f t="shared" si="2"/>
        <v>2,974.00 </v>
      </c>
      <c r="S235" s="31" t="str">
        <f t="shared" si="3"/>
        <v>2,974.00 </v>
      </c>
      <c r="T235" s="31" t="str">
        <f t="shared" si="4"/>
        <v>2,974.00 </v>
      </c>
      <c r="U235" s="174"/>
      <c r="V235" s="224"/>
    </row>
    <row r="236" ht="15.75" hidden="1" customHeight="1">
      <c r="A236" s="80" t="s">
        <v>472</v>
      </c>
      <c r="B236" s="71" t="s">
        <v>473</v>
      </c>
      <c r="C236" s="179"/>
      <c r="D236" s="22"/>
      <c r="E236" s="22"/>
      <c r="F236" s="25"/>
      <c r="G236" s="24">
        <v>632.0</v>
      </c>
      <c r="H236" s="25">
        <v>5000.0</v>
      </c>
      <c r="I236" s="180"/>
      <c r="J236" s="181"/>
      <c r="K236" s="28"/>
      <c r="L236" s="182"/>
      <c r="M236" s="28"/>
      <c r="N236" s="28"/>
      <c r="O236" s="27" t="str">
        <f t="shared" si="1"/>
        <v>(5,632.00)</v>
      </c>
      <c r="P236" s="27"/>
      <c r="Q236" s="27"/>
      <c r="R236" s="223" t="str">
        <f t="shared" si="2"/>
        <v>2,816.00 </v>
      </c>
      <c r="S236" s="31" t="str">
        <f t="shared" si="3"/>
        <v>2,816.00 </v>
      </c>
      <c r="T236" s="31" t="str">
        <f t="shared" si="4"/>
        <v>2,816.00 </v>
      </c>
      <c r="U236" s="174"/>
      <c r="V236" s="224"/>
    </row>
    <row r="237" ht="15.75" hidden="1" customHeight="1">
      <c r="A237" s="80" t="s">
        <v>474</v>
      </c>
      <c r="B237" s="71" t="s">
        <v>475</v>
      </c>
      <c r="C237" s="179"/>
      <c r="D237" s="22"/>
      <c r="E237" s="22"/>
      <c r="F237" s="25"/>
      <c r="G237" s="24">
        <v>2094.0</v>
      </c>
      <c r="H237" s="25">
        <v>5000.0</v>
      </c>
      <c r="I237" s="180"/>
      <c r="J237" s="181"/>
      <c r="K237" s="28"/>
      <c r="L237" s="182"/>
      <c r="M237" s="28"/>
      <c r="N237" s="28"/>
      <c r="O237" s="27" t="str">
        <f t="shared" si="1"/>
        <v>(7,094.00)</v>
      </c>
      <c r="P237" s="27"/>
      <c r="Q237" s="27"/>
      <c r="R237" s="223" t="str">
        <f t="shared" si="2"/>
        <v>3,547.00 </v>
      </c>
      <c r="S237" s="31" t="str">
        <f t="shared" si="3"/>
        <v>3,547.00 </v>
      </c>
      <c r="T237" s="31" t="str">
        <f t="shared" si="4"/>
        <v>3,547.00 </v>
      </c>
      <c r="U237" s="174"/>
      <c r="V237" s="224"/>
    </row>
    <row r="238" ht="15.75" hidden="1" customHeight="1">
      <c r="A238" s="130" t="s">
        <v>635</v>
      </c>
      <c r="B238" s="71" t="s">
        <v>477</v>
      </c>
      <c r="C238" s="179">
        <v>5595.0</v>
      </c>
      <c r="D238" s="22">
        <v>360.0</v>
      </c>
      <c r="E238" s="22"/>
      <c r="F238" s="25"/>
      <c r="G238" s="24">
        <v>948.0</v>
      </c>
      <c r="H238" s="25">
        <v>5000.0</v>
      </c>
      <c r="I238" s="180"/>
      <c r="J238" s="181" t="str">
        <f>5955+5948</f>
        <v> 11,903.00 </v>
      </c>
      <c r="K238" s="28"/>
      <c r="L238" s="182"/>
      <c r="M238" s="28"/>
      <c r="N238" s="28"/>
      <c r="O238" s="27" t="str">
        <f t="shared" si="1"/>
        <v> 0.00 </v>
      </c>
      <c r="P238" s="27"/>
      <c r="Q238" s="27"/>
      <c r="R238" s="223" t="str">
        <f t="shared" si="2"/>
        <v>2,974.00 </v>
      </c>
      <c r="S238" s="31" t="str">
        <f t="shared" si="3"/>
        <v>8,569.00 </v>
      </c>
      <c r="T238" s="31" t="str">
        <f t="shared" si="4"/>
        <v>-3,334.00 </v>
      </c>
      <c r="U238" s="174"/>
      <c r="V238" s="224"/>
    </row>
    <row r="239" ht="15.75" hidden="1" customHeight="1">
      <c r="A239" s="80" t="s">
        <v>478</v>
      </c>
      <c r="B239" s="64" t="s">
        <v>479</v>
      </c>
      <c r="C239" s="179"/>
      <c r="D239" s="22"/>
      <c r="E239" s="22"/>
      <c r="F239" s="25"/>
      <c r="G239" s="24">
        <v>948.0</v>
      </c>
      <c r="H239" s="25">
        <v>5000.0</v>
      </c>
      <c r="I239" s="180"/>
      <c r="J239" s="181"/>
      <c r="K239" s="28">
        <v>5000.0</v>
      </c>
      <c r="L239" s="182"/>
      <c r="M239" s="28"/>
      <c r="N239" s="28"/>
      <c r="O239" s="27" t="str">
        <f t="shared" si="1"/>
        <v>(948.00)</v>
      </c>
      <c r="P239" s="27"/>
      <c r="Q239" s="27"/>
      <c r="R239" s="223" t="str">
        <f t="shared" si="2"/>
        <v>2,974.00 </v>
      </c>
      <c r="S239" s="31" t="str">
        <f t="shared" si="3"/>
        <v>2,974.00 </v>
      </c>
      <c r="T239" s="31" t="str">
        <f t="shared" si="4"/>
        <v>-2,026.00 </v>
      </c>
      <c r="U239" s="174"/>
      <c r="V239" s="224"/>
    </row>
    <row r="240" ht="15.75" hidden="1" customHeight="1">
      <c r="A240" s="80" t="s">
        <v>480</v>
      </c>
      <c r="B240" s="71" t="s">
        <v>481</v>
      </c>
      <c r="C240" s="179"/>
      <c r="D240" s="22"/>
      <c r="E240" s="22"/>
      <c r="F240" s="25"/>
      <c r="G240" s="24">
        <v>909.0</v>
      </c>
      <c r="H240" s="25">
        <v>5000.0</v>
      </c>
      <c r="I240" s="180"/>
      <c r="J240" s="181"/>
      <c r="K240" s="28"/>
      <c r="L240" s="182"/>
      <c r="M240" s="28"/>
      <c r="N240" s="28"/>
      <c r="O240" s="27" t="str">
        <f t="shared" si="1"/>
        <v>(5,909.00)</v>
      </c>
      <c r="P240" s="27"/>
      <c r="Q240" s="27"/>
      <c r="R240" s="223" t="str">
        <f t="shared" si="2"/>
        <v>2,954.50 </v>
      </c>
      <c r="S240" s="31" t="str">
        <f t="shared" si="3"/>
        <v>2,954.50 </v>
      </c>
      <c r="T240" s="31" t="str">
        <f t="shared" si="4"/>
        <v>2,954.50 </v>
      </c>
      <c r="U240" s="174"/>
      <c r="V240" s="224"/>
    </row>
    <row r="241" ht="15.75" hidden="1" customHeight="1">
      <c r="A241" s="80" t="s">
        <v>482</v>
      </c>
      <c r="B241" s="71" t="s">
        <v>483</v>
      </c>
      <c r="C241" s="179"/>
      <c r="D241" s="22" t="str">
        <f>1500+2300</f>
        <v> 3,800.00 </v>
      </c>
      <c r="E241" s="22"/>
      <c r="F241" s="25"/>
      <c r="G241" s="24">
        <v>948.0</v>
      </c>
      <c r="H241" s="25">
        <v>5000.0</v>
      </c>
      <c r="I241" s="180"/>
      <c r="J241" s="181"/>
      <c r="K241" s="28"/>
      <c r="L241" s="182"/>
      <c r="M241" s="28"/>
      <c r="N241" s="28"/>
      <c r="O241" s="27" t="str">
        <f t="shared" si="1"/>
        <v>(9,748.00)</v>
      </c>
      <c r="P241" s="27"/>
      <c r="Q241" s="27"/>
      <c r="R241" s="223" t="str">
        <f t="shared" si="2"/>
        <v>2,974.00 </v>
      </c>
      <c r="S241" s="31" t="str">
        <f t="shared" si="3"/>
        <v>2,974.00 </v>
      </c>
      <c r="T241" s="31" t="str">
        <f t="shared" si="4"/>
        <v>2,974.00 </v>
      </c>
      <c r="U241" s="174"/>
      <c r="V241" s="224"/>
    </row>
    <row r="242" ht="15.75" hidden="1" customHeight="1">
      <c r="A242" s="80" t="s">
        <v>484</v>
      </c>
      <c r="B242" s="71" t="s">
        <v>485</v>
      </c>
      <c r="C242" s="179"/>
      <c r="D242" s="22"/>
      <c r="E242" s="22"/>
      <c r="F242" s="25"/>
      <c r="G242" s="24">
        <v>988.0</v>
      </c>
      <c r="H242" s="25">
        <v>5000.0</v>
      </c>
      <c r="I242" s="180"/>
      <c r="J242" s="181"/>
      <c r="K242" s="28"/>
      <c r="L242" s="182"/>
      <c r="M242" s="28"/>
      <c r="N242" s="28"/>
      <c r="O242" s="27" t="str">
        <f t="shared" si="1"/>
        <v>(5,988.00)</v>
      </c>
      <c r="P242" s="27"/>
      <c r="Q242" s="27"/>
      <c r="R242" s="223" t="str">
        <f t="shared" si="2"/>
        <v>2,994.00 </v>
      </c>
      <c r="S242" s="31" t="str">
        <f t="shared" si="3"/>
        <v>2,994.00 </v>
      </c>
      <c r="T242" s="31" t="str">
        <f t="shared" si="4"/>
        <v>2,994.00 </v>
      </c>
      <c r="U242" s="174"/>
      <c r="V242" s="224"/>
    </row>
    <row r="243" ht="15.75" hidden="1" customHeight="1">
      <c r="A243" s="80" t="s">
        <v>486</v>
      </c>
      <c r="B243" s="71" t="s">
        <v>487</v>
      </c>
      <c r="C243" s="179">
        <v>32446.0</v>
      </c>
      <c r="D243" s="22"/>
      <c r="E243" s="22"/>
      <c r="F243" s="25"/>
      <c r="G243" s="24">
        <v>1185.0</v>
      </c>
      <c r="H243" s="25">
        <v>5000.0</v>
      </c>
      <c r="I243" s="180"/>
      <c r="J243" s="181"/>
      <c r="K243" s="28"/>
      <c r="L243" s="182"/>
      <c r="M243" s="28"/>
      <c r="N243" s="28"/>
      <c r="O243" s="27" t="str">
        <f t="shared" si="1"/>
        <v>(38,631.00)</v>
      </c>
      <c r="P243" s="27"/>
      <c r="Q243" s="27"/>
      <c r="R243" s="223" t="str">
        <f t="shared" si="2"/>
        <v>3,092.50 </v>
      </c>
      <c r="S243" s="31" t="str">
        <f t="shared" si="3"/>
        <v>35,538.50 </v>
      </c>
      <c r="T243" s="31" t="str">
        <f t="shared" si="4"/>
        <v>35,538.50 </v>
      </c>
      <c r="U243" s="174"/>
      <c r="V243" s="224"/>
    </row>
    <row r="244" ht="15.75" hidden="1" customHeight="1">
      <c r="A244" s="80" t="s">
        <v>488</v>
      </c>
      <c r="B244" s="71" t="s">
        <v>489</v>
      </c>
      <c r="C244" s="179"/>
      <c r="D244" s="22"/>
      <c r="E244" s="22"/>
      <c r="F244" s="25"/>
      <c r="G244" s="24">
        <v>940.0</v>
      </c>
      <c r="H244" s="25">
        <v>5000.0</v>
      </c>
      <c r="I244" s="180"/>
      <c r="J244" s="181"/>
      <c r="K244" s="28"/>
      <c r="L244" s="182"/>
      <c r="M244" s="28"/>
      <c r="N244" s="28"/>
      <c r="O244" s="27" t="str">
        <f t="shared" si="1"/>
        <v>(5,940.00)</v>
      </c>
      <c r="P244" s="27"/>
      <c r="Q244" s="27"/>
      <c r="R244" s="223" t="str">
        <f t="shared" si="2"/>
        <v>2,970.00 </v>
      </c>
      <c r="S244" s="31" t="str">
        <f t="shared" si="3"/>
        <v>2,970.00 </v>
      </c>
      <c r="T244" s="31" t="str">
        <f t="shared" si="4"/>
        <v>2,970.00 </v>
      </c>
      <c r="U244" s="174"/>
      <c r="V244" s="224"/>
    </row>
    <row r="245" ht="15.75" hidden="1" customHeight="1">
      <c r="A245" s="80" t="s">
        <v>490</v>
      </c>
      <c r="B245" s="71" t="s">
        <v>491</v>
      </c>
      <c r="C245" s="179"/>
      <c r="D245" s="22"/>
      <c r="E245" s="22"/>
      <c r="F245" s="25"/>
      <c r="G245" s="24">
        <v>964.0</v>
      </c>
      <c r="H245" s="25">
        <v>5000.0</v>
      </c>
      <c r="I245" s="180"/>
      <c r="J245" s="181">
        <v>3000.0</v>
      </c>
      <c r="K245" s="28"/>
      <c r="L245" s="182"/>
      <c r="M245" s="28"/>
      <c r="N245" s="28"/>
      <c r="O245" s="27" t="str">
        <f t="shared" si="1"/>
        <v>(2,964.00)</v>
      </c>
      <c r="P245" s="27"/>
      <c r="Q245" s="27"/>
      <c r="R245" s="223" t="str">
        <f t="shared" si="2"/>
        <v>2,982.00 </v>
      </c>
      <c r="S245" s="31" t="str">
        <f t="shared" si="3"/>
        <v>2,982.00 </v>
      </c>
      <c r="T245" s="31" t="str">
        <f t="shared" si="4"/>
        <v>-18.00 </v>
      </c>
      <c r="U245" s="174"/>
      <c r="V245" s="224"/>
    </row>
    <row r="246" ht="15.75" hidden="1" customHeight="1">
      <c r="A246" s="80" t="s">
        <v>167</v>
      </c>
      <c r="B246" s="71" t="s">
        <v>492</v>
      </c>
      <c r="C246" s="179"/>
      <c r="D246" s="22"/>
      <c r="E246" s="22"/>
      <c r="F246" s="25"/>
      <c r="G246" s="24">
        <v>1185.0</v>
      </c>
      <c r="H246" s="25">
        <v>5000.0</v>
      </c>
      <c r="I246" s="180"/>
      <c r="J246" s="181"/>
      <c r="K246" s="28"/>
      <c r="L246" s="182"/>
      <c r="M246" s="28"/>
      <c r="N246" s="28"/>
      <c r="O246" s="27" t="str">
        <f t="shared" si="1"/>
        <v>(6,185.00)</v>
      </c>
      <c r="P246" s="27"/>
      <c r="Q246" s="27"/>
      <c r="R246" s="223" t="str">
        <f t="shared" si="2"/>
        <v>3,092.50 </v>
      </c>
      <c r="S246" s="31" t="str">
        <f t="shared" si="3"/>
        <v>3,092.50 </v>
      </c>
      <c r="T246" s="31" t="str">
        <f t="shared" si="4"/>
        <v>3,092.50 </v>
      </c>
      <c r="U246" s="174"/>
      <c r="V246" s="224"/>
    </row>
    <row r="247" ht="15.75" hidden="1" customHeight="1">
      <c r="A247" s="80" t="s">
        <v>493</v>
      </c>
      <c r="B247" s="71" t="s">
        <v>494</v>
      </c>
      <c r="C247" s="179">
        <v>32446.0</v>
      </c>
      <c r="D247" s="22"/>
      <c r="E247" s="22"/>
      <c r="F247" s="25"/>
      <c r="G247" s="24">
        <v>1185.0</v>
      </c>
      <c r="H247" s="25">
        <v>5000.0</v>
      </c>
      <c r="I247" s="180"/>
      <c r="J247" s="181"/>
      <c r="K247" s="28"/>
      <c r="L247" s="182"/>
      <c r="M247" s="28"/>
      <c r="N247" s="28"/>
      <c r="O247" s="27" t="str">
        <f t="shared" si="1"/>
        <v>(38,631.00)</v>
      </c>
      <c r="P247" s="27"/>
      <c r="Q247" s="27"/>
      <c r="R247" s="223" t="str">
        <f t="shared" si="2"/>
        <v>3,092.50 </v>
      </c>
      <c r="S247" s="31" t="str">
        <f t="shared" si="3"/>
        <v>35,538.50 </v>
      </c>
      <c r="T247" s="31" t="str">
        <f t="shared" si="4"/>
        <v>35,538.50 </v>
      </c>
      <c r="U247" s="174"/>
      <c r="V247" s="224"/>
    </row>
    <row r="248" ht="15.75" hidden="1" customHeight="1">
      <c r="A248" s="130" t="s">
        <v>495</v>
      </c>
      <c r="B248" s="71" t="s">
        <v>496</v>
      </c>
      <c r="C248" s="179"/>
      <c r="D248" s="22"/>
      <c r="E248" s="47"/>
      <c r="F248" s="25"/>
      <c r="G248" s="24">
        <v>830.0</v>
      </c>
      <c r="H248" s="25">
        <v>5000.0</v>
      </c>
      <c r="I248" s="180">
        <v>5830.0</v>
      </c>
      <c r="J248" s="181"/>
      <c r="K248" s="28"/>
      <c r="L248" s="182"/>
      <c r="M248" s="28"/>
      <c r="N248" s="28"/>
      <c r="O248" s="27" t="str">
        <f t="shared" si="1"/>
        <v> 0.00 </v>
      </c>
      <c r="P248" s="27"/>
      <c r="Q248" s="27"/>
      <c r="R248" s="223" t="str">
        <f t="shared" si="2"/>
        <v>2,915.00 </v>
      </c>
      <c r="S248" s="31" t="str">
        <f t="shared" si="3"/>
        <v>2,915.00 </v>
      </c>
      <c r="T248" s="31" t="str">
        <f t="shared" si="4"/>
        <v>-2,915.00 </v>
      </c>
      <c r="U248" s="174"/>
      <c r="V248" s="224"/>
    </row>
    <row r="249" ht="15.75" hidden="1" customHeight="1">
      <c r="A249" s="80" t="s">
        <v>497</v>
      </c>
      <c r="B249" s="71" t="s">
        <v>498</v>
      </c>
      <c r="C249" s="179"/>
      <c r="D249" s="22"/>
      <c r="E249" s="22"/>
      <c r="F249" s="25"/>
      <c r="G249" s="24">
        <v>948.0</v>
      </c>
      <c r="H249" s="25">
        <v>5000.0</v>
      </c>
      <c r="I249" s="180"/>
      <c r="J249" s="181"/>
      <c r="K249" s="28"/>
      <c r="L249" s="182"/>
      <c r="M249" s="28"/>
      <c r="N249" s="28"/>
      <c r="O249" s="27" t="str">
        <f t="shared" si="1"/>
        <v>(5,948.00)</v>
      </c>
      <c r="P249" s="27"/>
      <c r="Q249" s="27"/>
      <c r="R249" s="223" t="str">
        <f t="shared" si="2"/>
        <v>2,974.00 </v>
      </c>
      <c r="S249" s="31" t="str">
        <f t="shared" si="3"/>
        <v>2,974.00 </v>
      </c>
      <c r="T249" s="31" t="str">
        <f t="shared" si="4"/>
        <v>2,974.00 </v>
      </c>
      <c r="U249" s="174"/>
      <c r="V249" s="224"/>
    </row>
    <row r="250" ht="15.75" hidden="1" customHeight="1">
      <c r="A250" s="80" t="s">
        <v>167</v>
      </c>
      <c r="B250" s="71" t="s">
        <v>499</v>
      </c>
      <c r="C250" s="179"/>
      <c r="D250" s="22"/>
      <c r="E250" s="22"/>
      <c r="F250" s="25"/>
      <c r="G250" s="24">
        <v>1146.0</v>
      </c>
      <c r="H250" s="25">
        <v>5000.0</v>
      </c>
      <c r="I250" s="180"/>
      <c r="J250" s="181"/>
      <c r="K250" s="28"/>
      <c r="L250" s="182"/>
      <c r="M250" s="28"/>
      <c r="N250" s="28"/>
      <c r="O250" s="27" t="str">
        <f t="shared" si="1"/>
        <v>(6,146.00)</v>
      </c>
      <c r="P250" s="27"/>
      <c r="Q250" s="27"/>
      <c r="R250" s="223" t="str">
        <f t="shared" si="2"/>
        <v>3,073.00 </v>
      </c>
      <c r="S250" s="31" t="str">
        <f t="shared" si="3"/>
        <v>3,073.00 </v>
      </c>
      <c r="T250" s="31" t="str">
        <f t="shared" si="4"/>
        <v>3,073.00 </v>
      </c>
      <c r="U250" s="174"/>
      <c r="V250" s="224"/>
    </row>
    <row r="251" ht="15.75" hidden="1" customHeight="1">
      <c r="A251" s="80" t="s">
        <v>500</v>
      </c>
      <c r="B251" s="71" t="s">
        <v>501</v>
      </c>
      <c r="C251" s="179">
        <v>8403.0</v>
      </c>
      <c r="D251" s="22"/>
      <c r="E251" s="22"/>
      <c r="F251" s="25"/>
      <c r="G251" s="24">
        <v>956.0</v>
      </c>
      <c r="H251" s="25">
        <v>5000.0</v>
      </c>
      <c r="I251" s="180"/>
      <c r="J251" s="181"/>
      <c r="K251" s="28"/>
      <c r="L251" s="182"/>
      <c r="M251" s="28"/>
      <c r="N251" s="28"/>
      <c r="O251" s="27" t="str">
        <f t="shared" si="1"/>
        <v>(14,359.00)</v>
      </c>
      <c r="P251" s="27"/>
      <c r="Q251" s="27"/>
      <c r="R251" s="223" t="str">
        <f t="shared" si="2"/>
        <v>2,978.00 </v>
      </c>
      <c r="S251" s="31" t="str">
        <f t="shared" si="3"/>
        <v>11,381.00 </v>
      </c>
      <c r="T251" s="31" t="str">
        <f t="shared" si="4"/>
        <v>11,381.00 </v>
      </c>
      <c r="U251" s="174"/>
      <c r="V251" s="224"/>
    </row>
    <row r="252" ht="15.75" hidden="1" customHeight="1">
      <c r="A252" s="80" t="s">
        <v>502</v>
      </c>
      <c r="B252" s="71" t="s">
        <v>503</v>
      </c>
      <c r="C252" s="179">
        <v>8538.0</v>
      </c>
      <c r="D252" s="22"/>
      <c r="E252" s="22"/>
      <c r="F252" s="25"/>
      <c r="G252" s="24">
        <v>1055.0</v>
      </c>
      <c r="H252" s="25">
        <v>5000.0</v>
      </c>
      <c r="I252" s="180"/>
      <c r="J252" s="181"/>
      <c r="K252" s="28"/>
      <c r="L252" s="182"/>
      <c r="M252" s="28"/>
      <c r="N252" s="28"/>
      <c r="O252" s="27" t="str">
        <f t="shared" si="1"/>
        <v>(14,593.00)</v>
      </c>
      <c r="P252" s="27"/>
      <c r="Q252" s="27"/>
      <c r="R252" s="223" t="str">
        <f t="shared" si="2"/>
        <v>3,027.50 </v>
      </c>
      <c r="S252" s="31" t="str">
        <f t="shared" si="3"/>
        <v>11,565.50 </v>
      </c>
      <c r="T252" s="31" t="str">
        <f t="shared" si="4"/>
        <v>11,565.50 </v>
      </c>
      <c r="U252" s="174"/>
      <c r="V252" s="224"/>
    </row>
    <row r="253" ht="15.75" hidden="1" customHeight="1">
      <c r="A253" s="80" t="s">
        <v>504</v>
      </c>
      <c r="B253" s="71" t="s">
        <v>505</v>
      </c>
      <c r="C253" s="179"/>
      <c r="D253" s="22"/>
      <c r="E253" s="22"/>
      <c r="F253" s="25"/>
      <c r="G253" s="24">
        <v>948.0</v>
      </c>
      <c r="H253" s="25">
        <v>5000.0</v>
      </c>
      <c r="I253" s="180"/>
      <c r="J253" s="181"/>
      <c r="K253" s="28"/>
      <c r="L253" s="182"/>
      <c r="M253" s="28"/>
      <c r="N253" s="28"/>
      <c r="O253" s="27" t="str">
        <f t="shared" si="1"/>
        <v>(5,948.00)</v>
      </c>
      <c r="P253" s="27"/>
      <c r="Q253" s="27"/>
      <c r="R253" s="223" t="str">
        <f t="shared" si="2"/>
        <v>2,974.00 </v>
      </c>
      <c r="S253" s="31" t="str">
        <f t="shared" si="3"/>
        <v>2,974.00 </v>
      </c>
      <c r="T253" s="31" t="str">
        <f t="shared" si="4"/>
        <v>2,974.00 </v>
      </c>
      <c r="U253" s="174"/>
      <c r="V253" s="224"/>
    </row>
    <row r="254" ht="15.75" hidden="1" customHeight="1">
      <c r="A254" s="80" t="s">
        <v>506</v>
      </c>
      <c r="B254" s="71" t="s">
        <v>507</v>
      </c>
      <c r="C254" s="179">
        <v>26611.0</v>
      </c>
      <c r="D254" s="22"/>
      <c r="E254" s="22"/>
      <c r="F254" s="27"/>
      <c r="G254" s="24">
        <v>95.0</v>
      </c>
      <c r="H254" s="25">
        <v>5000.0</v>
      </c>
      <c r="I254" s="180"/>
      <c r="J254" s="181"/>
      <c r="K254" s="28"/>
      <c r="L254" s="182"/>
      <c r="M254" s="28"/>
      <c r="N254" s="28"/>
      <c r="O254" s="27" t="str">
        <f t="shared" si="1"/>
        <v>(31,706.00)</v>
      </c>
      <c r="P254" s="27"/>
      <c r="Q254" s="27"/>
      <c r="R254" s="223" t="str">
        <f t="shared" si="2"/>
        <v>2,547.50 </v>
      </c>
      <c r="S254" s="31" t="str">
        <f t="shared" si="3"/>
        <v>29,158.50 </v>
      </c>
      <c r="T254" s="31" t="str">
        <f t="shared" si="4"/>
        <v>29,158.50 </v>
      </c>
      <c r="U254" s="174"/>
      <c r="V254" s="224"/>
    </row>
    <row r="255" ht="15.75" hidden="1" customHeight="1">
      <c r="A255" s="80" t="s">
        <v>508</v>
      </c>
      <c r="B255" s="71" t="s">
        <v>509</v>
      </c>
      <c r="C255" s="179"/>
      <c r="D255" s="22"/>
      <c r="E255" s="22"/>
      <c r="F255" s="25"/>
      <c r="G255" s="24">
        <v>751.0</v>
      </c>
      <c r="H255" s="25">
        <v>5000.0</v>
      </c>
      <c r="I255" s="180"/>
      <c r="J255" s="181"/>
      <c r="K255" s="28"/>
      <c r="L255" s="182"/>
      <c r="M255" s="28"/>
      <c r="N255" s="28"/>
      <c r="O255" s="27" t="str">
        <f t="shared" si="1"/>
        <v>(5,751.00)</v>
      </c>
      <c r="P255" s="27"/>
      <c r="Q255" s="27"/>
      <c r="R255" s="223" t="str">
        <f t="shared" si="2"/>
        <v>2,875.50 </v>
      </c>
      <c r="S255" s="31" t="str">
        <f t="shared" si="3"/>
        <v>2,875.50 </v>
      </c>
      <c r="T255" s="31" t="str">
        <f t="shared" si="4"/>
        <v>2,875.50 </v>
      </c>
      <c r="U255" s="174"/>
      <c r="V255" s="224"/>
    </row>
    <row r="256" ht="15.75" hidden="1" customHeight="1">
      <c r="A256" s="80" t="s">
        <v>510</v>
      </c>
      <c r="B256" s="71" t="s">
        <v>511</v>
      </c>
      <c r="C256" s="179"/>
      <c r="D256" s="22"/>
      <c r="E256" s="22"/>
      <c r="F256" s="25"/>
      <c r="G256" s="24">
        <v>1110.0</v>
      </c>
      <c r="H256" s="25">
        <v>5000.0</v>
      </c>
      <c r="I256" s="180"/>
      <c r="J256" s="181"/>
      <c r="K256" s="28"/>
      <c r="L256" s="182"/>
      <c r="M256" s="28"/>
      <c r="N256" s="28"/>
      <c r="O256" s="27" t="str">
        <f t="shared" si="1"/>
        <v>(6,110.00)</v>
      </c>
      <c r="P256" s="27"/>
      <c r="Q256" s="27"/>
      <c r="R256" s="223" t="str">
        <f t="shared" si="2"/>
        <v>3,055.00 </v>
      </c>
      <c r="S256" s="31" t="str">
        <f t="shared" si="3"/>
        <v>3,055.00 </v>
      </c>
      <c r="T256" s="31" t="str">
        <f t="shared" si="4"/>
        <v>3,055.00 </v>
      </c>
      <c r="U256" s="174"/>
      <c r="V256" s="224"/>
    </row>
    <row r="257" ht="15.75" hidden="1" customHeight="1">
      <c r="A257" s="80" t="s">
        <v>512</v>
      </c>
      <c r="B257" s="71" t="s">
        <v>513</v>
      </c>
      <c r="C257" s="179">
        <v>8911.0</v>
      </c>
      <c r="D257" s="22"/>
      <c r="E257" s="22"/>
      <c r="F257" s="25"/>
      <c r="G257" s="24">
        <v>1114.0</v>
      </c>
      <c r="H257" s="25">
        <v>5000.0</v>
      </c>
      <c r="I257" s="180"/>
      <c r="J257" s="181">
        <v>2300.0</v>
      </c>
      <c r="K257" s="28"/>
      <c r="L257" s="182"/>
      <c r="M257" s="28"/>
      <c r="N257" s="28"/>
      <c r="O257" s="27" t="str">
        <f t="shared" si="1"/>
        <v>(12,725.00)</v>
      </c>
      <c r="P257" s="27"/>
      <c r="Q257" s="27"/>
      <c r="R257" s="223" t="str">
        <f t="shared" si="2"/>
        <v>3,057.00 </v>
      </c>
      <c r="S257" s="31" t="str">
        <f t="shared" si="3"/>
        <v>11,968.00 </v>
      </c>
      <c r="T257" s="31" t="str">
        <f t="shared" si="4"/>
        <v>9,668.00 </v>
      </c>
      <c r="U257" s="174"/>
      <c r="V257" s="224"/>
    </row>
    <row r="258" ht="15.75" hidden="1" customHeight="1">
      <c r="A258" s="130" t="s">
        <v>514</v>
      </c>
      <c r="B258" s="71" t="s">
        <v>515</v>
      </c>
      <c r="C258" s="179"/>
      <c r="D258" s="22"/>
      <c r="E258" s="47"/>
      <c r="F258" s="25"/>
      <c r="G258" s="24">
        <v>948.0</v>
      </c>
      <c r="H258" s="25">
        <v>5000.0</v>
      </c>
      <c r="I258" s="180">
        <v>5948.0</v>
      </c>
      <c r="J258" s="181"/>
      <c r="K258" s="28"/>
      <c r="L258" s="182"/>
      <c r="M258" s="28"/>
      <c r="N258" s="28"/>
      <c r="O258" s="27" t="str">
        <f t="shared" si="1"/>
        <v> 0.00 </v>
      </c>
      <c r="P258" s="27"/>
      <c r="Q258" s="27"/>
      <c r="R258" s="223" t="str">
        <f t="shared" si="2"/>
        <v>2,974.00 </v>
      </c>
      <c r="S258" s="31" t="str">
        <f t="shared" si="3"/>
        <v>2,974.00 </v>
      </c>
      <c r="T258" s="31" t="str">
        <f t="shared" si="4"/>
        <v>-2,974.00 </v>
      </c>
      <c r="U258" s="174"/>
      <c r="V258" s="224"/>
    </row>
    <row r="259" ht="15.75" hidden="1" customHeight="1">
      <c r="A259" s="80" t="s">
        <v>516</v>
      </c>
      <c r="B259" s="71" t="s">
        <v>517</v>
      </c>
      <c r="C259" s="179"/>
      <c r="D259" s="22"/>
      <c r="E259" s="22"/>
      <c r="F259" s="25"/>
      <c r="G259" s="24">
        <v>1063.0</v>
      </c>
      <c r="H259" s="25">
        <v>5000.0</v>
      </c>
      <c r="I259" s="180"/>
      <c r="J259" s="181"/>
      <c r="K259" s="28"/>
      <c r="L259" s="182"/>
      <c r="M259" s="28"/>
      <c r="N259" s="28"/>
      <c r="O259" s="27" t="str">
        <f t="shared" si="1"/>
        <v>(6,063.00)</v>
      </c>
      <c r="P259" s="27"/>
      <c r="Q259" s="27"/>
      <c r="R259" s="223" t="str">
        <f t="shared" si="2"/>
        <v>3,031.50 </v>
      </c>
      <c r="S259" s="31" t="str">
        <f t="shared" si="3"/>
        <v>3,031.50 </v>
      </c>
      <c r="T259" s="31" t="str">
        <f t="shared" si="4"/>
        <v>3,031.50 </v>
      </c>
      <c r="U259" s="174"/>
      <c r="V259" s="224"/>
    </row>
    <row r="260" ht="15.75" hidden="1" customHeight="1">
      <c r="A260" s="80" t="s">
        <v>518</v>
      </c>
      <c r="B260" s="71" t="s">
        <v>519</v>
      </c>
      <c r="C260" s="179"/>
      <c r="D260" s="22"/>
      <c r="E260" s="22"/>
      <c r="F260" s="25"/>
      <c r="G260" s="24">
        <v>948.0</v>
      </c>
      <c r="H260" s="25">
        <v>5000.0</v>
      </c>
      <c r="I260" s="180"/>
      <c r="J260" s="181"/>
      <c r="K260" s="28"/>
      <c r="L260" s="182"/>
      <c r="M260" s="28"/>
      <c r="N260" s="28"/>
      <c r="O260" s="27" t="str">
        <f t="shared" si="1"/>
        <v>(5,948.00)</v>
      </c>
      <c r="P260" s="27"/>
      <c r="Q260" s="27"/>
      <c r="R260" s="223" t="str">
        <f t="shared" si="2"/>
        <v>2,974.00 </v>
      </c>
      <c r="S260" s="31" t="str">
        <f t="shared" si="3"/>
        <v>2,974.00 </v>
      </c>
      <c r="T260" s="31" t="str">
        <f t="shared" si="4"/>
        <v>2,974.00 </v>
      </c>
      <c r="U260" s="174"/>
      <c r="V260" s="224"/>
    </row>
    <row r="261" ht="15.75" hidden="1" customHeight="1">
      <c r="A261" s="80" t="s">
        <v>636</v>
      </c>
      <c r="B261" s="71" t="s">
        <v>521</v>
      </c>
      <c r="C261" s="179">
        <v>8114.0</v>
      </c>
      <c r="D261" s="22"/>
      <c r="E261" s="22"/>
      <c r="F261" s="25"/>
      <c r="G261" s="24">
        <v>1067.0</v>
      </c>
      <c r="H261" s="25">
        <v>5000.0</v>
      </c>
      <c r="I261" s="180"/>
      <c r="J261" s="181"/>
      <c r="K261" s="28"/>
      <c r="L261" s="182"/>
      <c r="M261" s="28"/>
      <c r="N261" s="28"/>
      <c r="O261" s="27" t="str">
        <f t="shared" si="1"/>
        <v>(14,181.00)</v>
      </c>
      <c r="P261" s="27"/>
      <c r="Q261" s="27"/>
      <c r="R261" s="223" t="str">
        <f t="shared" si="2"/>
        <v>3,033.50 </v>
      </c>
      <c r="S261" s="31" t="str">
        <f t="shared" si="3"/>
        <v>11,147.50 </v>
      </c>
      <c r="T261" s="31" t="str">
        <f t="shared" si="4"/>
        <v>11,147.50 </v>
      </c>
      <c r="U261" s="174"/>
      <c r="V261" s="224"/>
    </row>
    <row r="262" ht="15.75" hidden="1" customHeight="1">
      <c r="A262" s="80" t="s">
        <v>637</v>
      </c>
      <c r="B262" s="71" t="s">
        <v>523</v>
      </c>
      <c r="C262" s="179">
        <v>12978.0</v>
      </c>
      <c r="D262" s="22"/>
      <c r="E262" s="22"/>
      <c r="F262" s="25"/>
      <c r="G262" s="24">
        <v>909.0</v>
      </c>
      <c r="H262" s="25">
        <v>5000.0</v>
      </c>
      <c r="I262" s="180"/>
      <c r="J262" s="181"/>
      <c r="K262" s="28"/>
      <c r="L262" s="182"/>
      <c r="M262" s="28"/>
      <c r="N262" s="28"/>
      <c r="O262" s="27" t="str">
        <f t="shared" si="1"/>
        <v>(18,887.00)</v>
      </c>
      <c r="P262" s="27"/>
      <c r="Q262" s="27"/>
      <c r="R262" s="223" t="str">
        <f t="shared" si="2"/>
        <v>2,954.50 </v>
      </c>
      <c r="S262" s="31" t="str">
        <f t="shared" si="3"/>
        <v>15,932.50 </v>
      </c>
      <c r="T262" s="31" t="str">
        <f t="shared" si="4"/>
        <v>15,932.50 </v>
      </c>
      <c r="U262" s="174"/>
      <c r="V262" s="224"/>
    </row>
    <row r="263" ht="15.75" hidden="1" customHeight="1">
      <c r="A263" s="80" t="s">
        <v>524</v>
      </c>
      <c r="B263" s="71" t="s">
        <v>525</v>
      </c>
      <c r="C263" s="179"/>
      <c r="D263" s="22"/>
      <c r="E263" s="22"/>
      <c r="F263" s="25"/>
      <c r="G263" s="24">
        <v>869.0</v>
      </c>
      <c r="H263" s="25">
        <v>5000.0</v>
      </c>
      <c r="I263" s="180"/>
      <c r="J263" s="181"/>
      <c r="K263" s="28">
        <v>3000.0</v>
      </c>
      <c r="L263" s="182"/>
      <c r="M263" s="28"/>
      <c r="N263" s="28"/>
      <c r="O263" s="27" t="str">
        <f t="shared" si="1"/>
        <v>(2,869.00)</v>
      </c>
      <c r="P263" s="27"/>
      <c r="Q263" s="27"/>
      <c r="R263" s="223" t="str">
        <f t="shared" si="2"/>
        <v>2,934.50 </v>
      </c>
      <c r="S263" s="31" t="str">
        <f t="shared" si="3"/>
        <v>2,934.50 </v>
      </c>
      <c r="T263" s="31" t="str">
        <f t="shared" si="4"/>
        <v>-65.50 </v>
      </c>
      <c r="U263" s="174"/>
      <c r="V263" s="224"/>
    </row>
    <row r="264" ht="15.75" hidden="1" customHeight="1">
      <c r="A264" s="80" t="s">
        <v>80</v>
      </c>
      <c r="B264" s="71" t="s">
        <v>526</v>
      </c>
      <c r="C264" s="179">
        <v>9853.0</v>
      </c>
      <c r="D264" s="22">
        <v>15.0</v>
      </c>
      <c r="E264" s="22"/>
      <c r="F264" s="25"/>
      <c r="G264" s="24">
        <v>1067.0</v>
      </c>
      <c r="H264" s="25">
        <v>5000.0</v>
      </c>
      <c r="I264" s="180"/>
      <c r="J264" s="181"/>
      <c r="K264" s="28" t="str">
        <f>7218+1477+15</f>
        <v> 8,710.00 </v>
      </c>
      <c r="L264" s="182"/>
      <c r="M264" s="28"/>
      <c r="N264" s="28"/>
      <c r="O264" s="27" t="str">
        <f t="shared" si="1"/>
        <v>(7,225.00)</v>
      </c>
      <c r="P264" s="27"/>
      <c r="Q264" s="27"/>
      <c r="R264" s="223" t="str">
        <f t="shared" si="2"/>
        <v>3,033.50 </v>
      </c>
      <c r="S264" s="31" t="str">
        <f t="shared" si="3"/>
        <v>12,886.50 </v>
      </c>
      <c r="T264" s="31" t="str">
        <f t="shared" si="4"/>
        <v>4,176.50 </v>
      </c>
      <c r="U264" s="174"/>
      <c r="V264" s="224"/>
    </row>
    <row r="265" ht="15.75" hidden="1" customHeight="1">
      <c r="A265" s="80" t="s">
        <v>527</v>
      </c>
      <c r="B265" s="71" t="s">
        <v>528</v>
      </c>
      <c r="C265" s="179"/>
      <c r="D265" s="22"/>
      <c r="E265" s="22"/>
      <c r="F265" s="25"/>
      <c r="G265" s="24">
        <v>948.0</v>
      </c>
      <c r="H265" s="25">
        <v>5000.0</v>
      </c>
      <c r="I265" s="180"/>
      <c r="J265" s="181"/>
      <c r="K265" s="28"/>
      <c r="L265" s="182"/>
      <c r="M265" s="28"/>
      <c r="N265" s="28"/>
      <c r="O265" s="27" t="str">
        <f t="shared" si="1"/>
        <v>(5,948.00)</v>
      </c>
      <c r="P265" s="27"/>
      <c r="Q265" s="27"/>
      <c r="R265" s="223" t="str">
        <f t="shared" si="2"/>
        <v>2,974.00 </v>
      </c>
      <c r="S265" s="31" t="str">
        <f t="shared" si="3"/>
        <v>2,974.00 </v>
      </c>
      <c r="T265" s="31" t="str">
        <f t="shared" si="4"/>
        <v>2,974.00 </v>
      </c>
      <c r="U265" s="174"/>
      <c r="V265" s="224"/>
    </row>
    <row r="266" ht="15.75" hidden="1" customHeight="1">
      <c r="A266" s="80" t="s">
        <v>529</v>
      </c>
      <c r="B266" s="71" t="s">
        <v>530</v>
      </c>
      <c r="C266" s="179">
        <v>31308.0</v>
      </c>
      <c r="D266" s="22"/>
      <c r="E266" s="22"/>
      <c r="F266" s="25"/>
      <c r="G266" s="24">
        <v>948.0</v>
      </c>
      <c r="H266" s="25">
        <v>5000.0</v>
      </c>
      <c r="I266" s="180"/>
      <c r="J266" s="181"/>
      <c r="K266" s="22"/>
      <c r="L266" s="184"/>
      <c r="M266" s="22"/>
      <c r="N266" s="22"/>
      <c r="O266" s="27" t="str">
        <f t="shared" si="1"/>
        <v>(37,256.00)</v>
      </c>
      <c r="P266" s="27"/>
      <c r="Q266" s="27"/>
      <c r="R266" s="223" t="str">
        <f t="shared" si="2"/>
        <v>2,974.00 </v>
      </c>
      <c r="S266" s="31" t="str">
        <f t="shared" si="3"/>
        <v>34,282.00 </v>
      </c>
      <c r="T266" s="31" t="str">
        <f t="shared" si="4"/>
        <v>34,282.00 </v>
      </c>
      <c r="U266" s="174"/>
      <c r="V266" s="224"/>
    </row>
    <row r="267" ht="15.75" hidden="1" customHeight="1">
      <c r="A267" s="80" t="s">
        <v>531</v>
      </c>
      <c r="B267" s="71" t="s">
        <v>532</v>
      </c>
      <c r="C267" s="179"/>
      <c r="D267" s="22"/>
      <c r="E267" s="22"/>
      <c r="F267" s="25"/>
      <c r="G267" s="24">
        <v>1067.0</v>
      </c>
      <c r="H267" s="25">
        <v>5000.0</v>
      </c>
      <c r="I267" s="180"/>
      <c r="J267" s="181"/>
      <c r="K267" s="28"/>
      <c r="L267" s="182">
        <v>3000.0</v>
      </c>
      <c r="M267" s="28"/>
      <c r="N267" s="28"/>
      <c r="O267" s="27" t="str">
        <f t="shared" si="1"/>
        <v>(3,067.00)</v>
      </c>
      <c r="P267" s="27"/>
      <c r="Q267" s="27"/>
      <c r="R267" s="223" t="str">
        <f t="shared" si="2"/>
        <v>3,033.50 </v>
      </c>
      <c r="S267" s="31" t="str">
        <f t="shared" si="3"/>
        <v>3,033.50 </v>
      </c>
      <c r="T267" s="31" t="str">
        <f t="shared" si="4"/>
        <v>33.50 </v>
      </c>
      <c r="U267" s="174"/>
      <c r="V267" s="224"/>
    </row>
    <row r="268" ht="15.75" hidden="1" customHeight="1">
      <c r="A268" s="80" t="s">
        <v>167</v>
      </c>
      <c r="B268" s="71" t="s">
        <v>533</v>
      </c>
      <c r="C268" s="179"/>
      <c r="D268" s="22"/>
      <c r="E268" s="22"/>
      <c r="F268" s="25"/>
      <c r="G268" s="24">
        <v>1146.0</v>
      </c>
      <c r="H268" s="25">
        <v>5000.0</v>
      </c>
      <c r="I268" s="180"/>
      <c r="J268" s="181"/>
      <c r="K268" s="28"/>
      <c r="L268" s="182"/>
      <c r="M268" s="28"/>
      <c r="N268" s="28"/>
      <c r="O268" s="27" t="str">
        <f t="shared" si="1"/>
        <v>(6,146.00)</v>
      </c>
      <c r="P268" s="27"/>
      <c r="Q268" s="27"/>
      <c r="R268" s="223" t="str">
        <f t="shared" si="2"/>
        <v>3,073.00 </v>
      </c>
      <c r="S268" s="31" t="str">
        <f t="shared" si="3"/>
        <v>3,073.00 </v>
      </c>
      <c r="T268" s="31" t="str">
        <f t="shared" si="4"/>
        <v>3,073.00 </v>
      </c>
      <c r="U268" s="174"/>
      <c r="V268" s="224"/>
    </row>
    <row r="269" ht="15.75" hidden="1" customHeight="1">
      <c r="A269" s="130" t="s">
        <v>534</v>
      </c>
      <c r="B269" s="71" t="s">
        <v>535</v>
      </c>
      <c r="C269" s="179"/>
      <c r="D269" s="22"/>
      <c r="E269" s="22"/>
      <c r="F269" s="25"/>
      <c r="G269" s="24">
        <v>711.0</v>
      </c>
      <c r="H269" s="25">
        <v>5000.0</v>
      </c>
      <c r="I269" s="180"/>
      <c r="J269" s="181"/>
      <c r="K269" s="28">
        <v>5711.0</v>
      </c>
      <c r="L269" s="182"/>
      <c r="M269" s="28"/>
      <c r="N269" s="28"/>
      <c r="O269" s="27" t="str">
        <f t="shared" si="1"/>
        <v> 0.00 </v>
      </c>
      <c r="P269" s="27"/>
      <c r="Q269" s="27"/>
      <c r="R269" s="223" t="str">
        <f t="shared" si="2"/>
        <v>2,855.50 </v>
      </c>
      <c r="S269" s="31" t="str">
        <f t="shared" si="3"/>
        <v>2,855.50 </v>
      </c>
      <c r="T269" s="31" t="str">
        <f t="shared" si="4"/>
        <v>-2,855.50 </v>
      </c>
      <c r="U269" s="174"/>
      <c r="V269" s="224"/>
    </row>
    <row r="270" ht="15.75" hidden="1" customHeight="1">
      <c r="A270" s="80" t="s">
        <v>536</v>
      </c>
      <c r="B270" s="71" t="s">
        <v>537</v>
      </c>
      <c r="C270" s="179"/>
      <c r="D270" s="22"/>
      <c r="E270" s="22"/>
      <c r="F270" s="25"/>
      <c r="G270" s="24">
        <v>1699.0</v>
      </c>
      <c r="H270" s="25">
        <v>5000.0</v>
      </c>
      <c r="I270" s="180"/>
      <c r="J270" s="181"/>
      <c r="K270" s="28"/>
      <c r="L270" s="182"/>
      <c r="M270" s="28"/>
      <c r="N270" s="28"/>
      <c r="O270" s="27" t="str">
        <f t="shared" si="1"/>
        <v>(6,699.00)</v>
      </c>
      <c r="P270" s="27"/>
      <c r="Q270" s="27"/>
      <c r="R270" s="223" t="str">
        <f t="shared" si="2"/>
        <v>3,349.50 </v>
      </c>
      <c r="S270" s="31" t="str">
        <f t="shared" si="3"/>
        <v>3,349.50 </v>
      </c>
      <c r="T270" s="31" t="str">
        <f t="shared" si="4"/>
        <v>3,349.50 </v>
      </c>
      <c r="U270" s="174"/>
      <c r="V270" s="224"/>
    </row>
    <row r="271" ht="15.75" hidden="1" customHeight="1">
      <c r="A271" s="80" t="s">
        <v>538</v>
      </c>
      <c r="B271" s="71" t="s">
        <v>539</v>
      </c>
      <c r="C271" s="179"/>
      <c r="D271" s="22">
        <v>200.0</v>
      </c>
      <c r="E271" s="22"/>
      <c r="F271" s="25"/>
      <c r="G271" s="24">
        <v>1331.0</v>
      </c>
      <c r="H271" s="25">
        <v>5000.0</v>
      </c>
      <c r="I271" s="180"/>
      <c r="J271" s="181"/>
      <c r="K271" s="28" t="str">
        <f>200+300</f>
        <v> 500.00 </v>
      </c>
      <c r="L271" s="182"/>
      <c r="M271" s="28"/>
      <c r="N271" s="28"/>
      <c r="O271" s="27" t="str">
        <f t="shared" si="1"/>
        <v>(6,031.00)</v>
      </c>
      <c r="P271" s="27"/>
      <c r="Q271" s="27"/>
      <c r="R271" s="223" t="str">
        <f t="shared" si="2"/>
        <v>3,165.50 </v>
      </c>
      <c r="S271" s="31" t="str">
        <f t="shared" si="3"/>
        <v>3,165.50 </v>
      </c>
      <c r="T271" s="31" t="str">
        <f t="shared" si="4"/>
        <v>2,665.50 </v>
      </c>
      <c r="U271" s="174"/>
      <c r="V271" s="224"/>
    </row>
    <row r="272" ht="15.75" hidden="1" customHeight="1">
      <c r="A272" s="80" t="s">
        <v>540</v>
      </c>
      <c r="B272" s="71" t="s">
        <v>541</v>
      </c>
      <c r="C272" s="179">
        <v>31272.0</v>
      </c>
      <c r="D272" s="22"/>
      <c r="E272" s="22"/>
      <c r="F272" s="25"/>
      <c r="G272" s="24">
        <v>1225.0</v>
      </c>
      <c r="H272" s="25">
        <v>5000.0</v>
      </c>
      <c r="I272" s="180"/>
      <c r="J272" s="181"/>
      <c r="K272" s="22"/>
      <c r="L272" s="184"/>
      <c r="M272" s="22"/>
      <c r="N272" s="22"/>
      <c r="O272" s="27" t="str">
        <f t="shared" si="1"/>
        <v>(37,497.00)</v>
      </c>
      <c r="P272" s="27"/>
      <c r="Q272" s="27"/>
      <c r="R272" s="223" t="str">
        <f t="shared" si="2"/>
        <v>3,112.50 </v>
      </c>
      <c r="S272" s="31" t="str">
        <f t="shared" si="3"/>
        <v>34,384.50 </v>
      </c>
      <c r="T272" s="31" t="str">
        <f t="shared" si="4"/>
        <v>34,384.50 </v>
      </c>
      <c r="U272" s="174"/>
      <c r="V272" s="224"/>
    </row>
    <row r="273" ht="15.75" hidden="1" customHeight="1">
      <c r="A273" s="80" t="s">
        <v>542</v>
      </c>
      <c r="B273" s="71" t="s">
        <v>543</v>
      </c>
      <c r="C273" s="179"/>
      <c r="D273" s="22">
        <v>300.0</v>
      </c>
      <c r="E273" s="22"/>
      <c r="F273" s="25"/>
      <c r="G273" s="24">
        <v>1185.0</v>
      </c>
      <c r="H273" s="25">
        <v>5000.0</v>
      </c>
      <c r="I273" s="180"/>
      <c r="J273" s="181"/>
      <c r="K273" s="28"/>
      <c r="L273" s="182"/>
      <c r="M273" s="28"/>
      <c r="N273" s="28"/>
      <c r="O273" s="27" t="str">
        <f t="shared" si="1"/>
        <v>(6,485.00)</v>
      </c>
      <c r="P273" s="27"/>
      <c r="Q273" s="27"/>
      <c r="R273" s="223" t="str">
        <f t="shared" si="2"/>
        <v>3,092.50 </v>
      </c>
      <c r="S273" s="31" t="str">
        <f t="shared" si="3"/>
        <v>3,092.50 </v>
      </c>
      <c r="T273" s="31" t="str">
        <f t="shared" si="4"/>
        <v>3,092.50 </v>
      </c>
      <c r="U273" s="174"/>
      <c r="V273" s="224"/>
    </row>
    <row r="274" ht="15.75" hidden="1" customHeight="1">
      <c r="A274" s="80" t="s">
        <v>544</v>
      </c>
      <c r="B274" s="71" t="s">
        <v>545</v>
      </c>
      <c r="C274" s="179"/>
      <c r="D274" s="22"/>
      <c r="E274" s="22"/>
      <c r="F274" s="25"/>
      <c r="G274" s="24">
        <v>909.0</v>
      </c>
      <c r="H274" s="25">
        <v>5000.0</v>
      </c>
      <c r="I274" s="180">
        <v>2000.0</v>
      </c>
      <c r="J274" s="181"/>
      <c r="K274" s="22"/>
      <c r="L274" s="184"/>
      <c r="M274" s="22"/>
      <c r="N274" s="22"/>
      <c r="O274" s="27" t="str">
        <f t="shared" si="1"/>
        <v>(3,909.00)</v>
      </c>
      <c r="P274" s="27"/>
      <c r="Q274" s="27"/>
      <c r="R274" s="223" t="str">
        <f t="shared" si="2"/>
        <v>2,954.50 </v>
      </c>
      <c r="S274" s="31" t="str">
        <f t="shared" si="3"/>
        <v>2,954.50 </v>
      </c>
      <c r="T274" s="31" t="str">
        <f t="shared" si="4"/>
        <v>954.50 </v>
      </c>
      <c r="U274" s="174"/>
      <c r="V274" s="224"/>
    </row>
    <row r="275" ht="15.75" hidden="1" customHeight="1">
      <c r="A275" s="80" t="s">
        <v>546</v>
      </c>
      <c r="B275" s="71" t="s">
        <v>547</v>
      </c>
      <c r="C275" s="179"/>
      <c r="D275" s="22"/>
      <c r="E275" s="22"/>
      <c r="F275" s="25"/>
      <c r="G275" s="24">
        <v>790.0</v>
      </c>
      <c r="H275" s="25">
        <v>5000.0</v>
      </c>
      <c r="I275" s="180"/>
      <c r="J275" s="181"/>
      <c r="K275" s="28"/>
      <c r="L275" s="182"/>
      <c r="M275" s="28"/>
      <c r="N275" s="28"/>
      <c r="O275" s="27" t="str">
        <f t="shared" si="1"/>
        <v>(5,790.00)</v>
      </c>
      <c r="P275" s="27"/>
      <c r="Q275" s="27"/>
      <c r="R275" s="223" t="str">
        <f t="shared" si="2"/>
        <v>2,895.00 </v>
      </c>
      <c r="S275" s="31" t="str">
        <f t="shared" si="3"/>
        <v>2,895.00 </v>
      </c>
      <c r="T275" s="31" t="str">
        <f t="shared" si="4"/>
        <v>2,895.00 </v>
      </c>
      <c r="U275" s="174"/>
      <c r="V275" s="224"/>
    </row>
    <row r="276" ht="15.75" hidden="1" customHeight="1">
      <c r="A276" s="147" t="s">
        <v>548</v>
      </c>
      <c r="B276" s="84" t="s">
        <v>549</v>
      </c>
      <c r="C276" s="179">
        <v>31878.0</v>
      </c>
      <c r="D276" s="85"/>
      <c r="E276" s="85"/>
      <c r="F276" s="233"/>
      <c r="G276" s="86">
        <v>1067.0</v>
      </c>
      <c r="H276" s="87">
        <v>5000.0</v>
      </c>
      <c r="I276" s="185"/>
      <c r="J276" s="186"/>
      <c r="K276" s="88"/>
      <c r="L276" s="234"/>
      <c r="M276" s="89"/>
      <c r="N276" s="88"/>
      <c r="O276" s="87" t="str">
        <f t="shared" si="1"/>
        <v>(37,945.00)</v>
      </c>
      <c r="P276" s="87"/>
      <c r="Q276" s="87"/>
      <c r="R276" s="223" t="str">
        <f t="shared" si="2"/>
        <v>3,033.50 </v>
      </c>
      <c r="S276" s="31" t="str">
        <f t="shared" si="3"/>
        <v>34,911.50 </v>
      </c>
      <c r="T276" s="31" t="str">
        <f t="shared" si="4"/>
        <v>34,911.50 </v>
      </c>
      <c r="U276" s="235"/>
      <c r="V276" s="224"/>
    </row>
    <row r="277" ht="15.75" hidden="1" customHeight="1">
      <c r="A277" s="158" t="s">
        <v>550</v>
      </c>
      <c r="B277" s="91" t="s">
        <v>551</v>
      </c>
      <c r="C277" s="179">
        <v>26208.0</v>
      </c>
      <c r="D277" s="92"/>
      <c r="E277" s="92"/>
      <c r="F277" s="87"/>
      <c r="G277" s="86"/>
      <c r="H277" s="87">
        <v>5000.0</v>
      </c>
      <c r="I277" s="180"/>
      <c r="J277" s="181"/>
      <c r="K277" s="93"/>
      <c r="L277" s="236"/>
      <c r="M277" s="94"/>
      <c r="N277" s="93"/>
      <c r="O277" s="87" t="str">
        <f t="shared" si="1"/>
        <v>(31,208.00)</v>
      </c>
      <c r="P277" s="87"/>
      <c r="Q277" s="87"/>
      <c r="R277" s="223" t="str">
        <f t="shared" si="2"/>
        <v>2,500.00 </v>
      </c>
      <c r="S277" s="31" t="str">
        <f t="shared" si="3"/>
        <v>28,708.00 </v>
      </c>
      <c r="T277" s="31" t="str">
        <f t="shared" si="4"/>
        <v>28,708.00 </v>
      </c>
      <c r="U277" s="235"/>
      <c r="V277" s="224"/>
    </row>
    <row r="278" ht="15.75" hidden="1" customHeight="1">
      <c r="A278" s="80" t="str">
        <f>'Лист1'!A278</f>
        <v>Фидиев В.Н</v>
      </c>
      <c r="B278" s="95" t="s">
        <v>553</v>
      </c>
      <c r="C278" s="191" t="str">
        <f>'Лист1'!C278</f>
        <v/>
      </c>
      <c r="D278" s="192" t="str">
        <f>'Лист1'!D278</f>
        <v/>
      </c>
      <c r="E278" s="192" t="str">
        <f>'Лист1'!E278</f>
        <v/>
      </c>
      <c r="F278" s="192" t="str">
        <f>'Лист1'!F278</f>
        <v/>
      </c>
      <c r="G278" s="192" t="str">
        <f>'Лист1'!G278</f>
        <v> 1,153.00 </v>
      </c>
      <c r="H278" s="192" t="str">
        <f>'Лист1'!H278</f>
        <v> 5,000.00 </v>
      </c>
      <c r="I278" s="193" t="str">
        <f>'Лист1'!I278</f>
        <v> 6,153.00 </v>
      </c>
      <c r="J278" s="210" t="str">
        <f>'Лист1'!J278</f>
        <v> 3,000.00 </v>
      </c>
      <c r="K278" s="210" t="str">
        <f>'Лист1'!K278</f>
        <v/>
      </c>
      <c r="L278" s="210" t="str">
        <f>'Лист1'!L278</f>
        <v/>
      </c>
      <c r="M278" s="210" t="str">
        <f>'Лист1'!M278</f>
        <v/>
      </c>
      <c r="N278" s="210" t="str">
        <f>'Лист1'!N278</f>
        <v/>
      </c>
      <c r="O278" s="210" t="str">
        <f>'Лист1'!O278</f>
        <v> 2,000.00 </v>
      </c>
      <c r="P278" s="210" t="str">
        <f>'Лист1'!P278</f>
        <v/>
      </c>
      <c r="Q278" s="210" t="str">
        <f>'Лист1'!Q278</f>
        <v/>
      </c>
      <c r="R278" s="195" t="str">
        <f>'Лист1'!S278</f>
        <v> 5,000.00 </v>
      </c>
      <c r="S278" s="197" t="str">
        <f t="shared" ref="S278:S315" si="5">R278-I278-C278</f>
        <v>(1,153.00)</v>
      </c>
      <c r="T278" s="197" t="str">
        <f t="shared" ref="T278:T315" si="6">(G278+H278)/4*3</f>
        <v> 4,614.75 </v>
      </c>
      <c r="U278" s="197" t="str">
        <f>'Лист1'!V278</f>
        <v> 4,614.75 </v>
      </c>
      <c r="V278" s="195" t="str">
        <f t="shared" ref="V278:V315" si="7">R278-U278</f>
        <v> 385.25 </v>
      </c>
    </row>
    <row r="279" ht="15.75" customHeight="1">
      <c r="A279" s="80" t="str">
        <f>'Лист1'!A279</f>
        <v>Задорожная Е.Н</v>
      </c>
      <c r="B279" s="71" t="s">
        <v>555</v>
      </c>
      <c r="C279" s="191" t="str">
        <f>'Лист1'!C279</f>
        <v/>
      </c>
      <c r="D279" s="192" t="str">
        <f>'Лист1'!D279</f>
        <v/>
      </c>
      <c r="E279" s="192" t="str">
        <f>'Лист1'!E279</f>
        <v/>
      </c>
      <c r="F279" s="192" t="str">
        <f>'Лист1'!F279</f>
        <v/>
      </c>
      <c r="G279" s="192" t="str">
        <f>'Лист1'!G279</f>
        <v> 1,422.00 </v>
      </c>
      <c r="H279" s="192" t="str">
        <f>'Лист1'!H279</f>
        <v> 5,000.00 </v>
      </c>
      <c r="I279" s="193" t="str">
        <f>'Лист1'!I279</f>
        <v> 6,422.00 </v>
      </c>
      <c r="J279" s="210" t="str">
        <f>'Лист1'!J279</f>
        <v/>
      </c>
      <c r="K279" s="210" t="str">
        <f>'Лист1'!K279</f>
        <v/>
      </c>
      <c r="L279" s="210" t="str">
        <f>'Лист1'!L279</f>
        <v/>
      </c>
      <c r="M279" s="210" t="str">
        <f>'Лист1'!M279</f>
        <v/>
      </c>
      <c r="N279" s="210" t="str">
        <f>'Лист1'!N279</f>
        <v/>
      </c>
      <c r="O279" s="210" t="str">
        <f>'Лист1'!O279</f>
        <v/>
      </c>
      <c r="P279" s="210" t="str">
        <f>'Лист1'!P279</f>
        <v/>
      </c>
      <c r="Q279" s="210" t="str">
        <f>'Лист1'!Q279</f>
        <v/>
      </c>
      <c r="R279" s="195" t="str">
        <f>'Лист1'!S279</f>
        <v> 0.00 </v>
      </c>
      <c r="S279" s="197" t="str">
        <f t="shared" si="5"/>
        <v>(6,422.00)</v>
      </c>
      <c r="T279" s="197" t="str">
        <f t="shared" si="6"/>
        <v> 4,816.50 </v>
      </c>
      <c r="U279" s="197" t="str">
        <f>'Лист1'!V279</f>
        <v> 4,816.50 </v>
      </c>
      <c r="V279" s="195" t="str">
        <f t="shared" si="7"/>
        <v>(4,816.50)</v>
      </c>
    </row>
    <row r="280" ht="15.75" hidden="1" customHeight="1">
      <c r="A280" s="80" t="str">
        <f>'Лист1'!A280</f>
        <v>Коваленко Т. В.</v>
      </c>
      <c r="B280" s="95" t="s">
        <v>557</v>
      </c>
      <c r="C280" s="191" t="str">
        <f>'Лист1'!C280</f>
        <v/>
      </c>
      <c r="D280" s="192" t="str">
        <f>'Лист1'!D280</f>
        <v/>
      </c>
      <c r="E280" s="192" t="str">
        <f>'Лист1'!E280</f>
        <v/>
      </c>
      <c r="F280" s="192" t="str">
        <f>'Лист1'!F280</f>
        <v/>
      </c>
      <c r="G280" s="192" t="str">
        <f>'Лист1'!G280</f>
        <v> 1,383.00 </v>
      </c>
      <c r="H280" s="192" t="str">
        <f>'Лист1'!H280</f>
        <v> 5,000.00 </v>
      </c>
      <c r="I280" s="193" t="str">
        <f>'Лист1'!I280</f>
        <v> 6,383.00 </v>
      </c>
      <c r="J280" s="210" t="str">
        <f>'Лист1'!J280</f>
        <v/>
      </c>
      <c r="K280" s="210" t="str">
        <f>'Лист1'!K280</f>
        <v/>
      </c>
      <c r="L280" s="210" t="str">
        <f>'Лист1'!L280</f>
        <v/>
      </c>
      <c r="M280" s="210" t="str">
        <f>'Лист1'!M280</f>
        <v> 4,000.00 </v>
      </c>
      <c r="N280" s="210" t="str">
        <f>'Лист1'!N280</f>
        <v> 3,000.00 </v>
      </c>
      <c r="O280" s="210" t="str">
        <f>'Лист1'!O280</f>
        <v/>
      </c>
      <c r="P280" s="210" t="str">
        <f>'Лист1'!P280</f>
        <v/>
      </c>
      <c r="Q280" s="210" t="str">
        <f>'Лист1'!Q280</f>
        <v/>
      </c>
      <c r="R280" s="195" t="str">
        <f>'Лист1'!S280</f>
        <v> 7,000.00 </v>
      </c>
      <c r="S280" s="197" t="str">
        <f t="shared" si="5"/>
        <v> 617.00 </v>
      </c>
      <c r="T280" s="197" t="str">
        <f t="shared" si="6"/>
        <v> 4,787.25 </v>
      </c>
      <c r="U280" s="197" t="str">
        <f>'Лист1'!V280</f>
        <v> 4,787.25 </v>
      </c>
      <c r="V280" s="195" t="str">
        <f t="shared" si="7"/>
        <v> 2,212.75 </v>
      </c>
    </row>
    <row r="281" ht="15.75" customHeight="1">
      <c r="A281" s="80" t="str">
        <f>'Лист1'!A281</f>
        <v>Бережнов ГА</v>
      </c>
      <c r="B281" s="95" t="s">
        <v>559</v>
      </c>
      <c r="C281" s="191" t="str">
        <f>'Лист1'!C281</f>
        <v> 8,500.00 </v>
      </c>
      <c r="D281" s="192" t="str">
        <f>'Лист1'!D281</f>
        <v/>
      </c>
      <c r="E281" s="192" t="str">
        <f>'Лист1'!E281</f>
        <v/>
      </c>
      <c r="F281" s="192" t="str">
        <f>'Лист1'!F281</f>
        <v/>
      </c>
      <c r="G281" s="192" t="str">
        <f>'Лист1'!G281</f>
        <v> 1,027.00 </v>
      </c>
      <c r="H281" s="192" t="str">
        <f>'Лист1'!H281</f>
        <v> 5,000.00 </v>
      </c>
      <c r="I281" s="193" t="str">
        <f>'Лист1'!I281</f>
        <v> 6,027.00 </v>
      </c>
      <c r="J281" s="210" t="str">
        <f>'Лист1'!J281</f>
        <v/>
      </c>
      <c r="K281" s="210" t="str">
        <f>'Лист1'!K281</f>
        <v/>
      </c>
      <c r="L281" s="210" t="str">
        <f>'Лист1'!L281</f>
        <v/>
      </c>
      <c r="M281" s="210" t="str">
        <f>'Лист1'!M281</f>
        <v/>
      </c>
      <c r="N281" s="210" t="str">
        <f>'Лист1'!N281</f>
        <v/>
      </c>
      <c r="O281" s="210" t="str">
        <f>'Лист1'!O281</f>
        <v/>
      </c>
      <c r="P281" s="210" t="str">
        <f>'Лист1'!P281</f>
        <v/>
      </c>
      <c r="Q281" s="210" t="str">
        <f>'Лист1'!Q281</f>
        <v/>
      </c>
      <c r="R281" s="195" t="str">
        <f>'Лист1'!S281</f>
        <v> 0.00 </v>
      </c>
      <c r="S281" s="197" t="str">
        <f t="shared" si="5"/>
        <v>(14,527.00)</v>
      </c>
      <c r="T281" s="197" t="str">
        <f t="shared" si="6"/>
        <v> 4,520.25 </v>
      </c>
      <c r="U281" s="197" t="str">
        <f>'Лист1'!V281</f>
        <v> 13,020.25 </v>
      </c>
      <c r="V281" s="198" t="str">
        <f t="shared" si="7"/>
        <v>(13,020.25)</v>
      </c>
    </row>
    <row r="282" ht="15.75" hidden="1" customHeight="1">
      <c r="A282" s="80" t="str">
        <f>'Лист1'!A282</f>
        <v>Маммедов Э.Н</v>
      </c>
      <c r="B282" s="95" t="s">
        <v>561</v>
      </c>
      <c r="C282" s="191" t="str">
        <f>'Лист1'!C282</f>
        <v/>
      </c>
      <c r="D282" s="192" t="str">
        <f>'Лист1'!D282</f>
        <v> 7,245.00 </v>
      </c>
      <c r="E282" s="192" t="str">
        <f>'Лист1'!E282</f>
        <v/>
      </c>
      <c r="F282" s="192" t="str">
        <f>'Лист1'!F282</f>
        <v/>
      </c>
      <c r="G282" s="192" t="str">
        <f>'Лист1'!G282</f>
        <v> 2,769.00 </v>
      </c>
      <c r="H282" s="192" t="str">
        <f>'Лист1'!H282</f>
        <v> 5,000.00 </v>
      </c>
      <c r="I282" s="193" t="str">
        <f>'Лист1'!I282</f>
        <v> 15,014.00 </v>
      </c>
      <c r="J282" s="210" t="str">
        <f>'Лист1'!J282</f>
        <v/>
      </c>
      <c r="K282" s="210" t="str">
        <f>'Лист1'!K282</f>
        <v/>
      </c>
      <c r="L282" s="210" t="str">
        <f>'Лист1'!L282</f>
        <v/>
      </c>
      <c r="M282" s="210" t="str">
        <f>'Лист1'!M282</f>
        <v> 8,015.00 </v>
      </c>
      <c r="N282" s="210" t="str">
        <f>'Лист1'!N282</f>
        <v/>
      </c>
      <c r="O282" s="210" t="str">
        <f>'Лист1'!O282</f>
        <v> 6,999.00 </v>
      </c>
      <c r="P282" s="210" t="str">
        <f>'Лист1'!P282</f>
        <v/>
      </c>
      <c r="Q282" s="210" t="str">
        <f>'Лист1'!Q282</f>
        <v/>
      </c>
      <c r="R282" s="195" t="str">
        <f>'Лист1'!S282</f>
        <v> 15,014.00 </v>
      </c>
      <c r="S282" s="197" t="str">
        <f t="shared" si="5"/>
        <v> 0.00 </v>
      </c>
      <c r="T282" s="197" t="str">
        <f t="shared" si="6"/>
        <v> 5,826.75 </v>
      </c>
      <c r="U282" s="197" t="str">
        <f>'Лист1'!V282</f>
        <v> 13,071.75 </v>
      </c>
      <c r="V282" s="195" t="str">
        <f t="shared" si="7"/>
        <v> 1,942.25 </v>
      </c>
    </row>
    <row r="283" ht="15.75" customHeight="1">
      <c r="A283" s="80" t="str">
        <f>'Лист1'!A283</f>
        <v>Виноградов М.А</v>
      </c>
      <c r="B283" s="95" t="s">
        <v>563</v>
      </c>
      <c r="C283" s="191" t="str">
        <f>'Лист1'!C283</f>
        <v> 28,714.00 </v>
      </c>
      <c r="D283" s="192" t="str">
        <f>'Лист1'!D283</f>
        <v/>
      </c>
      <c r="E283" s="192" t="str">
        <f>'Лист1'!E283</f>
        <v/>
      </c>
      <c r="F283" s="192" t="str">
        <f>'Лист1'!F283</f>
        <v/>
      </c>
      <c r="G283" s="192" t="str">
        <f>'Лист1'!G283</f>
        <v> 1,738.00 </v>
      </c>
      <c r="H283" s="192" t="str">
        <f>'Лист1'!H283</f>
        <v> 5,000.00 </v>
      </c>
      <c r="I283" s="193" t="str">
        <f>'Лист1'!I283</f>
        <v> 6,738.00 </v>
      </c>
      <c r="J283" s="210" t="str">
        <f>'Лист1'!J283</f>
        <v/>
      </c>
      <c r="K283" s="210" t="str">
        <f>'Лист1'!K283</f>
        <v/>
      </c>
      <c r="L283" s="210" t="str">
        <f>'Лист1'!L283</f>
        <v/>
      </c>
      <c r="M283" s="210" t="str">
        <f>'Лист1'!M283</f>
        <v> 28,000.00 </v>
      </c>
      <c r="N283" s="210" t="str">
        <f>'Лист1'!N283</f>
        <v/>
      </c>
      <c r="O283" s="210" t="str">
        <f>'Лист1'!O283</f>
        <v/>
      </c>
      <c r="P283" s="210" t="str">
        <f>'Лист1'!P283</f>
        <v/>
      </c>
      <c r="Q283" s="210" t="str">
        <f>'Лист1'!Q283</f>
        <v/>
      </c>
      <c r="R283" s="195" t="str">
        <f>'Лист1'!S283</f>
        <v> 28,000.00 </v>
      </c>
      <c r="S283" s="197" t="str">
        <f t="shared" si="5"/>
        <v>(7,452.00)</v>
      </c>
      <c r="T283" s="197" t="str">
        <f t="shared" si="6"/>
        <v> 5,053.50 </v>
      </c>
      <c r="U283" s="197" t="str">
        <f>'Лист1'!V283</f>
        <v> 33,767.50 </v>
      </c>
      <c r="V283" s="195" t="str">
        <f t="shared" si="7"/>
        <v>(5,767.50)</v>
      </c>
    </row>
    <row r="284" ht="15.75" hidden="1" customHeight="1">
      <c r="A284" s="80" t="str">
        <f>'Лист1'!A284</f>
        <v>Хведчук О.Н</v>
      </c>
      <c r="B284" s="71" t="s">
        <v>565</v>
      </c>
      <c r="C284" s="191" t="str">
        <f>'Лист1'!C284</f>
        <v/>
      </c>
      <c r="D284" s="192" t="str">
        <f>'Лист1'!D284</f>
        <v/>
      </c>
      <c r="E284" s="192" t="str">
        <f>'Лист1'!E284</f>
        <v/>
      </c>
      <c r="F284" s="192" t="str">
        <f>'Лист1'!F284</f>
        <v/>
      </c>
      <c r="G284" s="192" t="str">
        <f>'Лист1'!G284</f>
        <v> 1,027.00 </v>
      </c>
      <c r="H284" s="192" t="str">
        <f>'Лист1'!H284</f>
        <v> 5,000.00 </v>
      </c>
      <c r="I284" s="193" t="str">
        <f>'Лист1'!I284</f>
        <v> 6,027.00 </v>
      </c>
      <c r="J284" s="210" t="str">
        <f>'Лист1'!J284</f>
        <v/>
      </c>
      <c r="K284" s="210" t="str">
        <f>'Лист1'!K284</f>
        <v/>
      </c>
      <c r="L284" s="210" t="str">
        <f>'Лист1'!L284</f>
        <v> 3,013.00 </v>
      </c>
      <c r="M284" s="210" t="str">
        <f>'Лист1'!M284</f>
        <v/>
      </c>
      <c r="N284" s="210" t="str">
        <f>'Лист1'!N284</f>
        <v/>
      </c>
      <c r="O284" s="210" t="str">
        <f>'Лист1'!O284</f>
        <v/>
      </c>
      <c r="P284" s="210" t="str">
        <f>'Лист1'!P284</f>
        <v/>
      </c>
      <c r="Q284" s="210" t="str">
        <f>'Лист1'!Q284</f>
        <v> 3,014.00 </v>
      </c>
      <c r="R284" s="195" t="str">
        <f>'Лист1'!S284</f>
        <v> 6,027.00 </v>
      </c>
      <c r="S284" s="197" t="str">
        <f t="shared" si="5"/>
        <v> 0.00 </v>
      </c>
      <c r="T284" s="197" t="str">
        <f t="shared" si="6"/>
        <v> 4,520.25 </v>
      </c>
      <c r="U284" s="197" t="str">
        <f>'Лист1'!V284</f>
        <v> 4,520.25 </v>
      </c>
      <c r="V284" s="195" t="str">
        <f t="shared" si="7"/>
        <v> 1,506.75 </v>
      </c>
    </row>
    <row r="285" ht="15.75" customHeight="1">
      <c r="A285" s="80" t="str">
        <f>'Лист1'!A285</f>
        <v>Байрамов Н.К</v>
      </c>
      <c r="B285" s="95" t="s">
        <v>567</v>
      </c>
      <c r="C285" s="191" t="str">
        <f>'Лист1'!C285</f>
        <v/>
      </c>
      <c r="D285" s="192" t="str">
        <f>'Лист1'!D285</f>
        <v> 10.00 </v>
      </c>
      <c r="E285" s="192" t="str">
        <f>'Лист1'!E285</f>
        <v/>
      </c>
      <c r="F285" s="192" t="str">
        <f>'Лист1'!F285</f>
        <v/>
      </c>
      <c r="G285" s="192" t="str">
        <f>'Лист1'!G285</f>
        <v> 1,963.00 </v>
      </c>
      <c r="H285" s="192" t="str">
        <f>'Лист1'!H285</f>
        <v> 5,000.00 </v>
      </c>
      <c r="I285" s="193" t="str">
        <f>'Лист1'!I285</f>
        <v> 6,973.00 </v>
      </c>
      <c r="J285" s="210" t="str">
        <f>'Лист1'!J285</f>
        <v/>
      </c>
      <c r="K285" s="210" t="str">
        <f>'Лист1'!K285</f>
        <v/>
      </c>
      <c r="L285" s="210" t="str">
        <f>'Лист1'!L285</f>
        <v> 5,073.00 </v>
      </c>
      <c r="M285" s="210" t="str">
        <f>'Лист1'!M285</f>
        <v/>
      </c>
      <c r="N285" s="210" t="str">
        <f>'Лист1'!N285</f>
        <v/>
      </c>
      <c r="O285" s="210" t="str">
        <f>'Лист1'!O285</f>
        <v/>
      </c>
      <c r="P285" s="210" t="str">
        <f>'Лист1'!P285</f>
        <v/>
      </c>
      <c r="Q285" s="210" t="str">
        <f>'Лист1'!Q285</f>
        <v/>
      </c>
      <c r="R285" s="195" t="str">
        <f>'Лист1'!S285</f>
        <v> 5,073.00 </v>
      </c>
      <c r="S285" s="197" t="str">
        <f t="shared" si="5"/>
        <v>(1,900.00)</v>
      </c>
      <c r="T285" s="197" t="str">
        <f t="shared" si="6"/>
        <v> 5,222.25 </v>
      </c>
      <c r="U285" s="197" t="str">
        <f>'Лист1'!V285</f>
        <v> 5,232.25 </v>
      </c>
      <c r="V285" s="195" t="str">
        <f t="shared" si="7"/>
        <v>(159.25)</v>
      </c>
    </row>
    <row r="286" ht="15.75" hidden="1" customHeight="1">
      <c r="A286" s="80" t="str">
        <f>'Лист1'!A286</f>
        <v>Гличенко Н.Г</v>
      </c>
      <c r="B286" s="71" t="s">
        <v>569</v>
      </c>
      <c r="C286" s="191" t="str">
        <f>'Лист1'!C286</f>
        <v/>
      </c>
      <c r="D286" s="192" t="str">
        <f>'Лист1'!D286</f>
        <v> 200.00 </v>
      </c>
      <c r="E286" s="192" t="str">
        <f>'Лист1'!E286</f>
        <v/>
      </c>
      <c r="F286" s="192" t="str">
        <f>'Лист1'!F286</f>
        <v/>
      </c>
      <c r="G286" s="192" t="str">
        <f>'Лист1'!G286</f>
        <v> 1,975.00 </v>
      </c>
      <c r="H286" s="192" t="str">
        <f>'Лист1'!H286</f>
        <v> 5,000.00 </v>
      </c>
      <c r="I286" s="193" t="str">
        <f>'Лист1'!I286</f>
        <v> 7,175.00 </v>
      </c>
      <c r="J286" s="210" t="str">
        <f>'Лист1'!J286</f>
        <v> 2,000.00 </v>
      </c>
      <c r="K286" s="210" t="str">
        <f>'Лист1'!K286</f>
        <v/>
      </c>
      <c r="L286" s="210" t="str">
        <f>'Лист1'!L286</f>
        <v/>
      </c>
      <c r="M286" s="210" t="str">
        <f>'Лист1'!M286</f>
        <v> 2,100.00 </v>
      </c>
      <c r="N286" s="210" t="str">
        <f>'Лист1'!N286</f>
        <v/>
      </c>
      <c r="O286" s="210" t="str">
        <f>'Лист1'!O286</f>
        <v/>
      </c>
      <c r="P286" s="210" t="str">
        <f>'Лист1'!P286</f>
        <v> 2,100.00 </v>
      </c>
      <c r="Q286" s="210" t="str">
        <f>'Лист1'!Q286</f>
        <v/>
      </c>
      <c r="R286" s="195" t="str">
        <f>'Лист1'!S286</f>
        <v> 6,200.00 </v>
      </c>
      <c r="S286" s="197" t="str">
        <f t="shared" si="5"/>
        <v>(975.00)</v>
      </c>
      <c r="T286" s="197" t="str">
        <f t="shared" si="6"/>
        <v> 5,231.25 </v>
      </c>
      <c r="U286" s="197" t="str">
        <f>'Лист1'!V286</f>
        <v> 5,431.25 </v>
      </c>
      <c r="V286" s="195" t="str">
        <f t="shared" si="7"/>
        <v> 768.75 </v>
      </c>
    </row>
    <row r="287" ht="15.75" customHeight="1">
      <c r="A287" s="80" t="str">
        <f>'Лист1'!A287</f>
        <v>Махмудов И.М.</v>
      </c>
      <c r="B287" s="95" t="s">
        <v>571</v>
      </c>
      <c r="C287" s="191" t="str">
        <f>'Лист1'!C287</f>
        <v/>
      </c>
      <c r="D287" s="192" t="str">
        <f>'Лист1'!D287</f>
        <v/>
      </c>
      <c r="E287" s="192" t="str">
        <f>'Лист1'!E287</f>
        <v/>
      </c>
      <c r="F287" s="192" t="str">
        <f>'Лист1'!F287</f>
        <v/>
      </c>
      <c r="G287" s="192" t="str">
        <f>'Лист1'!G287</f>
        <v> 1,027.00 </v>
      </c>
      <c r="H287" s="192" t="str">
        <f>'Лист1'!H287</f>
        <v> 5,000.00 </v>
      </c>
      <c r="I287" s="193" t="str">
        <f>'Лист1'!I287</f>
        <v> 6,027.00 </v>
      </c>
      <c r="J287" s="210" t="str">
        <f>'Лист1'!J287</f>
        <v/>
      </c>
      <c r="K287" s="210" t="str">
        <f>'Лист1'!K287</f>
        <v/>
      </c>
      <c r="L287" s="210" t="str">
        <f>'Лист1'!L287</f>
        <v/>
      </c>
      <c r="M287" s="210" t="str">
        <f>'Лист1'!M287</f>
        <v/>
      </c>
      <c r="N287" s="210" t="str">
        <f>'Лист1'!N287</f>
        <v/>
      </c>
      <c r="O287" s="210" t="str">
        <f>'Лист1'!O287</f>
        <v/>
      </c>
      <c r="P287" s="210" t="str">
        <f>'Лист1'!P287</f>
        <v/>
      </c>
      <c r="Q287" s="210" t="str">
        <f>'Лист1'!Q287</f>
        <v/>
      </c>
      <c r="R287" s="195" t="str">
        <f>'Лист1'!S287</f>
        <v> 0.00 </v>
      </c>
      <c r="S287" s="197" t="str">
        <f t="shared" si="5"/>
        <v>(6,027.00)</v>
      </c>
      <c r="T287" s="197" t="str">
        <f t="shared" si="6"/>
        <v> 4,520.25 </v>
      </c>
      <c r="U287" s="197" t="str">
        <f>'Лист1'!V287</f>
        <v> 4,520.25 </v>
      </c>
      <c r="V287" s="195" t="str">
        <f t="shared" si="7"/>
        <v>(4,520.25)</v>
      </c>
    </row>
    <row r="288" ht="15.75" customHeight="1">
      <c r="A288" s="80" t="str">
        <f>'Лист1'!A288</f>
        <v>Ерошков Ю.Б</v>
      </c>
      <c r="B288" s="71" t="s">
        <v>573</v>
      </c>
      <c r="C288" s="191" t="str">
        <f>'Лист1'!C288</f>
        <v/>
      </c>
      <c r="D288" s="192" t="str">
        <f>'Лист1'!D288</f>
        <v/>
      </c>
      <c r="E288" s="192" t="str">
        <f>'Лист1'!E288</f>
        <v/>
      </c>
      <c r="F288" s="192" t="str">
        <f>'Лист1'!F288</f>
        <v/>
      </c>
      <c r="G288" s="192" t="str">
        <f>'Лист1'!G288</f>
        <v> 1,185.00 </v>
      </c>
      <c r="H288" s="192" t="str">
        <f>'Лист1'!H288</f>
        <v> 5,000.00 </v>
      </c>
      <c r="I288" s="193" t="str">
        <f>'Лист1'!I288</f>
        <v> 6,185.00 </v>
      </c>
      <c r="J288" s="210" t="str">
        <f>'Лист1'!J288</f>
        <v/>
      </c>
      <c r="K288" s="210" t="str">
        <f>'Лист1'!K288</f>
        <v/>
      </c>
      <c r="L288" s="210" t="str">
        <f>'Лист1'!L288</f>
        <v/>
      </c>
      <c r="M288" s="210" t="str">
        <f>'Лист1'!M288</f>
        <v/>
      </c>
      <c r="N288" s="210" t="str">
        <f>'Лист1'!N288</f>
        <v/>
      </c>
      <c r="O288" s="210" t="str">
        <f>'Лист1'!O288</f>
        <v/>
      </c>
      <c r="P288" s="210" t="str">
        <f>'Лист1'!P288</f>
        <v/>
      </c>
      <c r="Q288" s="210" t="str">
        <f>'Лист1'!Q288</f>
        <v/>
      </c>
      <c r="R288" s="195" t="str">
        <f>'Лист1'!S288</f>
        <v> 0.00 </v>
      </c>
      <c r="S288" s="197" t="str">
        <f t="shared" si="5"/>
        <v>(6,185.00)</v>
      </c>
      <c r="T288" s="197" t="str">
        <f t="shared" si="6"/>
        <v> 4,638.75 </v>
      </c>
      <c r="U288" s="197" t="str">
        <f>'Лист1'!V288</f>
        <v> 4,638.75 </v>
      </c>
      <c r="V288" s="195" t="str">
        <f t="shared" si="7"/>
        <v>(4,638.75)</v>
      </c>
    </row>
    <row r="289" ht="30.75" customHeight="1">
      <c r="A289" s="80" t="str">
        <f>'Лист1'!A289</f>
        <v>Семенкина Е С</v>
      </c>
      <c r="B289" s="95" t="s">
        <v>575</v>
      </c>
      <c r="C289" s="191" t="str">
        <f>'Лист1'!C289</f>
        <v> 18,598.00 </v>
      </c>
      <c r="D289" s="192" t="str">
        <f>'Лист1'!D289</f>
        <v/>
      </c>
      <c r="E289" s="192" t="str">
        <f>'Лист1'!E289</f>
        <v/>
      </c>
      <c r="F289" s="192" t="str">
        <f>'Лист1'!F289</f>
        <v/>
      </c>
      <c r="G289" s="192" t="str">
        <f>'Лист1'!G289</f>
        <v> 2,331.00 </v>
      </c>
      <c r="H289" s="192" t="str">
        <f>'Лист1'!H289</f>
        <v> 5,000.00 </v>
      </c>
      <c r="I289" s="193" t="str">
        <f>'Лист1'!I289</f>
        <v> 7,331.00 </v>
      </c>
      <c r="J289" s="210" t="str">
        <f>'Лист1'!J289</f>
        <v/>
      </c>
      <c r="K289" s="210" t="str">
        <f>'Лист1'!K289</f>
        <v/>
      </c>
      <c r="L289" s="210" t="str">
        <f>'Лист1'!L289</f>
        <v> 20,974.00 </v>
      </c>
      <c r="M289" s="210" t="str">
        <f>'Лист1'!M289</f>
        <v/>
      </c>
      <c r="N289" s="210" t="str">
        <f>'Лист1'!N289</f>
        <v/>
      </c>
      <c r="O289" s="210" t="str">
        <f>'Лист1'!O289</f>
        <v> 1,832.00 </v>
      </c>
      <c r="P289" s="210" t="str">
        <f>'Лист1'!P289</f>
        <v/>
      </c>
      <c r="Q289" s="210" t="str">
        <f>'Лист1'!Q289</f>
        <v/>
      </c>
      <c r="R289" s="195" t="str">
        <f>'Лист1'!S289</f>
        <v> 22,806.00 </v>
      </c>
      <c r="S289" s="197" t="str">
        <f t="shared" si="5"/>
        <v>(3,123.00)</v>
      </c>
      <c r="T289" s="197" t="str">
        <f t="shared" si="6"/>
        <v> 5,498.25 </v>
      </c>
      <c r="U289" s="197" t="str">
        <f>'Лист1'!V289</f>
        <v> 24,096.25 </v>
      </c>
      <c r="V289" s="195" t="str">
        <f t="shared" si="7"/>
        <v>(1,290.25)</v>
      </c>
    </row>
    <row r="290" ht="15.75" hidden="1" customHeight="1">
      <c r="A290" s="80" t="str">
        <f>'Лист1'!A290</f>
        <v>Дибиров Р.З</v>
      </c>
      <c r="B290" s="71" t="s">
        <v>577</v>
      </c>
      <c r="C290" s="191" t="str">
        <f>'Лист1'!C290</f>
        <v> 964.00 </v>
      </c>
      <c r="D290" s="192" t="str">
        <f>'Лист1'!D290</f>
        <v/>
      </c>
      <c r="E290" s="192" t="str">
        <f>'Лист1'!E290</f>
        <v/>
      </c>
      <c r="F290" s="192" t="str">
        <f>'Лист1'!F290</f>
        <v/>
      </c>
      <c r="G290" s="192" t="str">
        <f>'Лист1'!G290</f>
        <v> 2,220.00 </v>
      </c>
      <c r="H290" s="192" t="str">
        <f>'Лист1'!H290</f>
        <v> 5,000.00 </v>
      </c>
      <c r="I290" s="193" t="str">
        <f>'Лист1'!I290</f>
        <v> 7,220.00 </v>
      </c>
      <c r="J290" s="210" t="str">
        <f>'Лист1'!J290</f>
        <v/>
      </c>
      <c r="K290" s="210" t="str">
        <f>'Лист1'!K290</f>
        <v> 8,184.00 </v>
      </c>
      <c r="L290" s="210" t="str">
        <f>'Лист1'!L290</f>
        <v/>
      </c>
      <c r="M290" s="210" t="str">
        <f>'Лист1'!M290</f>
        <v/>
      </c>
      <c r="N290" s="210" t="str">
        <f>'Лист1'!N290</f>
        <v/>
      </c>
      <c r="O290" s="210" t="str">
        <f>'Лист1'!O290</f>
        <v/>
      </c>
      <c r="P290" s="210" t="str">
        <f>'Лист1'!P290</f>
        <v/>
      </c>
      <c r="Q290" s="210" t="str">
        <f>'Лист1'!Q290</f>
        <v/>
      </c>
      <c r="R290" s="195" t="str">
        <f>'Лист1'!S290</f>
        <v> 8,184.00 </v>
      </c>
      <c r="S290" s="197" t="str">
        <f t="shared" si="5"/>
        <v> 0.00 </v>
      </c>
      <c r="T290" s="197" t="str">
        <f t="shared" si="6"/>
        <v> 5,415.00 </v>
      </c>
      <c r="U290" s="197" t="str">
        <f>'Лист1'!V290</f>
        <v> 6,379.00 </v>
      </c>
      <c r="V290" s="195" t="str">
        <f t="shared" si="7"/>
        <v> 1,805.00 </v>
      </c>
    </row>
    <row r="291" ht="15.75" customHeight="1">
      <c r="A291" s="80" t="str">
        <f>'Лист1'!A291</f>
        <v>Агаев Ш. Д</v>
      </c>
      <c r="B291" s="71" t="s">
        <v>579</v>
      </c>
      <c r="C291" s="191" t="str">
        <f>'Лист1'!C291</f>
        <v> 10,371.00 </v>
      </c>
      <c r="D291" s="192" t="str">
        <f>'Лист1'!D291</f>
        <v/>
      </c>
      <c r="E291" s="192" t="str">
        <f>'Лист1'!E291</f>
        <v/>
      </c>
      <c r="F291" s="192" t="str">
        <f>'Лист1'!F291</f>
        <v/>
      </c>
      <c r="G291" s="192" t="str">
        <f>'Лист1'!G291</f>
        <v> 2,398.00 </v>
      </c>
      <c r="H291" s="192" t="str">
        <f>'Лист1'!H291</f>
        <v> 5,000.00 </v>
      </c>
      <c r="I291" s="193" t="str">
        <f>'Лист1'!I291</f>
        <v> 7,398.00 </v>
      </c>
      <c r="J291" s="210" t="str">
        <f>'Лист1'!J291</f>
        <v/>
      </c>
      <c r="K291" s="210" t="str">
        <f>'Лист1'!K291</f>
        <v/>
      </c>
      <c r="L291" s="210" t="str">
        <f>'Лист1'!L291</f>
        <v/>
      </c>
      <c r="M291" s="210" t="str">
        <f>'Лист1'!M291</f>
        <v/>
      </c>
      <c r="N291" s="210" t="str">
        <f>'Лист1'!N291</f>
        <v/>
      </c>
      <c r="O291" s="210" t="str">
        <f>'Лист1'!O291</f>
        <v/>
      </c>
      <c r="P291" s="210" t="str">
        <f>'Лист1'!P291</f>
        <v/>
      </c>
      <c r="Q291" s="210" t="str">
        <f>'Лист1'!Q291</f>
        <v> 15,915.50 </v>
      </c>
      <c r="R291" s="195" t="str">
        <f>'Лист1'!S291</f>
        <v> 15,915.50 </v>
      </c>
      <c r="S291" s="197" t="str">
        <f t="shared" si="5"/>
        <v>(1,853.50)</v>
      </c>
      <c r="T291" s="197" t="str">
        <f t="shared" si="6"/>
        <v> 5,548.50 </v>
      </c>
      <c r="U291" s="197" t="str">
        <f>'Лист1'!V291</f>
        <v> 15,919.50 </v>
      </c>
      <c r="V291" s="195" t="str">
        <f t="shared" si="7"/>
        <v>(4.00)</v>
      </c>
    </row>
    <row r="292" ht="15.75" customHeight="1">
      <c r="A292" s="80" t="str">
        <f>'Лист1'!A292</f>
        <v>Агаев Ш. Д</v>
      </c>
      <c r="B292" s="95" t="s">
        <v>580</v>
      </c>
      <c r="C292" s="191" t="str">
        <f>'Лист1'!C292</f>
        <v> 8,696.00 </v>
      </c>
      <c r="D292" s="192" t="str">
        <f>'Лист1'!D292</f>
        <v/>
      </c>
      <c r="E292" s="192" t="str">
        <f>'Лист1'!E292</f>
        <v/>
      </c>
      <c r="F292" s="192" t="str">
        <f>'Лист1'!F292</f>
        <v/>
      </c>
      <c r="G292" s="192" t="str">
        <f>'Лист1'!G292</f>
        <v> 1,110.00 </v>
      </c>
      <c r="H292" s="192" t="str">
        <f>'Лист1'!H292</f>
        <v> 5,000.00 </v>
      </c>
      <c r="I292" s="193" t="str">
        <f>'Лист1'!I292</f>
        <v> 6,110.00 </v>
      </c>
      <c r="J292" s="210" t="str">
        <f>'Лист1'!J292</f>
        <v/>
      </c>
      <c r="K292" s="210" t="str">
        <f>'Лист1'!K292</f>
        <v/>
      </c>
      <c r="L292" s="210" t="str">
        <f>'Лист1'!L292</f>
        <v/>
      </c>
      <c r="M292" s="210" t="str">
        <f>'Лист1'!M292</f>
        <v/>
      </c>
      <c r="N292" s="210" t="str">
        <f>'Лист1'!N292</f>
        <v/>
      </c>
      <c r="O292" s="210" t="str">
        <f>'Лист1'!O292</f>
        <v/>
      </c>
      <c r="P292" s="210" t="str">
        <f>'Лист1'!P292</f>
        <v/>
      </c>
      <c r="Q292" s="210" t="str">
        <f>'Лист1'!Q292</f>
        <v/>
      </c>
      <c r="R292" s="195" t="str">
        <f>'Лист1'!S292</f>
        <v> 0.00 </v>
      </c>
      <c r="S292" s="197" t="str">
        <f t="shared" si="5"/>
        <v>(14,806.00)</v>
      </c>
      <c r="T292" s="197" t="str">
        <f t="shared" si="6"/>
        <v> 4,582.50 </v>
      </c>
      <c r="U292" s="197" t="str">
        <f>'Лист1'!V292</f>
        <v> 13,278.50 </v>
      </c>
      <c r="V292" s="198" t="str">
        <f t="shared" si="7"/>
        <v>(13,278.50)</v>
      </c>
    </row>
    <row r="293" ht="15.75" hidden="1" customHeight="1">
      <c r="A293" s="80" t="str">
        <f>'Лист1'!A293</f>
        <v>Ткаченко Е.А</v>
      </c>
      <c r="B293" s="71" t="s">
        <v>582</v>
      </c>
      <c r="C293" s="191" t="str">
        <f>'Лист1'!C293</f>
        <v/>
      </c>
      <c r="D293" s="192" t="str">
        <f>'Лист1'!D293</f>
        <v> 75.00 </v>
      </c>
      <c r="E293" s="192" t="str">
        <f>'Лист1'!E293</f>
        <v/>
      </c>
      <c r="F293" s="192" t="str">
        <f>'Лист1'!F293</f>
        <v/>
      </c>
      <c r="G293" s="192" t="str">
        <f>'Лист1'!G293</f>
        <v> 1,027.00 </v>
      </c>
      <c r="H293" s="192" t="str">
        <f>'Лист1'!H293</f>
        <v> 5,000.00 </v>
      </c>
      <c r="I293" s="193" t="str">
        <f>'Лист1'!I293</f>
        <v> 6,102.00 </v>
      </c>
      <c r="J293" s="210" t="str">
        <f>'Лист1'!J293</f>
        <v/>
      </c>
      <c r="K293" s="210" t="str">
        <f>'Лист1'!K293</f>
        <v/>
      </c>
      <c r="L293" s="210" t="str">
        <f>'Лист1'!L293</f>
        <v/>
      </c>
      <c r="M293" s="210" t="str">
        <f>'Лист1'!M293</f>
        <v/>
      </c>
      <c r="N293" s="210" t="str">
        <f>'Лист1'!N293</f>
        <v> 6,102.00 </v>
      </c>
      <c r="O293" s="210" t="str">
        <f>'Лист1'!O293</f>
        <v/>
      </c>
      <c r="P293" s="210" t="str">
        <f>'Лист1'!P293</f>
        <v/>
      </c>
      <c r="Q293" s="210" t="str">
        <f>'Лист1'!Q293</f>
        <v/>
      </c>
      <c r="R293" s="195" t="str">
        <f>'Лист1'!S293</f>
        <v> 6,102.00 </v>
      </c>
      <c r="S293" s="197" t="str">
        <f t="shared" si="5"/>
        <v> 0.00 </v>
      </c>
      <c r="T293" s="197" t="str">
        <f t="shared" si="6"/>
        <v> 4,520.25 </v>
      </c>
      <c r="U293" s="197" t="str">
        <f>'Лист1'!V293</f>
        <v> 4,595.25 </v>
      </c>
      <c r="V293" s="198" t="str">
        <f t="shared" si="7"/>
        <v> 1,506.75 </v>
      </c>
    </row>
    <row r="294" ht="15.75" customHeight="1">
      <c r="A294" s="80" t="str">
        <f>'Лист1'!A294</f>
        <v>Абросимов В.Н</v>
      </c>
      <c r="B294" s="95" t="s">
        <v>584</v>
      </c>
      <c r="C294" s="191" t="str">
        <f>'Лист1'!C294</f>
        <v> 1,675.00 </v>
      </c>
      <c r="D294" s="192" t="str">
        <f>'Лист1'!D294</f>
        <v/>
      </c>
      <c r="E294" s="192" t="str">
        <f>'Лист1'!E294</f>
        <v/>
      </c>
      <c r="F294" s="192" t="str">
        <f>'Лист1'!F294</f>
        <v/>
      </c>
      <c r="G294" s="192" t="str">
        <f>'Лист1'!G294</f>
        <v> 1,027.00 </v>
      </c>
      <c r="H294" s="192" t="str">
        <f>'Лист1'!H294</f>
        <v> 5,000.00 </v>
      </c>
      <c r="I294" s="193" t="str">
        <f>'Лист1'!I294</f>
        <v> 6,027.00 </v>
      </c>
      <c r="J294" s="210" t="str">
        <f>'Лист1'!J294</f>
        <v/>
      </c>
      <c r="K294" s="210" t="str">
        <f>'Лист1'!K294</f>
        <v/>
      </c>
      <c r="L294" s="210" t="str">
        <f>'Лист1'!L294</f>
        <v/>
      </c>
      <c r="M294" s="210" t="str">
        <f>'Лист1'!M294</f>
        <v/>
      </c>
      <c r="N294" s="210" t="str">
        <f>'Лист1'!N294</f>
        <v/>
      </c>
      <c r="O294" s="210" t="str">
        <f>'Лист1'!O294</f>
        <v/>
      </c>
      <c r="P294" s="210" t="str">
        <f>'Лист1'!P294</f>
        <v/>
      </c>
      <c r="Q294" s="210" t="str">
        <f>'Лист1'!Q294</f>
        <v/>
      </c>
      <c r="R294" s="195" t="str">
        <f>'Лист1'!S294</f>
        <v> 0.00 </v>
      </c>
      <c r="S294" s="197" t="str">
        <f t="shared" si="5"/>
        <v>(7,702.00)</v>
      </c>
      <c r="T294" s="197" t="str">
        <f t="shared" si="6"/>
        <v> 4,520.25 </v>
      </c>
      <c r="U294" s="197" t="str">
        <f>'Лист1'!V294</f>
        <v> 6,195.25 </v>
      </c>
      <c r="V294" s="198" t="str">
        <f t="shared" si="7"/>
        <v>(6,195.25)</v>
      </c>
    </row>
    <row r="295" ht="15.75" customHeight="1">
      <c r="A295" s="80" t="str">
        <f>'Лист1'!A295</f>
        <v>Жиленко Н А</v>
      </c>
      <c r="B295" s="71" t="s">
        <v>586</v>
      </c>
      <c r="C295" s="191" t="str">
        <f>'Лист1'!C295</f>
        <v> 6,237.00 </v>
      </c>
      <c r="D295" s="192" t="str">
        <f>'Лист1'!D295</f>
        <v/>
      </c>
      <c r="E295" s="192" t="str">
        <f>'Лист1'!E295</f>
        <v/>
      </c>
      <c r="F295" s="192" t="str">
        <f>'Лист1'!F295</f>
        <v/>
      </c>
      <c r="G295" s="192" t="str">
        <f>'Лист1'!G295</f>
        <v> 869.00 </v>
      </c>
      <c r="H295" s="192" t="str">
        <f>'Лист1'!H295</f>
        <v> 5,000.00 </v>
      </c>
      <c r="I295" s="193" t="str">
        <f>'Лист1'!I295</f>
        <v> 5,869.00 </v>
      </c>
      <c r="J295" s="210" t="str">
        <f>'Лист1'!J295</f>
        <v> 9,172.00 </v>
      </c>
      <c r="K295" s="210" t="str">
        <f>'Лист1'!K295</f>
        <v/>
      </c>
      <c r="L295" s="210" t="str">
        <f>'Лист1'!L295</f>
        <v/>
      </c>
      <c r="M295" s="210" t="str">
        <f>'Лист1'!M295</f>
        <v/>
      </c>
      <c r="N295" s="210" t="str">
        <f>'Лист1'!N295</f>
        <v/>
      </c>
      <c r="O295" s="210" t="str">
        <f>'Лист1'!O295</f>
        <v/>
      </c>
      <c r="P295" s="210" t="str">
        <f>'Лист1'!P295</f>
        <v/>
      </c>
      <c r="Q295" s="210" t="str">
        <f>'Лист1'!Q295</f>
        <v/>
      </c>
      <c r="R295" s="195" t="str">
        <f>'Лист1'!S295</f>
        <v> 9,172.00 </v>
      </c>
      <c r="S295" s="197" t="str">
        <f t="shared" si="5"/>
        <v>(2,934.00)</v>
      </c>
      <c r="T295" s="197" t="str">
        <f t="shared" si="6"/>
        <v> 4,401.75 </v>
      </c>
      <c r="U295" s="197" t="str">
        <f>'Лист1'!V295</f>
        <v> 10,638.75 </v>
      </c>
      <c r="V295" s="195" t="str">
        <f t="shared" si="7"/>
        <v>(1,466.75)</v>
      </c>
    </row>
    <row r="296" ht="15.75" hidden="1" customHeight="1">
      <c r="A296" s="80" t="str">
        <f>'Лист1'!A296</f>
        <v>Филенко Е.В</v>
      </c>
      <c r="B296" s="71" t="s">
        <v>588</v>
      </c>
      <c r="C296" s="191" t="str">
        <f>'Лист1'!C296</f>
        <v/>
      </c>
      <c r="D296" s="192" t="str">
        <f>'Лист1'!D296</f>
        <v> 285.00 </v>
      </c>
      <c r="E296" s="192" t="str">
        <f>'Лист1'!E296</f>
        <v/>
      </c>
      <c r="F296" s="192" t="str">
        <f>'Лист1'!F296</f>
        <v/>
      </c>
      <c r="G296" s="192" t="str">
        <f>'Лист1'!G296</f>
        <v> 909.00 </v>
      </c>
      <c r="H296" s="192" t="str">
        <f>'Лист1'!H296</f>
        <v> 5,000.00 </v>
      </c>
      <c r="I296" s="193" t="str">
        <f>'Лист1'!I296</f>
        <v> 6,194.00 </v>
      </c>
      <c r="J296" s="210" t="str">
        <f>'Лист1'!J296</f>
        <v/>
      </c>
      <c r="K296" s="210" t="str">
        <f>'Лист1'!K296</f>
        <v> 6,194.00 </v>
      </c>
      <c r="L296" s="210" t="str">
        <f>'Лист1'!L296</f>
        <v/>
      </c>
      <c r="M296" s="210" t="str">
        <f>'Лист1'!M296</f>
        <v/>
      </c>
      <c r="N296" s="210" t="str">
        <f>'Лист1'!N296</f>
        <v/>
      </c>
      <c r="O296" s="210" t="str">
        <f>'Лист1'!O296</f>
        <v/>
      </c>
      <c r="P296" s="210" t="str">
        <f>'Лист1'!P296</f>
        <v/>
      </c>
      <c r="Q296" s="210" t="str">
        <f>'Лист1'!Q296</f>
        <v/>
      </c>
      <c r="R296" s="195" t="str">
        <f>'Лист1'!S296</f>
        <v> 6,194.00 </v>
      </c>
      <c r="S296" s="197" t="str">
        <f t="shared" si="5"/>
        <v> 0.00 </v>
      </c>
      <c r="T296" s="197" t="str">
        <f t="shared" si="6"/>
        <v> 4,431.75 </v>
      </c>
      <c r="U296" s="197" t="str">
        <f>'Лист1'!V296</f>
        <v> 4,716.75 </v>
      </c>
      <c r="V296" s="195" t="str">
        <f t="shared" si="7"/>
        <v> 1,477.25 </v>
      </c>
    </row>
    <row r="297" ht="15.75" hidden="1" customHeight="1">
      <c r="A297" s="80" t="str">
        <f>'Лист1'!A297</f>
        <v>Колесников К.Г</v>
      </c>
      <c r="B297" s="71" t="s">
        <v>590</v>
      </c>
      <c r="C297" s="191" t="str">
        <f>'Лист1'!C297</f>
        <v/>
      </c>
      <c r="D297" s="192" t="str">
        <f>'Лист1'!D297</f>
        <v> 35.00 </v>
      </c>
      <c r="E297" s="192" t="str">
        <f>'Лист1'!E297</f>
        <v/>
      </c>
      <c r="F297" s="192" t="str">
        <f>'Лист1'!F297</f>
        <v/>
      </c>
      <c r="G297" s="192" t="str">
        <f>'Лист1'!G297</f>
        <v> 869.00 </v>
      </c>
      <c r="H297" s="192" t="str">
        <f>'Лист1'!H297</f>
        <v> 5,000.00 </v>
      </c>
      <c r="I297" s="193" t="str">
        <f>'Лист1'!I297</f>
        <v> 5,904.00 </v>
      </c>
      <c r="J297" s="210" t="str">
        <f>'Лист1'!J297</f>
        <v> 5,929.00 </v>
      </c>
      <c r="K297" s="210" t="str">
        <f>'Лист1'!K297</f>
        <v/>
      </c>
      <c r="L297" s="210" t="str">
        <f>'Лист1'!L297</f>
        <v/>
      </c>
      <c r="M297" s="210" t="str">
        <f>'Лист1'!M297</f>
        <v/>
      </c>
      <c r="N297" s="210" t="str">
        <f>'Лист1'!N297</f>
        <v/>
      </c>
      <c r="O297" s="210" t="str">
        <f>'Лист1'!O297</f>
        <v/>
      </c>
      <c r="P297" s="210" t="str">
        <f>'Лист1'!P297</f>
        <v/>
      </c>
      <c r="Q297" s="210" t="str">
        <f>'Лист1'!Q297</f>
        <v/>
      </c>
      <c r="R297" s="195" t="str">
        <f>'Лист1'!S297</f>
        <v> 5,929.00 </v>
      </c>
      <c r="S297" s="197" t="str">
        <f t="shared" si="5"/>
        <v> 25.00 </v>
      </c>
      <c r="T297" s="197" t="str">
        <f t="shared" si="6"/>
        <v> 4,401.75 </v>
      </c>
      <c r="U297" s="197" t="str">
        <f>'Лист1'!V297</f>
        <v> 4,436.75 </v>
      </c>
      <c r="V297" s="195" t="str">
        <f t="shared" si="7"/>
        <v> 1,492.25 </v>
      </c>
    </row>
    <row r="298" ht="15.75" customHeight="1">
      <c r="A298" s="80" t="str">
        <f>'Лист1'!A298</f>
        <v>Донцов Л.Г</v>
      </c>
      <c r="B298" s="71" t="s">
        <v>592</v>
      </c>
      <c r="C298" s="191" t="str">
        <f>'Лист1'!C298</f>
        <v/>
      </c>
      <c r="D298" s="192" t="str">
        <f>'Лист1'!D298</f>
        <v/>
      </c>
      <c r="E298" s="192" t="str">
        <f>'Лист1'!E298</f>
        <v/>
      </c>
      <c r="F298" s="192" t="str">
        <f>'Лист1'!F298</f>
        <v/>
      </c>
      <c r="G298" s="192" t="str">
        <f>'Лист1'!G298</f>
        <v> 1,027.00 </v>
      </c>
      <c r="H298" s="192" t="str">
        <f>'Лист1'!H298</f>
        <v> 5,000.00 </v>
      </c>
      <c r="I298" s="193" t="str">
        <f>'Лист1'!I298</f>
        <v> 6,027.00 </v>
      </c>
      <c r="J298" s="210" t="str">
        <f>'Лист1'!J298</f>
        <v/>
      </c>
      <c r="K298" s="210" t="str">
        <f>'Лист1'!K298</f>
        <v/>
      </c>
      <c r="L298" s="210" t="str">
        <f>'Лист1'!L298</f>
        <v/>
      </c>
      <c r="M298" s="210" t="str">
        <f>'Лист1'!M298</f>
        <v/>
      </c>
      <c r="N298" s="210" t="str">
        <f>'Лист1'!N298</f>
        <v/>
      </c>
      <c r="O298" s="210" t="str">
        <f>'Лист1'!O298</f>
        <v/>
      </c>
      <c r="P298" s="210" t="str">
        <f>'Лист1'!P298</f>
        <v/>
      </c>
      <c r="Q298" s="210" t="str">
        <f>'Лист1'!Q298</f>
        <v/>
      </c>
      <c r="R298" s="195" t="str">
        <f>'Лист1'!S298</f>
        <v> 0.00 </v>
      </c>
      <c r="S298" s="197" t="str">
        <f t="shared" si="5"/>
        <v>(6,027.00)</v>
      </c>
      <c r="T298" s="197" t="str">
        <f t="shared" si="6"/>
        <v> 4,520.25 </v>
      </c>
      <c r="U298" s="197" t="str">
        <f>'Лист1'!V298</f>
        <v> 4,520.25 </v>
      </c>
      <c r="V298" s="195" t="str">
        <f t="shared" si="7"/>
        <v>(4,520.25)</v>
      </c>
    </row>
    <row r="299" ht="15.75" customHeight="1">
      <c r="A299" s="80" t="str">
        <f>'Лист1'!A299</f>
        <v>Земцов С.С</v>
      </c>
      <c r="B299" s="95" t="s">
        <v>594</v>
      </c>
      <c r="C299" s="191" t="str">
        <f>'Лист1'!C299</f>
        <v> 4,464.00 </v>
      </c>
      <c r="D299" s="192" t="str">
        <f>'Лист1'!D299</f>
        <v/>
      </c>
      <c r="E299" s="192" t="str">
        <f>'Лист1'!E299</f>
        <v/>
      </c>
      <c r="F299" s="192" t="str">
        <f>'Лист1'!F299</f>
        <v/>
      </c>
      <c r="G299" s="192" t="str">
        <f>'Лист1'!G299</f>
        <v> 1,185.00 </v>
      </c>
      <c r="H299" s="192" t="str">
        <f>'Лист1'!H299</f>
        <v> 5,000.00 </v>
      </c>
      <c r="I299" s="193" t="str">
        <f>'Лист1'!I299</f>
        <v> 6,185.00 </v>
      </c>
      <c r="J299" s="210" t="str">
        <f>'Лист1'!J299</f>
        <v/>
      </c>
      <c r="K299" s="210" t="str">
        <f>'Лист1'!K299</f>
        <v/>
      </c>
      <c r="L299" s="210" t="str">
        <f>'Лист1'!L299</f>
        <v/>
      </c>
      <c r="M299" s="210" t="str">
        <f>'Лист1'!M299</f>
        <v/>
      </c>
      <c r="N299" s="210" t="str">
        <f>'Лист1'!N299</f>
        <v/>
      </c>
      <c r="O299" s="210" t="str">
        <f>'Лист1'!O299</f>
        <v/>
      </c>
      <c r="P299" s="210" t="str">
        <f>'Лист1'!P299</f>
        <v/>
      </c>
      <c r="Q299" s="210" t="str">
        <f>'Лист1'!Q299</f>
        <v/>
      </c>
      <c r="R299" s="195" t="str">
        <f>'Лист1'!S299</f>
        <v> 0.00 </v>
      </c>
      <c r="S299" s="197" t="str">
        <f t="shared" si="5"/>
        <v>(10,649.00)</v>
      </c>
      <c r="T299" s="197" t="str">
        <f t="shared" si="6"/>
        <v> 4,638.75 </v>
      </c>
      <c r="U299" s="197" t="str">
        <f>'Лист1'!V299</f>
        <v> 9,102.75 </v>
      </c>
      <c r="V299" s="198" t="str">
        <f t="shared" si="7"/>
        <v>(9,102.75)</v>
      </c>
    </row>
    <row r="300" ht="15.75" customHeight="1">
      <c r="A300" s="80" t="str">
        <f>'Лист1'!A300</f>
        <v>Пуршева В.Н</v>
      </c>
      <c r="B300" s="95" t="s">
        <v>596</v>
      </c>
      <c r="C300" s="191" t="str">
        <f>'Лист1'!C300</f>
        <v/>
      </c>
      <c r="D300" s="192" t="str">
        <f>'Лист1'!D300</f>
        <v/>
      </c>
      <c r="E300" s="192" t="str">
        <f>'Лист1'!E300</f>
        <v/>
      </c>
      <c r="F300" s="192" t="str">
        <f>'Лист1'!F300</f>
        <v/>
      </c>
      <c r="G300" s="192" t="str">
        <f>'Лист1'!G300</f>
        <v> 1,225.00 </v>
      </c>
      <c r="H300" s="192" t="str">
        <f>'Лист1'!H300</f>
        <v> 5,000.00 </v>
      </c>
      <c r="I300" s="193" t="str">
        <f>'Лист1'!I300</f>
        <v> 6,225.00 </v>
      </c>
      <c r="J300" s="210" t="str">
        <f>'Лист1'!J300</f>
        <v/>
      </c>
      <c r="K300" s="210" t="str">
        <f>'Лист1'!K300</f>
        <v/>
      </c>
      <c r="L300" s="210" t="str">
        <f>'Лист1'!L300</f>
        <v/>
      </c>
      <c r="M300" s="210" t="str">
        <f>'Лист1'!M300</f>
        <v/>
      </c>
      <c r="N300" s="210" t="str">
        <f>'Лист1'!N300</f>
        <v/>
      </c>
      <c r="O300" s="210" t="str">
        <f>'Лист1'!O300</f>
        <v/>
      </c>
      <c r="P300" s="210" t="str">
        <f>'Лист1'!P300</f>
        <v/>
      </c>
      <c r="Q300" s="210" t="str">
        <f>'Лист1'!Q300</f>
        <v/>
      </c>
      <c r="R300" s="195" t="str">
        <f>'Лист1'!S300</f>
        <v> 0.00 </v>
      </c>
      <c r="S300" s="197" t="str">
        <f t="shared" si="5"/>
        <v>(6,225.00)</v>
      </c>
      <c r="T300" s="197" t="str">
        <f t="shared" si="6"/>
        <v> 4,668.75 </v>
      </c>
      <c r="U300" s="197" t="str">
        <f>'Лист1'!V300</f>
        <v> 4,668.75 </v>
      </c>
      <c r="V300" s="195" t="str">
        <f t="shared" si="7"/>
        <v>(4,668.75)</v>
      </c>
    </row>
    <row r="301" ht="15.75" hidden="1" customHeight="1">
      <c r="A301" s="80" t="str">
        <f>'Лист1'!A301</f>
        <v>Акиншин Н.И</v>
      </c>
      <c r="B301" s="71" t="s">
        <v>598</v>
      </c>
      <c r="C301" s="191" t="str">
        <f>'Лист1'!C301</f>
        <v/>
      </c>
      <c r="D301" s="192" t="str">
        <f>'Лист1'!D301</f>
        <v> 1,215.00 </v>
      </c>
      <c r="E301" s="192" t="str">
        <f>'Лист1'!E301</f>
        <v/>
      </c>
      <c r="F301" s="192" t="str">
        <f>'Лист1'!F301</f>
        <v/>
      </c>
      <c r="G301" s="192" t="str">
        <f>'Лист1'!G301</f>
        <v> 1,185.00 </v>
      </c>
      <c r="H301" s="192" t="str">
        <f>'Лист1'!H301</f>
        <v> 5,000.00 </v>
      </c>
      <c r="I301" s="193" t="str">
        <f>'Лист1'!I301</f>
        <v> 7,400.00 </v>
      </c>
      <c r="J301" s="210" t="str">
        <f>'Лист1'!J301</f>
        <v/>
      </c>
      <c r="K301" s="210" t="str">
        <f>'Лист1'!K301</f>
        <v/>
      </c>
      <c r="L301" s="210" t="str">
        <f>'Лист1'!L301</f>
        <v> 7,400.00 </v>
      </c>
      <c r="M301" s="210" t="str">
        <f>'Лист1'!M301</f>
        <v/>
      </c>
      <c r="N301" s="210" t="str">
        <f>'Лист1'!N301</f>
        <v/>
      </c>
      <c r="O301" s="210" t="str">
        <f>'Лист1'!O301</f>
        <v/>
      </c>
      <c r="P301" s="210" t="str">
        <f>'Лист1'!P301</f>
        <v/>
      </c>
      <c r="Q301" s="210" t="str">
        <f>'Лист1'!Q301</f>
        <v/>
      </c>
      <c r="R301" s="195" t="str">
        <f>'Лист1'!S301</f>
        <v> 7,400.00 </v>
      </c>
      <c r="S301" s="197" t="str">
        <f t="shared" si="5"/>
        <v> 0.00 </v>
      </c>
      <c r="T301" s="197" t="str">
        <f t="shared" si="6"/>
        <v> 4,638.75 </v>
      </c>
      <c r="U301" s="197" t="str">
        <f>'Лист1'!V301</f>
        <v> 5,853.75 </v>
      </c>
      <c r="V301" s="195" t="str">
        <f t="shared" si="7"/>
        <v> 1,546.25 </v>
      </c>
    </row>
    <row r="302" ht="15.75" customHeight="1">
      <c r="A302" s="80" t="str">
        <f>'Лист1'!A302</f>
        <v>Пахомова Н.Н (Хохлова)</v>
      </c>
      <c r="B302" s="71" t="s">
        <v>600</v>
      </c>
      <c r="C302" s="191" t="str">
        <f>'Лист1'!C302</f>
        <v> 5,824.00 </v>
      </c>
      <c r="D302" s="192" t="str">
        <f>'Лист1'!D302</f>
        <v> 2,000.00 </v>
      </c>
      <c r="E302" s="192" t="str">
        <f>'Лист1'!E302</f>
        <v/>
      </c>
      <c r="F302" s="192" t="str">
        <f>'Лист1'!F302</f>
        <v/>
      </c>
      <c r="G302" s="192" t="str">
        <f>'Лист1'!G302</f>
        <v> 1,067.00 </v>
      </c>
      <c r="H302" s="192" t="str">
        <f>'Лист1'!H302</f>
        <v> 5,000.00 </v>
      </c>
      <c r="I302" s="193" t="str">
        <f>'Лист1'!I302</f>
        <v> 8,067.00 </v>
      </c>
      <c r="J302" s="210" t="str">
        <f>'Лист1'!J302</f>
        <v/>
      </c>
      <c r="K302" s="210" t="str">
        <f>'Лист1'!K302</f>
        <v> 10,331.00 </v>
      </c>
      <c r="L302" s="210" t="str">
        <f>'Лист1'!L302</f>
        <v/>
      </c>
      <c r="M302" s="210" t="str">
        <f>'Лист1'!M302</f>
        <v/>
      </c>
      <c r="N302" s="210" t="str">
        <f>'Лист1'!N302</f>
        <v/>
      </c>
      <c r="O302" s="210" t="str">
        <f>'Лист1'!O302</f>
        <v> 2,000.00 </v>
      </c>
      <c r="P302" s="210" t="str">
        <f>'Лист1'!P302</f>
        <v/>
      </c>
      <c r="Q302" s="210" t="str">
        <f>'Лист1'!Q302</f>
        <v/>
      </c>
      <c r="R302" s="195" t="str">
        <f>'Лист1'!S302</f>
        <v> 12,331.00 </v>
      </c>
      <c r="S302" s="197" t="str">
        <f t="shared" si="5"/>
        <v>(1,560.00)</v>
      </c>
      <c r="T302" s="197" t="str">
        <f t="shared" si="6"/>
        <v> 4,550.25 </v>
      </c>
      <c r="U302" s="197" t="str">
        <f>'Лист1'!V302</f>
        <v> 12,374.25 </v>
      </c>
      <c r="V302" s="195" t="str">
        <f t="shared" si="7"/>
        <v>(43.25)</v>
      </c>
    </row>
    <row r="303" ht="15.75" customHeight="1">
      <c r="A303" s="80" t="str">
        <f>'Лист1'!A303</f>
        <v>Коневич Н.И</v>
      </c>
      <c r="B303" s="71" t="s">
        <v>602</v>
      </c>
      <c r="C303" s="191" t="str">
        <f>'Лист1'!C303</f>
        <v/>
      </c>
      <c r="D303" s="192" t="str">
        <f>'Лист1'!D303</f>
        <v/>
      </c>
      <c r="E303" s="192" t="str">
        <f>'Лист1'!E303</f>
        <v/>
      </c>
      <c r="F303" s="192" t="str">
        <f>'Лист1'!F303</f>
        <v/>
      </c>
      <c r="G303" s="192" t="str">
        <f>'Лист1'!G303</f>
        <v> 1,074.00 </v>
      </c>
      <c r="H303" s="192" t="str">
        <f>'Лист1'!H303</f>
        <v> 5,000.00 </v>
      </c>
      <c r="I303" s="193" t="str">
        <f>'Лист1'!I303</f>
        <v> 6,074.00 </v>
      </c>
      <c r="J303" s="210" t="str">
        <f>'Лист1'!J303</f>
        <v/>
      </c>
      <c r="K303" s="210" t="str">
        <f>'Лист1'!K303</f>
        <v/>
      </c>
      <c r="L303" s="210" t="str">
        <f>'Лист1'!L303</f>
        <v/>
      </c>
      <c r="M303" s="210" t="str">
        <f>'Лист1'!M303</f>
        <v/>
      </c>
      <c r="N303" s="210" t="str">
        <f>'Лист1'!N303</f>
        <v/>
      </c>
      <c r="O303" s="210" t="str">
        <f>'Лист1'!O303</f>
        <v/>
      </c>
      <c r="P303" s="210" t="str">
        <f>'Лист1'!P303</f>
        <v/>
      </c>
      <c r="Q303" s="210" t="str">
        <f>'Лист1'!Q303</f>
        <v/>
      </c>
      <c r="R303" s="195" t="str">
        <f>'Лист1'!S303</f>
        <v> 0.00 </v>
      </c>
      <c r="S303" s="197" t="str">
        <f t="shared" si="5"/>
        <v>(6,074.00)</v>
      </c>
      <c r="T303" s="197" t="str">
        <f t="shared" si="6"/>
        <v> 4,555.50 </v>
      </c>
      <c r="U303" s="197" t="str">
        <f>'Лист1'!V303</f>
        <v> 4,555.50 </v>
      </c>
      <c r="V303" s="195" t="str">
        <f t="shared" si="7"/>
        <v>(4,555.50)</v>
      </c>
    </row>
    <row r="304" ht="15.75" hidden="1" customHeight="1">
      <c r="A304" s="80" t="str">
        <f>'Лист1'!A304</f>
        <v>Кашлаев А.В</v>
      </c>
      <c r="B304" s="95" t="s">
        <v>604</v>
      </c>
      <c r="C304" s="191" t="str">
        <f>'Лист1'!C304</f>
        <v> 6,989.00 </v>
      </c>
      <c r="D304" s="192" t="str">
        <f>'Лист1'!D304</f>
        <v/>
      </c>
      <c r="E304" s="192" t="str">
        <f>'Лист1'!E304</f>
        <v/>
      </c>
      <c r="F304" s="192" t="str">
        <f>'Лист1'!F304</f>
        <v/>
      </c>
      <c r="G304" s="192" t="str">
        <f>'Лист1'!G304</f>
        <v> 1,778.00 </v>
      </c>
      <c r="H304" s="192" t="str">
        <f>'Лист1'!H304</f>
        <v> 5,000.00 </v>
      </c>
      <c r="I304" s="193" t="str">
        <f>'Лист1'!I304</f>
        <v> 6,778.00 </v>
      </c>
      <c r="J304" s="210" t="str">
        <f>'Лист1'!J304</f>
        <v/>
      </c>
      <c r="K304" s="210" t="str">
        <f>'Лист1'!K304</f>
        <v/>
      </c>
      <c r="L304" s="210" t="str">
        <f>'Лист1'!L304</f>
        <v/>
      </c>
      <c r="M304" s="210" t="str">
        <f>'Лист1'!M304</f>
        <v> 8,684.00 </v>
      </c>
      <c r="N304" s="210" t="str">
        <f>'Лист1'!N304</f>
        <v/>
      </c>
      <c r="O304" s="210" t="str">
        <f>'Лист1'!O304</f>
        <v/>
      </c>
      <c r="P304" s="210" t="str">
        <f>'Лист1'!P304</f>
        <v/>
      </c>
      <c r="Q304" s="210" t="str">
        <f>'Лист1'!Q304</f>
        <v> 5,083.00 </v>
      </c>
      <c r="R304" s="195" t="str">
        <f>'Лист1'!S304</f>
        <v> 13,767.00 </v>
      </c>
      <c r="S304" s="197" t="str">
        <f t="shared" si="5"/>
        <v> 0.00 </v>
      </c>
      <c r="T304" s="197" t="str">
        <f t="shared" si="6"/>
        <v> 5,083.50 </v>
      </c>
      <c r="U304" s="197" t="str">
        <f>'Лист1'!V304</f>
        <v> 12,072.50 </v>
      </c>
      <c r="V304" s="195" t="str">
        <f t="shared" si="7"/>
        <v> 1,694.50 </v>
      </c>
    </row>
    <row r="305" ht="15.75" customHeight="1">
      <c r="A305" s="80" t="str">
        <f>'Лист1'!A305</f>
        <v>Алиев А.Р</v>
      </c>
      <c r="B305" s="95" t="s">
        <v>606</v>
      </c>
      <c r="C305" s="191" t="str">
        <f>'Лист1'!C305</f>
        <v> 25,749.00 </v>
      </c>
      <c r="D305" s="192" t="str">
        <f>'Лист1'!D305</f>
        <v/>
      </c>
      <c r="E305" s="192" t="str">
        <f>'Лист1'!E305</f>
        <v/>
      </c>
      <c r="F305" s="192" t="str">
        <f>'Лист1'!F305</f>
        <v/>
      </c>
      <c r="G305" s="192" t="str">
        <f>'Лист1'!G305</f>
        <v> 1,501.00 </v>
      </c>
      <c r="H305" s="192" t="str">
        <f>'Лист1'!H305</f>
        <v> 5,000.00 </v>
      </c>
      <c r="I305" s="193" t="str">
        <f>'Лист1'!I305</f>
        <v> 6,501.00 </v>
      </c>
      <c r="J305" s="210" t="str">
        <f>'Лист1'!J305</f>
        <v/>
      </c>
      <c r="K305" s="210" t="str">
        <f>'Лист1'!K305</f>
        <v/>
      </c>
      <c r="L305" s="210" t="str">
        <f>'Лист1'!L305</f>
        <v/>
      </c>
      <c r="M305" s="210" t="str">
        <f>'Лист1'!M305</f>
        <v/>
      </c>
      <c r="N305" s="210" t="str">
        <f>'Лист1'!N305</f>
        <v/>
      </c>
      <c r="O305" s="210" t="str">
        <f>'Лист1'!O305</f>
        <v/>
      </c>
      <c r="P305" s="210" t="str">
        <f>'Лист1'!P305</f>
        <v/>
      </c>
      <c r="Q305" s="210" t="str">
        <f>'Лист1'!Q305</f>
        <v/>
      </c>
      <c r="R305" s="195" t="str">
        <f>'Лист1'!S305</f>
        <v> 0.00 </v>
      </c>
      <c r="S305" s="197" t="str">
        <f t="shared" si="5"/>
        <v>(32,250.00)</v>
      </c>
      <c r="T305" s="197" t="str">
        <f t="shared" si="6"/>
        <v> 4,875.75 </v>
      </c>
      <c r="U305" s="197" t="str">
        <f>'Лист1'!V305</f>
        <v> 30,624.75 </v>
      </c>
      <c r="V305" s="198" t="str">
        <f t="shared" si="7"/>
        <v>(30,624.75)</v>
      </c>
    </row>
    <row r="306" ht="15.75" customHeight="1">
      <c r="A306" s="80" t="str">
        <f>'Лист1'!A306</f>
        <v>Ковалев В. Г.</v>
      </c>
      <c r="B306" s="71" t="s">
        <v>608</v>
      </c>
      <c r="C306" s="191" t="str">
        <f>'Лист1'!C306</f>
        <v/>
      </c>
      <c r="D306" s="192" t="str">
        <f>'Лист1'!D306</f>
        <v/>
      </c>
      <c r="E306" s="192" t="str">
        <f>'Лист1'!E306</f>
        <v/>
      </c>
      <c r="F306" s="192" t="str">
        <f>'Лист1'!F306</f>
        <v/>
      </c>
      <c r="G306" s="192" t="str">
        <f>'Лист1'!G306</f>
        <v> 1,327.00 </v>
      </c>
      <c r="H306" s="192" t="str">
        <f>'Лист1'!H306</f>
        <v> 5,000.00 </v>
      </c>
      <c r="I306" s="193" t="str">
        <f>'Лист1'!I306</f>
        <v> 6,327.00 </v>
      </c>
      <c r="J306" s="210" t="str">
        <f>'Лист1'!J306</f>
        <v/>
      </c>
      <c r="K306" s="210" t="str">
        <f>'Лист1'!K306</f>
        <v/>
      </c>
      <c r="L306" s="210" t="str">
        <f>'Лист1'!L306</f>
        <v/>
      </c>
      <c r="M306" s="210" t="str">
        <f>'Лист1'!M306</f>
        <v/>
      </c>
      <c r="N306" s="210" t="str">
        <f>'Лист1'!N306</f>
        <v/>
      </c>
      <c r="O306" s="210" t="str">
        <f>'Лист1'!O306</f>
        <v/>
      </c>
      <c r="P306" s="210" t="str">
        <f>'Лист1'!P306</f>
        <v/>
      </c>
      <c r="Q306" s="210" t="str">
        <f>'Лист1'!Q306</f>
        <v/>
      </c>
      <c r="R306" s="195" t="str">
        <f>'Лист1'!S306</f>
        <v> 0.00 </v>
      </c>
      <c r="S306" s="197" t="str">
        <f t="shared" si="5"/>
        <v>(6,327.00)</v>
      </c>
      <c r="T306" s="197" t="str">
        <f t="shared" si="6"/>
        <v> 4,745.25 </v>
      </c>
      <c r="U306" s="197" t="str">
        <f>'Лист1'!V306</f>
        <v> 4,745.25 </v>
      </c>
      <c r="V306" s="195" t="str">
        <f t="shared" si="7"/>
        <v>(4,745.25)</v>
      </c>
    </row>
    <row r="307" ht="15.75" hidden="1" customHeight="1">
      <c r="A307" s="80" t="str">
        <f>'Лист1'!A307</f>
        <v>Якушева А. Л.</v>
      </c>
      <c r="B307" s="71" t="s">
        <v>610</v>
      </c>
      <c r="C307" s="191" t="str">
        <f>'Лист1'!C307</f>
        <v> 4,783.00 </v>
      </c>
      <c r="D307" s="192" t="str">
        <f>'Лист1'!D307</f>
        <v/>
      </c>
      <c r="E307" s="192" t="str">
        <f>'Лист1'!E307</f>
        <v/>
      </c>
      <c r="F307" s="192" t="str">
        <f>'Лист1'!F307</f>
        <v/>
      </c>
      <c r="G307" s="192" t="str">
        <f>'Лист1'!G307</f>
        <v> 1,304.00 </v>
      </c>
      <c r="H307" s="192" t="str">
        <f>'Лист1'!H307</f>
        <v> 5,000.00 </v>
      </c>
      <c r="I307" s="193" t="str">
        <f>'Лист1'!I307</f>
        <v> 6,304.00 </v>
      </c>
      <c r="J307" s="210" t="str">
        <f>'Лист1'!J307</f>
        <v/>
      </c>
      <c r="K307" s="210" t="str">
        <f>'Лист1'!K307</f>
        <v> 7,000.00 </v>
      </c>
      <c r="L307" s="210" t="str">
        <f>'Лист1'!L307</f>
        <v/>
      </c>
      <c r="M307" s="210" t="str">
        <f>'Лист1'!M307</f>
        <v/>
      </c>
      <c r="N307" s="210" t="str">
        <f>'Лист1'!N307</f>
        <v/>
      </c>
      <c r="O307" s="210" t="str">
        <f>'Лист1'!O307</f>
        <v> 4,382.00 </v>
      </c>
      <c r="P307" s="210" t="str">
        <f>'Лист1'!P307</f>
        <v/>
      </c>
      <c r="Q307" s="210" t="str">
        <f>'Лист1'!Q307</f>
        <v> 1,400.00 </v>
      </c>
      <c r="R307" s="195" t="str">
        <f>'Лист1'!S307</f>
        <v> 12,782.00 </v>
      </c>
      <c r="S307" s="197" t="str">
        <f t="shared" si="5"/>
        <v> 1,695.00 </v>
      </c>
      <c r="T307" s="197" t="str">
        <f t="shared" si="6"/>
        <v> 4,728.00 </v>
      </c>
      <c r="U307" s="197" t="str">
        <f>'Лист1'!V307</f>
        <v> 9,511.00 </v>
      </c>
      <c r="V307" s="195" t="str">
        <f t="shared" si="7"/>
        <v> 3,271.00 </v>
      </c>
    </row>
    <row r="308" ht="15.75" hidden="1" customHeight="1">
      <c r="A308" s="80" t="str">
        <f>'Лист1'!A308</f>
        <v>Кашлаев А.В</v>
      </c>
      <c r="B308" s="95" t="s">
        <v>611</v>
      </c>
      <c r="C308" s="191" t="str">
        <f>'Лист1'!C308</f>
        <v> 6,395.00 </v>
      </c>
      <c r="D308" s="192" t="str">
        <f>'Лист1'!D308</f>
        <v> 2,180.00 </v>
      </c>
      <c r="E308" s="192" t="str">
        <f>'Лист1'!E308</f>
        <v/>
      </c>
      <c r="F308" s="192" t="str">
        <f>'Лист1'!F308</f>
        <v/>
      </c>
      <c r="G308" s="192" t="str">
        <f>'Лист1'!G308</f>
        <v> 1,343.00 </v>
      </c>
      <c r="H308" s="192" t="str">
        <f>'Лист1'!H308</f>
        <v> 5,000.00 </v>
      </c>
      <c r="I308" s="193" t="str">
        <f>'Лист1'!I308</f>
        <v> 8,523.00 </v>
      </c>
      <c r="J308" s="210" t="str">
        <f>'Лист1'!J308</f>
        <v/>
      </c>
      <c r="K308" s="210" t="str">
        <f>'Лист1'!K308</f>
        <v/>
      </c>
      <c r="L308" s="210" t="str">
        <f>'Лист1'!L308</f>
        <v/>
      </c>
      <c r="M308" s="210" t="str">
        <f>'Лист1'!M308</f>
        <v> 7,985.00 </v>
      </c>
      <c r="N308" s="210" t="str">
        <f>'Лист1'!N308</f>
        <v/>
      </c>
      <c r="O308" s="210" t="str">
        <f>'Лист1'!O308</f>
        <v/>
      </c>
      <c r="P308" s="210" t="str">
        <f>'Лист1'!P308</f>
        <v/>
      </c>
      <c r="Q308" s="210" t="str">
        <f>'Лист1'!Q308</f>
        <v> 6,854.00 </v>
      </c>
      <c r="R308" s="195" t="str">
        <f>'Лист1'!S308</f>
        <v> 14,839.00 </v>
      </c>
      <c r="S308" s="197" t="str">
        <f t="shared" si="5"/>
        <v>(79.00)</v>
      </c>
      <c r="T308" s="197" t="str">
        <f t="shared" si="6"/>
        <v> 4,757.25 </v>
      </c>
      <c r="U308" s="197" t="str">
        <f>'Лист1'!V308</f>
        <v> 13,332.25 </v>
      </c>
      <c r="V308" s="195" t="str">
        <f t="shared" si="7"/>
        <v> 1,506.75 </v>
      </c>
    </row>
    <row r="309" ht="15.75" hidden="1" customHeight="1">
      <c r="A309" s="80" t="str">
        <f>'Лист1'!A309</f>
        <v>Степанько К. И.</v>
      </c>
      <c r="B309" s="71" t="s">
        <v>613</v>
      </c>
      <c r="C309" s="191" t="str">
        <f>'Лист1'!C309</f>
        <v> 158.00 </v>
      </c>
      <c r="D309" s="192" t="str">
        <f>'Лист1'!D309</f>
        <v/>
      </c>
      <c r="E309" s="192" t="str">
        <f>'Лист1'!E309</f>
        <v/>
      </c>
      <c r="F309" s="192" t="str">
        <f>'Лист1'!F309</f>
        <v/>
      </c>
      <c r="G309" s="192" t="str">
        <f>'Лист1'!G309</f>
        <v> 1,343.00 </v>
      </c>
      <c r="H309" s="192" t="str">
        <f>'Лист1'!H309</f>
        <v> 5,000.00 </v>
      </c>
      <c r="I309" s="193" t="str">
        <f>'Лист1'!I309</f>
        <v> 6,343.00 </v>
      </c>
      <c r="J309" s="210" t="str">
        <f>'Лист1'!J309</f>
        <v/>
      </c>
      <c r="K309" s="210" t="str">
        <f>'Лист1'!K309</f>
        <v/>
      </c>
      <c r="L309" s="210" t="str">
        <f>'Лист1'!L309</f>
        <v/>
      </c>
      <c r="M309" s="210" t="str">
        <f>'Лист1'!M309</f>
        <v> 6,501.00 </v>
      </c>
      <c r="N309" s="210" t="str">
        <f>'Лист1'!N309</f>
        <v/>
      </c>
      <c r="O309" s="210" t="str">
        <f>'Лист1'!O309</f>
        <v/>
      </c>
      <c r="P309" s="210" t="str">
        <f>'Лист1'!P309</f>
        <v/>
      </c>
      <c r="Q309" s="210" t="str">
        <f>'Лист1'!Q309</f>
        <v/>
      </c>
      <c r="R309" s="195" t="str">
        <f>'Лист1'!S309</f>
        <v> 6,501.00 </v>
      </c>
      <c r="S309" s="197" t="str">
        <f t="shared" si="5"/>
        <v> 0.00 </v>
      </c>
      <c r="T309" s="197" t="str">
        <f t="shared" si="6"/>
        <v> 4,757.25 </v>
      </c>
      <c r="U309" s="197" t="str">
        <f>'Лист1'!V309</f>
        <v> 4,915.25 </v>
      </c>
      <c r="V309" s="195" t="str">
        <f t="shared" si="7"/>
        <v> 1,585.75 </v>
      </c>
    </row>
    <row r="310" ht="15.75" hidden="1" customHeight="1">
      <c r="A310" s="80" t="str">
        <f>'Лист1'!A310</f>
        <v>Шевченко Е. С.</v>
      </c>
      <c r="B310" s="71" t="s">
        <v>615</v>
      </c>
      <c r="C310" s="191" t="str">
        <f>'Лист1'!C310</f>
        <v> 276.00 </v>
      </c>
      <c r="D310" s="192" t="str">
        <f>'Лист1'!D310</f>
        <v> 510.00 </v>
      </c>
      <c r="E310" s="192" t="str">
        <f>'Лист1'!E310</f>
        <v/>
      </c>
      <c r="F310" s="192" t="str">
        <f>'Лист1'!F310</f>
        <v/>
      </c>
      <c r="G310" s="192" t="str">
        <f>'Лист1'!G310</f>
        <v> 1,264.00 </v>
      </c>
      <c r="H310" s="192" t="str">
        <f>'Лист1'!H310</f>
        <v> 5,000.00 </v>
      </c>
      <c r="I310" s="193" t="str">
        <f>'Лист1'!I310</f>
        <v> 6,774.00 </v>
      </c>
      <c r="J310" s="210" t="str">
        <f>'Лист1'!J310</f>
        <v/>
      </c>
      <c r="K310" s="210" t="str">
        <f>'Лист1'!K310</f>
        <v/>
      </c>
      <c r="L310" s="210" t="str">
        <f>'Лист1'!L310</f>
        <v/>
      </c>
      <c r="M310" s="210" t="str">
        <f>'Лист1'!M310</f>
        <v/>
      </c>
      <c r="N310" s="210" t="str">
        <f>'Лист1'!N310</f>
        <v/>
      </c>
      <c r="O310" s="210" t="str">
        <f>'Лист1'!O310</f>
        <v/>
      </c>
      <c r="P310" s="210" t="str">
        <f>'Лист1'!P310</f>
        <v> 6,774.00 </v>
      </c>
      <c r="Q310" s="210" t="str">
        <f>'Лист1'!Q310</f>
        <v/>
      </c>
      <c r="R310" s="195" t="str">
        <f>'Лист1'!S310</f>
        <v> 6,774.00 </v>
      </c>
      <c r="S310" s="197" t="str">
        <f t="shared" si="5"/>
        <v>(276.00)</v>
      </c>
      <c r="T310" s="197" t="str">
        <f t="shared" si="6"/>
        <v> 4,698.00 </v>
      </c>
      <c r="U310" s="197" t="str">
        <f>'Лист1'!V310</f>
        <v> 5,484.00 </v>
      </c>
      <c r="V310" s="195" t="str">
        <f t="shared" si="7"/>
        <v> 1,290.00 </v>
      </c>
    </row>
    <row r="311" ht="15.75" customHeight="1">
      <c r="A311" s="80" t="str">
        <f>'Лист1'!A311</f>
        <v>Хазов А В</v>
      </c>
      <c r="B311" s="71" t="s">
        <v>617</v>
      </c>
      <c r="C311" s="191" t="str">
        <f>'Лист1'!C311</f>
        <v/>
      </c>
      <c r="D311" s="192" t="str">
        <f>'Лист1'!D311</f>
        <v> 1,355.00 </v>
      </c>
      <c r="E311" s="192" t="str">
        <f>'Лист1'!E311</f>
        <v/>
      </c>
      <c r="F311" s="192" t="str">
        <f>'Лист1'!F311</f>
        <v/>
      </c>
      <c r="G311" s="192" t="str">
        <f>'Лист1'!G311</f>
        <v> 1,189.00 </v>
      </c>
      <c r="H311" s="192" t="str">
        <f>'Лист1'!H311</f>
        <v> 5,000.00 </v>
      </c>
      <c r="I311" s="193" t="str">
        <f>'Лист1'!I311</f>
        <v> 7,544.00 </v>
      </c>
      <c r="J311" s="210" t="str">
        <f>'Лист1'!J311</f>
        <v/>
      </c>
      <c r="K311" s="210" t="str">
        <f>'Лист1'!K311</f>
        <v/>
      </c>
      <c r="L311" s="210" t="str">
        <f>'Лист1'!L311</f>
        <v/>
      </c>
      <c r="M311" s="210" t="str">
        <f>'Лист1'!M311</f>
        <v/>
      </c>
      <c r="N311" s="210" t="str">
        <f>'Лист1'!N311</f>
        <v> 4,355.00 </v>
      </c>
      <c r="O311" s="210" t="str">
        <f>'Лист1'!O311</f>
        <v/>
      </c>
      <c r="P311" s="210" t="str">
        <f>'Лист1'!P311</f>
        <v/>
      </c>
      <c r="Q311" s="210" t="str">
        <f>'Лист1'!Q311</f>
        <v/>
      </c>
      <c r="R311" s="195" t="str">
        <f>'Лист1'!S311</f>
        <v> 4,355.00 </v>
      </c>
      <c r="S311" s="197" t="str">
        <f t="shared" si="5"/>
        <v>(3,189.00)</v>
      </c>
      <c r="T311" s="197" t="str">
        <f t="shared" si="6"/>
        <v> 4,641.75 </v>
      </c>
      <c r="U311" s="197" t="str">
        <f>'Лист1'!V311</f>
        <v> 5,996.75 </v>
      </c>
      <c r="V311" s="195" t="str">
        <f t="shared" si="7"/>
        <v>(1,641.75)</v>
      </c>
    </row>
    <row r="312" ht="15.75" customHeight="1">
      <c r="A312" s="80" t="str">
        <f>'Лист1'!A312</f>
        <v>Алескеров А. В.</v>
      </c>
      <c r="B312" s="71" t="s">
        <v>619</v>
      </c>
      <c r="C312" s="191" t="str">
        <f>'Лист1'!C312</f>
        <v> 16,110.00 </v>
      </c>
      <c r="D312" s="192" t="str">
        <f>'Лист1'!D312</f>
        <v/>
      </c>
      <c r="E312" s="192" t="str">
        <f>'Лист1'!E312</f>
        <v/>
      </c>
      <c r="F312" s="192" t="str">
        <f>'Лист1'!F312</f>
        <v/>
      </c>
      <c r="G312" s="192" t="str">
        <f>'Лист1'!G312</f>
        <v> 1,201.00 </v>
      </c>
      <c r="H312" s="192" t="str">
        <f>'Лист1'!H312</f>
        <v> 5,000.00 </v>
      </c>
      <c r="I312" s="193" t="str">
        <f>'Лист1'!I312</f>
        <v> 6,201.00 </v>
      </c>
      <c r="J312" s="210" t="str">
        <f>'Лист1'!J312</f>
        <v/>
      </c>
      <c r="K312" s="210" t="str">
        <f>'Лист1'!K312</f>
        <v/>
      </c>
      <c r="L312" s="210" t="str">
        <f>'Лист1'!L312</f>
        <v/>
      </c>
      <c r="M312" s="210" t="str">
        <f>'Лист1'!M312</f>
        <v/>
      </c>
      <c r="N312" s="210" t="str">
        <f>'Лист1'!N312</f>
        <v> 3,000.00 </v>
      </c>
      <c r="O312" s="210" t="str">
        <f>'Лист1'!O312</f>
        <v/>
      </c>
      <c r="P312" s="210" t="str">
        <f>'Лист1'!P312</f>
        <v/>
      </c>
      <c r="Q312" s="210" t="str">
        <f>'Лист1'!Q312</f>
        <v> 16,210.00 </v>
      </c>
      <c r="R312" s="195" t="str">
        <f>'Лист1'!S312</f>
        <v> 19,210.00 </v>
      </c>
      <c r="S312" s="197" t="str">
        <f t="shared" si="5"/>
        <v>(3,101.00)</v>
      </c>
      <c r="T312" s="197" t="str">
        <f t="shared" si="6"/>
        <v> 4,650.75 </v>
      </c>
      <c r="U312" s="197" t="str">
        <f>'Лист1'!V312</f>
        <v> 20,760.75 </v>
      </c>
      <c r="V312" s="195" t="str">
        <f t="shared" si="7"/>
        <v>(1,550.75)</v>
      </c>
    </row>
    <row r="313" ht="15.75" customHeight="1">
      <c r="A313" s="80" t="str">
        <f>'Лист1'!A313</f>
        <v>Бутусов А. В.</v>
      </c>
      <c r="B313" s="71" t="s">
        <v>621</v>
      </c>
      <c r="C313" s="191" t="str">
        <f>'Лист1'!C313</f>
        <v> 8,941.00 </v>
      </c>
      <c r="D313" s="192" t="str">
        <f>'Лист1'!D313</f>
        <v/>
      </c>
      <c r="E313" s="192" t="str">
        <f>'Лист1'!E313</f>
        <v/>
      </c>
      <c r="F313" s="192" t="str">
        <f>'Лист1'!F313</f>
        <v/>
      </c>
      <c r="G313" s="192" t="str">
        <f>'Лист1'!G313</f>
        <v> 1,197.00 </v>
      </c>
      <c r="H313" s="192" t="str">
        <f>'Лист1'!H313</f>
        <v> 5,000.00 </v>
      </c>
      <c r="I313" s="193" t="str">
        <f>'Лист1'!I313</f>
        <v> 6,197.00 </v>
      </c>
      <c r="J313" s="210" t="str">
        <f>'Лист1'!J313</f>
        <v/>
      </c>
      <c r="K313" s="210" t="str">
        <f>'Лист1'!K313</f>
        <v> 12,803.00 </v>
      </c>
      <c r="L313" s="210" t="str">
        <f>'Лист1'!L313</f>
        <v/>
      </c>
      <c r="M313" s="210" t="str">
        <f>'Лист1'!M313</f>
        <v/>
      </c>
      <c r="N313" s="210" t="str">
        <f>'Лист1'!N313</f>
        <v/>
      </c>
      <c r="O313" s="210" t="str">
        <f>'Лист1'!O313</f>
        <v/>
      </c>
      <c r="P313" s="210" t="str">
        <f>'Лист1'!P313</f>
        <v/>
      </c>
      <c r="Q313" s="210" t="str">
        <f>'Лист1'!Q313</f>
        <v/>
      </c>
      <c r="R313" s="195" t="str">
        <f>'Лист1'!S313</f>
        <v> 12,803.00 </v>
      </c>
      <c r="S313" s="197" t="str">
        <f t="shared" si="5"/>
        <v>(2,335.00)</v>
      </c>
      <c r="T313" s="197" t="str">
        <f t="shared" si="6"/>
        <v> 4,647.75 </v>
      </c>
      <c r="U313" s="197" t="str">
        <f>'Лист1'!V313</f>
        <v> 13,588.75 </v>
      </c>
      <c r="V313" s="195" t="str">
        <f t="shared" si="7"/>
        <v>(785.75)</v>
      </c>
    </row>
    <row r="314" ht="15.75" hidden="1" customHeight="1">
      <c r="A314" s="80" t="str">
        <f>'Лист1'!A314</f>
        <v>Новиков М. В.</v>
      </c>
      <c r="B314" s="95" t="s">
        <v>623</v>
      </c>
      <c r="C314" s="191" t="str">
        <f>'Лист1'!C314</f>
        <v> 2,644.00 </v>
      </c>
      <c r="D314" s="192" t="str">
        <f>'Лист1'!D314</f>
        <v> 25.00 </v>
      </c>
      <c r="E314" s="192" t="str">
        <f>'Лист1'!E314</f>
        <v/>
      </c>
      <c r="F314" s="192" t="str">
        <f>'Лист1'!F314</f>
        <v/>
      </c>
      <c r="G314" s="192" t="str">
        <f>'Лист1'!G314</f>
        <v> 1,177.00 </v>
      </c>
      <c r="H314" s="192" t="str">
        <f>'Лист1'!H314</f>
        <v> 5,000.00 </v>
      </c>
      <c r="I314" s="193" t="str">
        <f>'Лист1'!I314</f>
        <v> 6,202.00 </v>
      </c>
      <c r="J314" s="210" t="str">
        <f>'Лист1'!J314</f>
        <v/>
      </c>
      <c r="K314" s="210" t="str">
        <f>'Лист1'!K314</f>
        <v> 2,644.00 </v>
      </c>
      <c r="L314" s="210" t="str">
        <f>'Лист1'!L314</f>
        <v/>
      </c>
      <c r="M314" s="210" t="str">
        <f>'Лист1'!M314</f>
        <v> 3,000.00 </v>
      </c>
      <c r="N314" s="210" t="str">
        <f>'Лист1'!N314</f>
        <v> 2,025.00 </v>
      </c>
      <c r="O314" s="210" t="str">
        <f>'Лист1'!O314</f>
        <v/>
      </c>
      <c r="P314" s="210" t="str">
        <f>'Лист1'!P314</f>
        <v/>
      </c>
      <c r="Q314" s="210" t="str">
        <f>'Лист1'!Q314</f>
        <v/>
      </c>
      <c r="R314" s="195" t="str">
        <f>'Лист1'!S314</f>
        <v> 7,669.00 </v>
      </c>
      <c r="S314" s="197" t="str">
        <f t="shared" si="5"/>
        <v>(1,177.00)</v>
      </c>
      <c r="T314" s="197" t="str">
        <f t="shared" si="6"/>
        <v> 4,632.75 </v>
      </c>
      <c r="U314" s="197" t="str">
        <f>'Лист1'!V314</f>
        <v> 7,301.75 </v>
      </c>
      <c r="V314" s="195" t="str">
        <f t="shared" si="7"/>
        <v> 367.25 </v>
      </c>
    </row>
    <row r="315" ht="15.75" hidden="1" customHeight="1">
      <c r="A315" s="80" t="str">
        <f>'Лист1'!A315</f>
        <v>Знаенко Е. А.</v>
      </c>
      <c r="B315" s="95" t="s">
        <v>625</v>
      </c>
      <c r="C315" s="191" t="str">
        <f>'Лист1'!C315</f>
        <v/>
      </c>
      <c r="D315" s="192" t="str">
        <f>'Лист1'!D315</f>
        <v> 10.00 </v>
      </c>
      <c r="E315" s="192" t="str">
        <f>'Лист1'!E315</f>
        <v/>
      </c>
      <c r="F315" s="192" t="str">
        <f>'Лист1'!F315</f>
        <v/>
      </c>
      <c r="G315" s="192" t="str">
        <f>'Лист1'!G315</f>
        <v> 909.00 </v>
      </c>
      <c r="H315" s="192" t="str">
        <f>'Лист1'!H315</f>
        <v> 5,000.00 </v>
      </c>
      <c r="I315" s="193" t="str">
        <f>'Лист1'!I315</f>
        <v> 5,919.00 </v>
      </c>
      <c r="J315" s="210" t="str">
        <f>'Лист1'!J315</f>
        <v> 2,310.00 </v>
      </c>
      <c r="K315" s="210" t="str">
        <f>'Лист1'!K315</f>
        <v/>
      </c>
      <c r="L315" s="210" t="str">
        <f>'Лист1'!L315</f>
        <v/>
      </c>
      <c r="M315" s="210" t="str">
        <f>'Лист1'!M315</f>
        <v> 1,500.00 </v>
      </c>
      <c r="N315" s="210" t="str">
        <f>'Лист1'!N315</f>
        <v/>
      </c>
      <c r="O315" s="210" t="str">
        <f>'Лист1'!O315</f>
        <v/>
      </c>
      <c r="P315" s="210" t="str">
        <f>'Лист1'!P315</f>
        <v/>
      </c>
      <c r="Q315" s="210" t="str">
        <f>'Лист1'!Q315</f>
        <v> 4,409.00 </v>
      </c>
      <c r="R315" s="195" t="str">
        <f>'Лист1'!S315</f>
        <v> 8,219.00 </v>
      </c>
      <c r="S315" s="197" t="str">
        <f t="shared" si="5"/>
        <v> 2,300.00 </v>
      </c>
      <c r="T315" s="197" t="str">
        <f t="shared" si="6"/>
        <v> 4,431.75 </v>
      </c>
      <c r="U315" s="197" t="str">
        <f>'Лист1'!V315</f>
        <v> 4,441.75 </v>
      </c>
      <c r="V315" s="195" t="str">
        <f t="shared" si="7"/>
        <v> 3,777.25 </v>
      </c>
    </row>
    <row r="316" ht="15.75" hidden="1" customHeight="1">
      <c r="A316" s="97" t="s">
        <v>626</v>
      </c>
      <c r="B316" s="98"/>
      <c r="C316" s="207" t="str">
        <f t="shared" ref="C316:P316" si="8">SUM(C278:C315)</f>
        <v> 166,088.00 </v>
      </c>
      <c r="D316" s="205" t="str">
        <f t="shared" si="8"/>
        <v> 15,145.00 </v>
      </c>
      <c r="E316" s="205" t="str">
        <f t="shared" si="8"/>
        <v> 0.00 </v>
      </c>
      <c r="F316" s="205" t="str">
        <f t="shared" si="8"/>
        <v> 0.00 </v>
      </c>
      <c r="G316" s="205" t="str">
        <f t="shared" si="8"/>
        <v> 51,725.00 </v>
      </c>
      <c r="H316" s="205" t="str">
        <f t="shared" si="8"/>
        <v> 190,000.00 </v>
      </c>
      <c r="I316" s="207" t="str">
        <f t="shared" si="8"/>
        <v> 256,870.00 </v>
      </c>
      <c r="J316" s="205" t="str">
        <f t="shared" si="8"/>
        <v> 22,411.00 </v>
      </c>
      <c r="K316" s="205" t="str">
        <f t="shared" si="8"/>
        <v> 47,156.00 </v>
      </c>
      <c r="L316" s="205" t="str">
        <f t="shared" si="8"/>
        <v> 36,460.00 </v>
      </c>
      <c r="M316" s="205" t="str">
        <f t="shared" si="8"/>
        <v> 69,785.00 </v>
      </c>
      <c r="N316" s="205" t="str">
        <f t="shared" si="8"/>
        <v> 18,482.00 </v>
      </c>
      <c r="O316" s="205" t="str">
        <f t="shared" si="8"/>
        <v> 17,213.00 </v>
      </c>
      <c r="P316" s="205" t="str">
        <f t="shared" si="8"/>
        <v> 8,874.00 </v>
      </c>
      <c r="Q316" s="205"/>
      <c r="R316" s="207" t="str">
        <f t="shared" ref="R316:V316" si="9">SUM(R278:R315)</f>
        <v> 273,266.50 </v>
      </c>
      <c r="S316" s="205" t="str">
        <f t="shared" si="9"/>
        <v>(149,691.50)</v>
      </c>
      <c r="T316" s="205" t="str">
        <f t="shared" si="9"/>
        <v> 181,293.75 </v>
      </c>
      <c r="U316" s="205" t="str">
        <f t="shared" si="9"/>
        <v> 362,526.75 </v>
      </c>
      <c r="V316" s="207" t="str">
        <f t="shared" si="9"/>
        <v>(89,260.25)</v>
      </c>
    </row>
    <row r="317" ht="15.75" hidden="1" customHeight="1">
      <c r="C317" s="237"/>
      <c r="H317" s="104" t="str">
        <f>G316+H316</f>
        <v>241,725.00 </v>
      </c>
      <c r="I317" s="4">
        <v>43079.0</v>
      </c>
      <c r="J317" s="109">
        <v>102585.0</v>
      </c>
      <c r="K317" s="5">
        <v>121158.0</v>
      </c>
      <c r="L317" s="110">
        <v>20777.0</v>
      </c>
      <c r="M317" s="5">
        <v>64230.0</v>
      </c>
      <c r="N317" s="5"/>
      <c r="O317" s="99" t="str">
        <f>SUM(O4:O316)</f>
        <v>(2,256,124.00)</v>
      </c>
      <c r="P317" s="176"/>
      <c r="Q317" s="176"/>
      <c r="R317" s="105"/>
      <c r="S317" s="104"/>
      <c r="T317" s="31"/>
      <c r="V317" s="4"/>
    </row>
    <row r="318" ht="15.75" hidden="1" customHeight="1">
      <c r="C318" s="237">
        <v>452039.0</v>
      </c>
      <c r="I318" s="4">
        <v>60558.0</v>
      </c>
      <c r="J318" s="238">
        <v>137899.0</v>
      </c>
      <c r="K318" s="5">
        <v>100186.0</v>
      </c>
      <c r="L318" s="110">
        <v>85697.0</v>
      </c>
      <c r="M318" s="5">
        <v>60224.0</v>
      </c>
      <c r="N318" s="5"/>
      <c r="O318" s="107" t="str">
        <f>O317/2</f>
        <v>(1,128,062.00)</v>
      </c>
      <c r="P318" s="67"/>
      <c r="Q318" s="67"/>
      <c r="R318" s="4"/>
      <c r="V318" s="4"/>
    </row>
    <row r="319" ht="15.75" hidden="1" customHeight="1">
      <c r="C319" s="237">
        <v>574423.0</v>
      </c>
      <c r="I319" s="4" t="str">
        <f t="shared" ref="I319:N319" si="10">I317+I318</f>
        <v>103637</v>
      </c>
      <c r="J319" s="238" t="str">
        <f t="shared" si="10"/>
        <v>240,484.00 </v>
      </c>
      <c r="K319" s="5" t="str">
        <f t="shared" si="10"/>
        <v>221344</v>
      </c>
      <c r="L319" s="110" t="str">
        <f t="shared" si="10"/>
        <v>106474</v>
      </c>
      <c r="M319" s="5" t="str">
        <f t="shared" si="10"/>
        <v>124454</v>
      </c>
      <c r="N319" s="5" t="str">
        <f t="shared" si="10"/>
        <v>0</v>
      </c>
      <c r="O319" s="104" t="str">
        <f>O316-O318</f>
        <v>1,145,275.00 </v>
      </c>
      <c r="P319" s="104"/>
      <c r="Q319" s="104"/>
      <c r="R319" s="4"/>
      <c r="V319" s="4"/>
    </row>
    <row r="320" ht="15.75" hidden="1" customHeight="1">
      <c r="B320">
        <v>209304.09</v>
      </c>
      <c r="C320" s="237">
        <v>274560.0</v>
      </c>
      <c r="I320" s="105" t="str">
        <f t="shared" ref="I320:N320" si="11">I316-I319</f>
        <v>153,233.00 </v>
      </c>
      <c r="J320" s="238" t="str">
        <f t="shared" si="11"/>
        <v>-218,073.00 </v>
      </c>
      <c r="K320" s="106" t="str">
        <f t="shared" si="11"/>
        <v>-174,188.00 </v>
      </c>
      <c r="L320" s="239" t="str">
        <f t="shared" si="11"/>
        <v>-70,014.00 </v>
      </c>
      <c r="M320" s="106" t="str">
        <f t="shared" si="11"/>
        <v>-54,669.00 </v>
      </c>
      <c r="N320" s="106" t="str">
        <f t="shared" si="11"/>
        <v>18,482.00 </v>
      </c>
      <c r="R320" s="4"/>
      <c r="V320" s="4"/>
    </row>
    <row r="321" ht="15.75" hidden="1" customHeight="1">
      <c r="B321" s="104">
        <v>248598.01</v>
      </c>
      <c r="C321" s="105">
        <v>166088.0</v>
      </c>
      <c r="I321" s="4"/>
      <c r="J321" s="109"/>
      <c r="K321" s="5"/>
      <c r="L321" s="110"/>
      <c r="M321" s="5"/>
      <c r="N321" s="5"/>
      <c r="R321" s="4"/>
      <c r="V321" s="4"/>
    </row>
    <row r="322" ht="15.75" hidden="1" customHeight="1">
      <c r="B322">
        <v>412669.08</v>
      </c>
      <c r="C322" s="108" t="str">
        <f>C318+C319+C320+C321</f>
        <v>1,467,110.00 </v>
      </c>
      <c r="I322" s="4"/>
      <c r="J322" s="109"/>
      <c r="K322" s="5"/>
      <c r="L322" s="110"/>
      <c r="M322" s="5"/>
      <c r="N322" s="5"/>
      <c r="R322" s="4"/>
      <c r="V322" s="4"/>
    </row>
    <row r="323" ht="15.75" hidden="1" customHeight="1">
      <c r="B323" s="104" t="str">
        <f>B320+B321+B322</f>
        <v>870,571.18 </v>
      </c>
      <c r="C323" s="105" t="str">
        <f>C316-C322</f>
        <v>-1,301,022.00 </v>
      </c>
      <c r="I323" s="4"/>
      <c r="J323" s="109"/>
      <c r="K323" s="5"/>
      <c r="L323" s="110"/>
      <c r="M323" s="5"/>
      <c r="N323" s="5"/>
      <c r="R323" s="4"/>
      <c r="V323" s="4"/>
    </row>
    <row r="324" ht="15.75" hidden="1" customHeight="1">
      <c r="C324" s="4"/>
      <c r="I324" s="4"/>
      <c r="J324" s="109"/>
      <c r="K324" s="5"/>
      <c r="L324" s="110"/>
      <c r="M324" s="5"/>
      <c r="N324" s="5"/>
      <c r="R324" s="4"/>
      <c r="V324" s="4"/>
    </row>
    <row r="325" ht="15.75" customHeight="1">
      <c r="B325" s="177" t="s">
        <v>626</v>
      </c>
      <c r="C325" s="4"/>
      <c r="I325" s="4"/>
      <c r="J325" s="109"/>
      <c r="K325" s="5"/>
      <c r="L325" s="110"/>
      <c r="M325" s="5"/>
      <c r="N325" s="5"/>
      <c r="R325" s="4"/>
      <c r="V325" s="178">
        <v>-117396.0</v>
      </c>
    </row>
    <row r="326" ht="15.75" customHeight="1">
      <c r="C326" s="4"/>
      <c r="I326" s="4"/>
      <c r="J326" s="109"/>
      <c r="K326" s="5"/>
      <c r="L326" s="110"/>
      <c r="M326" s="5"/>
      <c r="N326" s="5"/>
      <c r="R326" s="4"/>
      <c r="V326" s="105"/>
    </row>
  </sheetData>
  <mergeCells count="1">
    <mergeCell ref="I2:K2"/>
  </mergeCells>
  <printOptions/>
  <pageMargins bottom="1.05277777777778" footer="0.0" header="0.0" left="0.7875" right="0.7875" top="1.05277777777778"/>
  <pageSetup paperSize="9" orientation="portrait"/>
  <headerFooter>
    <oddHeader>&amp;Cffffff&amp;A</oddHeader>
    <oddFooter>&amp;CffffffСтраница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ScaleCrop>false</ScaleCrop>
  <HeadingPairs>
    <vt:vector baseType="variant" size="2">
      <vt:variant>
        <vt:lpstr>Листы</vt:lpstr>
      </vt:variant>
      <vt:variant>
        <vt:i4>5</vt:i4>
      </vt:variant>
    </vt:vector>
  </HeadingPairs>
  <TitlesOfParts>
    <vt:vector baseType="lpstr" size="5">
      <vt:lpstr>Лист1</vt:lpstr>
      <vt:lpstr>Долги Осн сектор</vt:lpstr>
      <vt:lpstr>Долги А</vt:lpstr>
      <vt:lpstr>Долги Б</vt:lpstr>
      <vt:lpstr>Долги В</vt:lpstr>
    </vt:vector>
  </TitlesOfParts>
  <LinksUpToDate>false</LinksUpToDate>
  <SharedDoc>false</SharedDoc>
  <HyperlinksChanged>false</HyperlinksChanged>
  <Application>Microsoft Excel</Application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Елена Костюченко</dc:creator>
  <dc:description/>
  <dc:language>ru-RU</dc:language>
  <cp:lastModifiedBy>Бух</cp:lastModifiedBy>
  <cp:lastPrinted>2021-06-11T13:14:43Z</cp:lastPrinted>
  <dcterms:modified xsi:type="dcterms:W3CDTF">2021-09-06T12:41:59Z</dcterms:modified>
  <cp:revision>1</cp:revision>
  <dc:subject/>
  <dc:title/>
</cp:coreProperties>
</file>