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5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6.xml" ContentType="application/vnd.openxmlformats-officedocument.spreadsheetml.pivotTab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61480\Documents\GOVHACK\2023\"/>
    </mc:Choice>
  </mc:AlternateContent>
  <xr:revisionPtr revIDLastSave="0" documentId="8_{6EDAE65E-C62B-4941-8E12-52EC9A4404D5}" xr6:coauthVersionLast="47" xr6:coauthVersionMax="47" xr10:uidLastSave="{00000000-0000-0000-0000-000000000000}"/>
  <bookViews>
    <workbookView xWindow="-120" yWindow="-120" windowWidth="20640" windowHeight="11040" activeTab="2"/>
  </bookViews>
  <sheets>
    <sheet name="NOTES" sheetId="14" r:id="rId1"/>
    <sheet name="ANALYSIS" sheetId="15" r:id="rId2"/>
    <sheet name="DATA =&gt; " sheetId="11" r:id="rId3"/>
    <sheet name="wasteprojectionmodel_actuals_20" sheetId="1" r:id="rId4"/>
    <sheet name="Joint tables" sheetId="9" r:id="rId5"/>
    <sheet name="Table1 Input" sheetId="8" r:id="rId6"/>
    <sheet name="Projection =&gt; " sheetId="12" r:id="rId7"/>
    <sheet name="Sheet8" sheetId="13" r:id="rId8"/>
    <sheet name="ANALYSIS =&gt; " sheetId="10" r:id="rId9"/>
    <sheet name="Sheet1" sheetId="2" r:id="rId10"/>
    <sheet name="Sheet2" sheetId="7" r:id="rId11"/>
    <sheet name="Suggestion1" sheetId="3" r:id="rId12"/>
    <sheet name="Suggestion2" sheetId="4" r:id="rId13"/>
    <sheet name="Suggestion3" sheetId="5" r:id="rId14"/>
    <sheet name="Suggestion4" sheetId="6" r:id="rId15"/>
  </sheets>
  <calcPr calcId="0"/>
  <pivotCaches>
    <pivotCache cacheId="31" r:id="rId16"/>
    <pivotCache cacheId="34" r:id="rId17"/>
  </pivotCaches>
</workbook>
</file>

<file path=xl/calcChain.xml><?xml version="1.0" encoding="utf-8"?>
<calcChain xmlns="http://schemas.openxmlformats.org/spreadsheetml/2006/main">
  <c r="D35" i="13" l="1"/>
  <c r="E35" i="13"/>
  <c r="F35" i="13"/>
  <c r="G35" i="13"/>
  <c r="H35" i="13"/>
  <c r="I35" i="13"/>
  <c r="J35" i="13"/>
  <c r="K35" i="13"/>
  <c r="L35" i="13"/>
  <c r="M35" i="13"/>
  <c r="N35" i="13"/>
  <c r="O35" i="13"/>
  <c r="P35" i="13"/>
  <c r="Q35" i="13"/>
  <c r="R35" i="13"/>
  <c r="T35" i="13"/>
  <c r="C35" i="13"/>
  <c r="R34" i="13"/>
  <c r="Q34" i="13"/>
  <c r="P34" i="13"/>
  <c r="O34" i="13"/>
  <c r="N34" i="13"/>
  <c r="M34" i="13"/>
  <c r="L34" i="13"/>
  <c r="K34" i="13"/>
  <c r="J34" i="13"/>
  <c r="I34" i="13"/>
  <c r="H34" i="13"/>
  <c r="G34" i="13"/>
  <c r="F34" i="13"/>
  <c r="E34" i="13"/>
  <c r="D34" i="13"/>
  <c r="C34" i="13"/>
  <c r="A34" i="13"/>
  <c r="R33" i="13"/>
  <c r="Q33" i="13"/>
  <c r="P33" i="13"/>
  <c r="O33" i="13"/>
  <c r="N33" i="13"/>
  <c r="M33" i="13"/>
  <c r="L33" i="13"/>
  <c r="K33" i="13"/>
  <c r="J33" i="13"/>
  <c r="I33" i="13"/>
  <c r="H33" i="13"/>
  <c r="G33" i="13"/>
  <c r="F33" i="13"/>
  <c r="E33" i="13"/>
  <c r="D33" i="13"/>
  <c r="C33" i="13"/>
  <c r="A33" i="13"/>
  <c r="R32" i="13"/>
  <c r="Q32" i="13"/>
  <c r="P32" i="13"/>
  <c r="O32" i="13"/>
  <c r="N32" i="13"/>
  <c r="M32" i="13"/>
  <c r="L32" i="13"/>
  <c r="K32" i="13"/>
  <c r="J32" i="13"/>
  <c r="I32" i="13"/>
  <c r="H32" i="13"/>
  <c r="G32" i="13"/>
  <c r="F32" i="13"/>
  <c r="E32" i="13"/>
  <c r="D32" i="13"/>
  <c r="C32" i="13"/>
  <c r="A32" i="13"/>
  <c r="R31" i="13"/>
  <c r="Q31" i="13"/>
  <c r="P31" i="13"/>
  <c r="O31" i="13"/>
  <c r="N31" i="13"/>
  <c r="M31" i="13"/>
  <c r="L31" i="13"/>
  <c r="K31" i="13"/>
  <c r="J31" i="13"/>
  <c r="I31" i="13"/>
  <c r="H31" i="13"/>
  <c r="G31" i="13"/>
  <c r="F31" i="13"/>
  <c r="E31" i="13"/>
  <c r="D31" i="13"/>
  <c r="C31" i="13"/>
  <c r="A31" i="13"/>
  <c r="R30" i="13"/>
  <c r="Q30" i="13"/>
  <c r="P30" i="13"/>
  <c r="O30" i="13"/>
  <c r="N30" i="13"/>
  <c r="M30" i="13"/>
  <c r="L30" i="13"/>
  <c r="K30" i="13"/>
  <c r="J30" i="13"/>
  <c r="I30" i="13"/>
  <c r="H30" i="13"/>
  <c r="G30" i="13"/>
  <c r="F30" i="13"/>
  <c r="E30" i="13"/>
  <c r="D30" i="13"/>
  <c r="C30" i="13"/>
  <c r="A30" i="13"/>
  <c r="R29" i="13"/>
  <c r="Q29" i="13"/>
  <c r="P29" i="13"/>
  <c r="O29" i="13"/>
  <c r="N29" i="13"/>
  <c r="M29" i="13"/>
  <c r="L29" i="13"/>
  <c r="K29" i="13"/>
  <c r="J29" i="13"/>
  <c r="I29" i="13"/>
  <c r="H29" i="13"/>
  <c r="G29" i="13"/>
  <c r="F29" i="13"/>
  <c r="E29" i="13"/>
  <c r="D29" i="13"/>
  <c r="C29" i="13"/>
  <c r="A29" i="13"/>
  <c r="R28" i="13"/>
  <c r="Q28" i="13"/>
  <c r="P28" i="13"/>
  <c r="O28" i="13"/>
  <c r="N28" i="13"/>
  <c r="M28" i="13"/>
  <c r="L28" i="13"/>
  <c r="K28" i="13"/>
  <c r="J28" i="13"/>
  <c r="I28" i="13"/>
  <c r="H28" i="13"/>
  <c r="G28" i="13"/>
  <c r="F28" i="13"/>
  <c r="E28" i="13"/>
  <c r="D28" i="13"/>
  <c r="C28" i="13"/>
  <c r="A28" i="13"/>
  <c r="R27" i="13"/>
  <c r="Q27" i="13"/>
  <c r="P27" i="13"/>
  <c r="O27" i="13"/>
  <c r="N27" i="13"/>
  <c r="M27" i="13"/>
  <c r="L27" i="13"/>
  <c r="K27" i="13"/>
  <c r="J27" i="13"/>
  <c r="I27" i="13"/>
  <c r="H27" i="13"/>
  <c r="G27" i="13"/>
  <c r="F27" i="13"/>
  <c r="E27" i="13"/>
  <c r="D27" i="13"/>
  <c r="C27" i="13"/>
  <c r="A27" i="13"/>
  <c r="R26" i="13"/>
  <c r="Q26" i="13"/>
  <c r="P26" i="13"/>
  <c r="O26" i="13"/>
  <c r="N26" i="13"/>
  <c r="M26" i="13"/>
  <c r="L26" i="13"/>
  <c r="K26" i="13"/>
  <c r="J26" i="13"/>
  <c r="I26" i="13"/>
  <c r="H26" i="13"/>
  <c r="G26" i="13"/>
  <c r="F26" i="13"/>
  <c r="E26" i="13"/>
  <c r="D26" i="13"/>
  <c r="C26" i="13"/>
  <c r="A26" i="13"/>
  <c r="R25" i="13"/>
  <c r="Q25" i="13"/>
  <c r="P25" i="13"/>
  <c r="O25" i="13"/>
  <c r="N25" i="13"/>
  <c r="M25" i="13"/>
  <c r="L25" i="13"/>
  <c r="K25" i="13"/>
  <c r="J25" i="13"/>
  <c r="I25" i="13"/>
  <c r="H25" i="13"/>
  <c r="G25" i="13"/>
  <c r="F25" i="13"/>
  <c r="E25" i="13"/>
  <c r="D25" i="13"/>
  <c r="C25" i="13"/>
  <c r="A25" i="13"/>
  <c r="R24" i="13"/>
  <c r="Q24" i="13"/>
  <c r="P24" i="13"/>
  <c r="O24" i="13"/>
  <c r="N24" i="13"/>
  <c r="M24" i="13"/>
  <c r="L24" i="13"/>
  <c r="K24" i="13"/>
  <c r="J24" i="13"/>
  <c r="I24" i="13"/>
  <c r="H24" i="13"/>
  <c r="G24" i="13"/>
  <c r="F24" i="13"/>
  <c r="E24" i="13"/>
  <c r="D24" i="13"/>
  <c r="C24" i="13"/>
  <c r="A24" i="13"/>
  <c r="R23" i="13"/>
  <c r="Q23" i="13"/>
  <c r="P23" i="13"/>
  <c r="O23" i="13"/>
  <c r="N23" i="13"/>
  <c r="M23" i="13"/>
  <c r="L23" i="13"/>
  <c r="K23" i="13"/>
  <c r="J23" i="13"/>
  <c r="I23" i="13"/>
  <c r="H23" i="13"/>
  <c r="G23" i="13"/>
  <c r="F23" i="13"/>
  <c r="E23" i="13"/>
  <c r="D23" i="13"/>
  <c r="C23" i="13"/>
  <c r="A23" i="13"/>
  <c r="R22" i="13"/>
  <c r="Q22" i="13"/>
  <c r="P22" i="13"/>
  <c r="O22" i="13"/>
  <c r="N22" i="13"/>
  <c r="M22" i="13"/>
  <c r="L22" i="13"/>
  <c r="K22" i="13"/>
  <c r="J22" i="13"/>
  <c r="I22" i="13"/>
  <c r="H22" i="13"/>
  <c r="G22" i="13"/>
  <c r="F22" i="13"/>
  <c r="E22" i="13"/>
  <c r="D22" i="13"/>
  <c r="C22" i="13"/>
  <c r="A22" i="13"/>
  <c r="R21" i="13"/>
  <c r="Q21" i="13"/>
  <c r="P21" i="13"/>
  <c r="O21" i="13"/>
  <c r="N21" i="13"/>
  <c r="M21" i="13"/>
  <c r="L21" i="13"/>
  <c r="K21" i="13"/>
  <c r="J21" i="13"/>
  <c r="I21" i="13"/>
  <c r="H21" i="13"/>
  <c r="G21" i="13"/>
  <c r="F21" i="13"/>
  <c r="E21" i="13"/>
  <c r="D21" i="13"/>
  <c r="C21" i="13"/>
  <c r="A21" i="13"/>
  <c r="R20" i="13"/>
  <c r="Q20" i="13"/>
  <c r="P20" i="13"/>
  <c r="O20" i="13"/>
  <c r="N20" i="13"/>
  <c r="M20" i="13"/>
  <c r="L20" i="13"/>
  <c r="K20" i="13"/>
  <c r="J20" i="13"/>
  <c r="I20" i="13"/>
  <c r="H20" i="13"/>
  <c r="G20" i="13"/>
  <c r="F20" i="13"/>
  <c r="E20" i="13"/>
  <c r="D20" i="13"/>
  <c r="C20" i="13"/>
  <c r="A20" i="13"/>
  <c r="R19" i="13"/>
  <c r="Q19" i="13"/>
  <c r="P19" i="13"/>
  <c r="O19" i="13"/>
  <c r="N19" i="13"/>
  <c r="M19" i="13"/>
  <c r="L19" i="13"/>
  <c r="K19" i="13"/>
  <c r="J19" i="13"/>
  <c r="I19" i="13"/>
  <c r="H19" i="13"/>
  <c r="G19" i="13"/>
  <c r="F19" i="13"/>
  <c r="E19" i="13"/>
  <c r="D19" i="13"/>
  <c r="C19" i="13"/>
  <c r="A19" i="13"/>
  <c r="R18" i="13"/>
  <c r="Q18" i="13"/>
  <c r="P18" i="13"/>
  <c r="O18" i="13"/>
  <c r="N18" i="13"/>
  <c r="M18" i="13"/>
  <c r="L18" i="13"/>
  <c r="K18" i="13"/>
  <c r="J18" i="13"/>
  <c r="I18" i="13"/>
  <c r="H18" i="13"/>
  <c r="G18" i="13"/>
  <c r="F18" i="13"/>
  <c r="E18" i="13"/>
  <c r="D18" i="13"/>
  <c r="C18" i="13"/>
  <c r="A18" i="13"/>
  <c r="R17" i="13"/>
  <c r="Q17" i="13"/>
  <c r="P17" i="13"/>
  <c r="O17" i="13"/>
  <c r="N17" i="13"/>
  <c r="M17" i="13"/>
  <c r="L17" i="13"/>
  <c r="K17" i="13"/>
  <c r="J17" i="13"/>
  <c r="I17" i="13"/>
  <c r="H17" i="13"/>
  <c r="G17" i="13"/>
  <c r="F17" i="13"/>
  <c r="E17" i="13"/>
  <c r="D17" i="13"/>
  <c r="C17" i="13"/>
  <c r="A17" i="13"/>
  <c r="R16" i="13"/>
  <c r="Q16" i="13"/>
  <c r="P16" i="13"/>
  <c r="O16" i="13"/>
  <c r="N16" i="13"/>
  <c r="M16" i="13"/>
  <c r="L16" i="13"/>
  <c r="K16" i="13"/>
  <c r="J16" i="13"/>
  <c r="I16" i="13"/>
  <c r="H16" i="13"/>
  <c r="G16" i="13"/>
  <c r="F16" i="13"/>
  <c r="E16" i="13"/>
  <c r="D16" i="13"/>
  <c r="C16" i="13"/>
  <c r="A16" i="13"/>
  <c r="R15" i="13"/>
  <c r="Q15" i="13"/>
  <c r="P15" i="13"/>
  <c r="O15" i="13"/>
  <c r="N15" i="13"/>
  <c r="M15" i="13"/>
  <c r="L15" i="13"/>
  <c r="K15" i="13"/>
  <c r="J15" i="13"/>
  <c r="I15" i="13"/>
  <c r="H15" i="13"/>
  <c r="G15" i="13"/>
  <c r="F15" i="13"/>
  <c r="E15" i="13"/>
  <c r="D15" i="13"/>
  <c r="C15" i="13"/>
  <c r="A15" i="13"/>
  <c r="R14" i="13"/>
  <c r="Q14" i="13"/>
  <c r="P14" i="13"/>
  <c r="O14" i="13"/>
  <c r="N14" i="13"/>
  <c r="M14" i="13"/>
  <c r="L14" i="13"/>
  <c r="K14" i="13"/>
  <c r="J14" i="13"/>
  <c r="I14" i="13"/>
  <c r="H14" i="13"/>
  <c r="G14" i="13"/>
  <c r="F14" i="13"/>
  <c r="E14" i="13"/>
  <c r="D14" i="13"/>
  <c r="C14" i="13"/>
  <c r="A14" i="13"/>
  <c r="R13" i="13"/>
  <c r="Q13" i="13"/>
  <c r="P13" i="13"/>
  <c r="O13" i="13"/>
  <c r="N13" i="13"/>
  <c r="M13" i="13"/>
  <c r="L13" i="13"/>
  <c r="K13" i="13"/>
  <c r="J13" i="13"/>
  <c r="I13" i="13"/>
  <c r="H13" i="13"/>
  <c r="G13" i="13"/>
  <c r="F13" i="13"/>
  <c r="E13" i="13"/>
  <c r="D13" i="13"/>
  <c r="C13" i="13"/>
  <c r="A13" i="13"/>
  <c r="R12" i="13"/>
  <c r="Q12" i="13"/>
  <c r="P12" i="13"/>
  <c r="O12" i="13"/>
  <c r="N12" i="13"/>
  <c r="M12" i="13"/>
  <c r="L12" i="13"/>
  <c r="K12" i="13"/>
  <c r="J12" i="13"/>
  <c r="I12" i="13"/>
  <c r="H12" i="13"/>
  <c r="G12" i="13"/>
  <c r="F12" i="13"/>
  <c r="E12" i="13"/>
  <c r="D12" i="13"/>
  <c r="C12" i="13"/>
  <c r="A12" i="13"/>
  <c r="R11" i="13"/>
  <c r="Q11" i="13"/>
  <c r="P11" i="13"/>
  <c r="O11" i="13"/>
  <c r="N11" i="13"/>
  <c r="M11" i="13"/>
  <c r="L11" i="13"/>
  <c r="K11" i="13"/>
  <c r="J11" i="13"/>
  <c r="I11" i="13"/>
  <c r="H11" i="13"/>
  <c r="G11" i="13"/>
  <c r="F11" i="13"/>
  <c r="E11" i="13"/>
  <c r="D11" i="13"/>
  <c r="C11" i="13"/>
  <c r="A11" i="13"/>
  <c r="R10" i="13"/>
  <c r="Q10" i="13"/>
  <c r="P10" i="13"/>
  <c r="O10" i="13"/>
  <c r="N10" i="13"/>
  <c r="M10" i="13"/>
  <c r="L10" i="13"/>
  <c r="K10" i="13"/>
  <c r="J10" i="13"/>
  <c r="I10" i="13"/>
  <c r="H10" i="13"/>
  <c r="G10" i="13"/>
  <c r="F10" i="13"/>
  <c r="E10" i="13"/>
  <c r="D10" i="13"/>
  <c r="C10" i="13"/>
  <c r="A10" i="13"/>
  <c r="R9" i="13"/>
  <c r="Q9" i="13"/>
  <c r="P9" i="13"/>
  <c r="O9" i="13"/>
  <c r="N9" i="13"/>
  <c r="M9" i="13"/>
  <c r="L9" i="13"/>
  <c r="K9" i="13"/>
  <c r="J9" i="13"/>
  <c r="I9" i="13"/>
  <c r="H9" i="13"/>
  <c r="G9" i="13"/>
  <c r="F9" i="13"/>
  <c r="E9" i="13"/>
  <c r="D9" i="13"/>
  <c r="C9" i="13"/>
  <c r="A9" i="13"/>
  <c r="R8" i="13"/>
  <c r="Q8" i="13"/>
  <c r="P8" i="13"/>
  <c r="O8" i="13"/>
  <c r="N8" i="13"/>
  <c r="M8" i="13"/>
  <c r="L8" i="13"/>
  <c r="K8" i="13"/>
  <c r="J8" i="13"/>
  <c r="I8" i="13"/>
  <c r="H8" i="13"/>
  <c r="G8" i="13"/>
  <c r="F8" i="13"/>
  <c r="E8" i="13"/>
  <c r="D8" i="13"/>
  <c r="C8" i="13"/>
  <c r="A8" i="13"/>
  <c r="R7" i="13"/>
  <c r="Q7" i="13"/>
  <c r="P7" i="13"/>
  <c r="O7" i="13"/>
  <c r="N7" i="13"/>
  <c r="M7" i="13"/>
  <c r="L7" i="13"/>
  <c r="K7" i="13"/>
  <c r="J7" i="13"/>
  <c r="I7" i="13"/>
  <c r="H7" i="13"/>
  <c r="G7" i="13"/>
  <c r="F7" i="13"/>
  <c r="E7" i="13"/>
  <c r="D7" i="13"/>
  <c r="C7" i="13"/>
  <c r="A7" i="13"/>
  <c r="R6" i="13"/>
  <c r="Q6" i="13"/>
  <c r="P6" i="13"/>
  <c r="O6" i="13"/>
  <c r="N6" i="13"/>
  <c r="M6" i="13"/>
  <c r="L6" i="13"/>
  <c r="K6" i="13"/>
  <c r="J6" i="13"/>
  <c r="I6" i="13"/>
  <c r="H6" i="13"/>
  <c r="G6" i="13"/>
  <c r="F6" i="13"/>
  <c r="E6" i="13"/>
  <c r="D6" i="13"/>
  <c r="C6" i="13"/>
  <c r="A6" i="13"/>
  <c r="R5" i="13"/>
  <c r="Q5" i="13"/>
  <c r="P5" i="13"/>
  <c r="O5" i="13"/>
  <c r="N5" i="13"/>
  <c r="M5" i="13"/>
  <c r="L5" i="13"/>
  <c r="K5" i="13"/>
  <c r="J5" i="13"/>
  <c r="I5" i="13"/>
  <c r="H5" i="13"/>
  <c r="G5" i="13"/>
  <c r="F5" i="13"/>
  <c r="E5" i="13"/>
  <c r="D5" i="13"/>
  <c r="C5" i="13"/>
  <c r="A5" i="13"/>
  <c r="R4" i="13"/>
  <c r="Q4" i="13"/>
  <c r="P4" i="13"/>
  <c r="O4" i="13"/>
  <c r="N4" i="13"/>
  <c r="M4" i="13"/>
  <c r="L4" i="13"/>
  <c r="K4" i="13"/>
  <c r="J4" i="13"/>
  <c r="I4" i="13"/>
  <c r="H4" i="13"/>
  <c r="G4" i="13"/>
  <c r="F4" i="13"/>
  <c r="E4" i="13"/>
  <c r="D4" i="13"/>
  <c r="C4" i="13"/>
  <c r="A4" i="13"/>
  <c r="S35" i="13" s="1"/>
  <c r="R3" i="13"/>
  <c r="Q3" i="13"/>
  <c r="P3" i="13"/>
  <c r="O3" i="13"/>
  <c r="N3" i="13"/>
  <c r="M3" i="13"/>
  <c r="L3" i="13"/>
  <c r="K3" i="13"/>
  <c r="J3" i="13"/>
  <c r="I3" i="13"/>
  <c r="H3" i="13"/>
  <c r="G3" i="13"/>
  <c r="F3" i="13"/>
  <c r="E3" i="13"/>
  <c r="D3" i="13"/>
  <c r="C3" i="13"/>
  <c r="A3" i="13"/>
  <c r="R2" i="13"/>
  <c r="Q2" i="13"/>
  <c r="P2" i="13"/>
  <c r="O2" i="13"/>
  <c r="N2" i="13"/>
  <c r="M2" i="13"/>
  <c r="L2" i="13"/>
  <c r="K2" i="13"/>
  <c r="J2" i="13"/>
  <c r="I2" i="13"/>
  <c r="H2" i="13"/>
  <c r="G2" i="13"/>
  <c r="F2" i="13"/>
  <c r="E2" i="13"/>
  <c r="D2" i="13"/>
  <c r="C2" i="13"/>
  <c r="A2" i="13"/>
  <c r="D3" i="8"/>
  <c r="E3" i="8"/>
  <c r="F3" i="8"/>
  <c r="G3" i="8"/>
  <c r="H3" i="8"/>
  <c r="I3" i="8"/>
  <c r="J3" i="8"/>
  <c r="K3" i="8"/>
  <c r="L3" i="8"/>
  <c r="M3" i="8"/>
  <c r="N3" i="8"/>
  <c r="O3" i="8"/>
  <c r="P3" i="8"/>
  <c r="Q3" i="8"/>
  <c r="R3" i="8"/>
  <c r="S3" i="8"/>
  <c r="D4" i="8"/>
  <c r="E4" i="8"/>
  <c r="F4" i="8"/>
  <c r="G4" i="8"/>
  <c r="H4" i="8"/>
  <c r="I4" i="8"/>
  <c r="J4" i="8"/>
  <c r="K4" i="8"/>
  <c r="L4" i="8"/>
  <c r="M4" i="8"/>
  <c r="N4" i="8"/>
  <c r="O4" i="8"/>
  <c r="P4" i="8"/>
  <c r="Q4" i="8"/>
  <c r="R4" i="8"/>
  <c r="S4" i="8"/>
  <c r="D5" i="8"/>
  <c r="E5" i="8"/>
  <c r="F5" i="8"/>
  <c r="G5" i="8"/>
  <c r="H5" i="8"/>
  <c r="I5" i="8"/>
  <c r="J5" i="8"/>
  <c r="K5" i="8"/>
  <c r="L5" i="8"/>
  <c r="M5" i="8"/>
  <c r="N5" i="8"/>
  <c r="O5" i="8"/>
  <c r="P5" i="8"/>
  <c r="Q5" i="8"/>
  <c r="R5" i="8"/>
  <c r="S5" i="8"/>
  <c r="D6" i="8"/>
  <c r="E6" i="8"/>
  <c r="F6" i="8"/>
  <c r="G6" i="8"/>
  <c r="H6" i="8"/>
  <c r="I6" i="8"/>
  <c r="J6" i="8"/>
  <c r="K6" i="8"/>
  <c r="L6" i="8"/>
  <c r="M6" i="8"/>
  <c r="N6" i="8"/>
  <c r="O6" i="8"/>
  <c r="P6" i="8"/>
  <c r="Q6" i="8"/>
  <c r="R6" i="8"/>
  <c r="S6" i="8"/>
  <c r="D7" i="8"/>
  <c r="E7" i="8"/>
  <c r="F7" i="8"/>
  <c r="G7" i="8"/>
  <c r="H7" i="8"/>
  <c r="I7" i="8"/>
  <c r="J7" i="8"/>
  <c r="K7" i="8"/>
  <c r="L7" i="8"/>
  <c r="M7" i="8"/>
  <c r="N7" i="8"/>
  <c r="O7" i="8"/>
  <c r="P7" i="8"/>
  <c r="Q7" i="8"/>
  <c r="R7" i="8"/>
  <c r="S7" i="8"/>
  <c r="D8" i="8"/>
  <c r="E8" i="8"/>
  <c r="F8" i="8"/>
  <c r="G8" i="8"/>
  <c r="H8" i="8"/>
  <c r="I8" i="8"/>
  <c r="J8" i="8"/>
  <c r="K8" i="8"/>
  <c r="L8" i="8"/>
  <c r="M8" i="8"/>
  <c r="N8" i="8"/>
  <c r="O8" i="8"/>
  <c r="P8" i="8"/>
  <c r="Q8" i="8"/>
  <c r="R8" i="8"/>
  <c r="S8" i="8"/>
  <c r="D9" i="8"/>
  <c r="E9" i="8"/>
  <c r="F9" i="8"/>
  <c r="G9" i="8"/>
  <c r="H9" i="8"/>
  <c r="I9" i="8"/>
  <c r="J9" i="8"/>
  <c r="K9" i="8"/>
  <c r="L9" i="8"/>
  <c r="M9" i="8"/>
  <c r="N9" i="8"/>
  <c r="O9" i="8"/>
  <c r="P9" i="8"/>
  <c r="Q9" i="8"/>
  <c r="R9" i="8"/>
  <c r="S9" i="8"/>
  <c r="D10" i="8"/>
  <c r="E10" i="8"/>
  <c r="F10" i="8"/>
  <c r="G10" i="8"/>
  <c r="H10" i="8"/>
  <c r="I10" i="8"/>
  <c r="J10" i="8"/>
  <c r="K10" i="8"/>
  <c r="L10" i="8"/>
  <c r="M10" i="8"/>
  <c r="N10" i="8"/>
  <c r="O10" i="8"/>
  <c r="P10" i="8"/>
  <c r="Q10" i="8"/>
  <c r="R10" i="8"/>
  <c r="S10" i="8"/>
  <c r="D11" i="8"/>
  <c r="E11" i="8"/>
  <c r="F11" i="8"/>
  <c r="G11" i="8"/>
  <c r="H11" i="8"/>
  <c r="I11" i="8"/>
  <c r="J11" i="8"/>
  <c r="K11" i="8"/>
  <c r="L11" i="8"/>
  <c r="M11" i="8"/>
  <c r="N11" i="8"/>
  <c r="O11" i="8"/>
  <c r="P11" i="8"/>
  <c r="Q11" i="8"/>
  <c r="R11" i="8"/>
  <c r="S11" i="8"/>
  <c r="D12" i="8"/>
  <c r="E12" i="8"/>
  <c r="F12" i="8"/>
  <c r="G12" i="8"/>
  <c r="H12" i="8"/>
  <c r="I12" i="8"/>
  <c r="J12" i="8"/>
  <c r="K12" i="8"/>
  <c r="L12" i="8"/>
  <c r="M12" i="8"/>
  <c r="N12" i="8"/>
  <c r="O12" i="8"/>
  <c r="P12" i="8"/>
  <c r="Q12" i="8"/>
  <c r="R12" i="8"/>
  <c r="S12" i="8"/>
  <c r="D13" i="8"/>
  <c r="E13" i="8"/>
  <c r="F13" i="8"/>
  <c r="G13" i="8"/>
  <c r="H13" i="8"/>
  <c r="I13" i="8"/>
  <c r="J13" i="8"/>
  <c r="K13" i="8"/>
  <c r="L13" i="8"/>
  <c r="M13" i="8"/>
  <c r="N13" i="8"/>
  <c r="O13" i="8"/>
  <c r="P13" i="8"/>
  <c r="Q13" i="8"/>
  <c r="R13" i="8"/>
  <c r="S13" i="8"/>
  <c r="D14" i="8"/>
  <c r="E14" i="8"/>
  <c r="F14" i="8"/>
  <c r="G14" i="8"/>
  <c r="H14" i="8"/>
  <c r="I14" i="8"/>
  <c r="J14" i="8"/>
  <c r="K14" i="8"/>
  <c r="L14" i="8"/>
  <c r="M14" i="8"/>
  <c r="N14" i="8"/>
  <c r="O14" i="8"/>
  <c r="P14" i="8"/>
  <c r="Q14" i="8"/>
  <c r="R14" i="8"/>
  <c r="S14" i="8"/>
  <c r="D15" i="8"/>
  <c r="E15" i="8"/>
  <c r="F15" i="8"/>
  <c r="G15" i="8"/>
  <c r="H15" i="8"/>
  <c r="I15" i="8"/>
  <c r="J15" i="8"/>
  <c r="K15" i="8"/>
  <c r="L15" i="8"/>
  <c r="M15" i="8"/>
  <c r="N15" i="8"/>
  <c r="O15" i="8"/>
  <c r="P15" i="8"/>
  <c r="Q15" i="8"/>
  <c r="R15" i="8"/>
  <c r="S15" i="8"/>
  <c r="D16" i="8"/>
  <c r="E16" i="8"/>
  <c r="F16" i="8"/>
  <c r="G16" i="8"/>
  <c r="H16" i="8"/>
  <c r="I16" i="8"/>
  <c r="J16" i="8"/>
  <c r="K16" i="8"/>
  <c r="L16" i="8"/>
  <c r="M16" i="8"/>
  <c r="N16" i="8"/>
  <c r="O16" i="8"/>
  <c r="P16" i="8"/>
  <c r="Q16" i="8"/>
  <c r="R16" i="8"/>
  <c r="S16" i="8"/>
  <c r="D17" i="8"/>
  <c r="E17" i="8"/>
  <c r="F17" i="8"/>
  <c r="G17" i="8"/>
  <c r="H17" i="8"/>
  <c r="I17" i="8"/>
  <c r="J17" i="8"/>
  <c r="K17" i="8"/>
  <c r="L17" i="8"/>
  <c r="M17" i="8"/>
  <c r="N17" i="8"/>
  <c r="O17" i="8"/>
  <c r="P17" i="8"/>
  <c r="Q17" i="8"/>
  <c r="R17" i="8"/>
  <c r="S17" i="8"/>
  <c r="D18" i="8"/>
  <c r="E18" i="8"/>
  <c r="F18" i="8"/>
  <c r="G18" i="8"/>
  <c r="H18" i="8"/>
  <c r="I18" i="8"/>
  <c r="J18" i="8"/>
  <c r="K18" i="8"/>
  <c r="L18" i="8"/>
  <c r="M18" i="8"/>
  <c r="N18" i="8"/>
  <c r="O18" i="8"/>
  <c r="P18" i="8"/>
  <c r="Q18" i="8"/>
  <c r="R18" i="8"/>
  <c r="S18" i="8"/>
  <c r="D19" i="8"/>
  <c r="E19" i="8"/>
  <c r="F19" i="8"/>
  <c r="G19" i="8"/>
  <c r="H19" i="8"/>
  <c r="I19" i="8"/>
  <c r="J19" i="8"/>
  <c r="K19" i="8"/>
  <c r="L19" i="8"/>
  <c r="M19" i="8"/>
  <c r="N19" i="8"/>
  <c r="O19" i="8"/>
  <c r="P19" i="8"/>
  <c r="Q19" i="8"/>
  <c r="R19" i="8"/>
  <c r="S19" i="8"/>
  <c r="D20" i="8"/>
  <c r="E20" i="8"/>
  <c r="F20" i="8"/>
  <c r="G20" i="8"/>
  <c r="H20" i="8"/>
  <c r="I20" i="8"/>
  <c r="J20" i="8"/>
  <c r="K20" i="8"/>
  <c r="L20" i="8"/>
  <c r="M20" i="8"/>
  <c r="N20" i="8"/>
  <c r="O20" i="8"/>
  <c r="P20" i="8"/>
  <c r="Q20" i="8"/>
  <c r="R20" i="8"/>
  <c r="S20" i="8"/>
  <c r="D21" i="8"/>
  <c r="E21" i="8"/>
  <c r="F21" i="8"/>
  <c r="G21" i="8"/>
  <c r="H21" i="8"/>
  <c r="I21" i="8"/>
  <c r="J21" i="8"/>
  <c r="K21" i="8"/>
  <c r="L21" i="8"/>
  <c r="M21" i="8"/>
  <c r="N21" i="8"/>
  <c r="O21" i="8"/>
  <c r="P21" i="8"/>
  <c r="Q21" i="8"/>
  <c r="R21" i="8"/>
  <c r="S21" i="8"/>
  <c r="D22" i="8"/>
  <c r="E22" i="8"/>
  <c r="F22" i="8"/>
  <c r="G22" i="8"/>
  <c r="H22" i="8"/>
  <c r="I22" i="8"/>
  <c r="J22" i="8"/>
  <c r="K22" i="8"/>
  <c r="L22" i="8"/>
  <c r="M22" i="8"/>
  <c r="N22" i="8"/>
  <c r="O22" i="8"/>
  <c r="P22" i="8"/>
  <c r="Q22" i="8"/>
  <c r="R22" i="8"/>
  <c r="S22" i="8"/>
  <c r="D23" i="8"/>
  <c r="E23" i="8"/>
  <c r="F23" i="8"/>
  <c r="G23" i="8"/>
  <c r="H23" i="8"/>
  <c r="I23" i="8"/>
  <c r="J23" i="8"/>
  <c r="K23" i="8"/>
  <c r="L23" i="8"/>
  <c r="M23" i="8"/>
  <c r="N23" i="8"/>
  <c r="O23" i="8"/>
  <c r="P23" i="8"/>
  <c r="Q23" i="8"/>
  <c r="R23" i="8"/>
  <c r="S23" i="8"/>
  <c r="D24" i="8"/>
  <c r="E24" i="8"/>
  <c r="F24" i="8"/>
  <c r="G24" i="8"/>
  <c r="H24" i="8"/>
  <c r="I24" i="8"/>
  <c r="J24" i="8"/>
  <c r="K24" i="8"/>
  <c r="L24" i="8"/>
  <c r="M24" i="8"/>
  <c r="N24" i="8"/>
  <c r="O24" i="8"/>
  <c r="P24" i="8"/>
  <c r="Q24" i="8"/>
  <c r="R24" i="8"/>
  <c r="S24" i="8"/>
  <c r="D25" i="8"/>
  <c r="E25" i="8"/>
  <c r="F25" i="8"/>
  <c r="G25" i="8"/>
  <c r="H25" i="8"/>
  <c r="I25" i="8"/>
  <c r="J25" i="8"/>
  <c r="K25" i="8"/>
  <c r="L25" i="8"/>
  <c r="M25" i="8"/>
  <c r="N25" i="8"/>
  <c r="O25" i="8"/>
  <c r="P25" i="8"/>
  <c r="Q25" i="8"/>
  <c r="R25" i="8"/>
  <c r="S25" i="8"/>
  <c r="D26" i="8"/>
  <c r="E26" i="8"/>
  <c r="F26" i="8"/>
  <c r="G26" i="8"/>
  <c r="H26" i="8"/>
  <c r="I26" i="8"/>
  <c r="J26" i="8"/>
  <c r="K26" i="8"/>
  <c r="L26" i="8"/>
  <c r="M26" i="8"/>
  <c r="N26" i="8"/>
  <c r="O26" i="8"/>
  <c r="P26" i="8"/>
  <c r="Q26" i="8"/>
  <c r="R26" i="8"/>
  <c r="S26" i="8"/>
  <c r="D27" i="8"/>
  <c r="E27" i="8"/>
  <c r="F27" i="8"/>
  <c r="G27" i="8"/>
  <c r="H27" i="8"/>
  <c r="I27" i="8"/>
  <c r="J27" i="8"/>
  <c r="K27" i="8"/>
  <c r="L27" i="8"/>
  <c r="M27" i="8"/>
  <c r="N27" i="8"/>
  <c r="O27" i="8"/>
  <c r="P27" i="8"/>
  <c r="Q27" i="8"/>
  <c r="R27" i="8"/>
  <c r="S27" i="8"/>
  <c r="D28" i="8"/>
  <c r="E28" i="8"/>
  <c r="F28" i="8"/>
  <c r="G28" i="8"/>
  <c r="H28" i="8"/>
  <c r="I28" i="8"/>
  <c r="J28" i="8"/>
  <c r="K28" i="8"/>
  <c r="L28" i="8"/>
  <c r="M28" i="8"/>
  <c r="N28" i="8"/>
  <c r="O28" i="8"/>
  <c r="P28" i="8"/>
  <c r="Q28" i="8"/>
  <c r="R28" i="8"/>
  <c r="S28" i="8"/>
  <c r="D29" i="8"/>
  <c r="E29" i="8"/>
  <c r="F29" i="8"/>
  <c r="G29" i="8"/>
  <c r="H29" i="8"/>
  <c r="I29" i="8"/>
  <c r="J29" i="8"/>
  <c r="K29" i="8"/>
  <c r="L29" i="8"/>
  <c r="M29" i="8"/>
  <c r="N29" i="8"/>
  <c r="O29" i="8"/>
  <c r="P29" i="8"/>
  <c r="Q29" i="8"/>
  <c r="R29" i="8"/>
  <c r="S29" i="8"/>
  <c r="D30" i="8"/>
  <c r="E30" i="8"/>
  <c r="F30" i="8"/>
  <c r="G30" i="8"/>
  <c r="H30" i="8"/>
  <c r="I30" i="8"/>
  <c r="J30" i="8"/>
  <c r="K30" i="8"/>
  <c r="L30" i="8"/>
  <c r="M30" i="8"/>
  <c r="N30" i="8"/>
  <c r="O30" i="8"/>
  <c r="P30" i="8"/>
  <c r="Q30" i="8"/>
  <c r="R30" i="8"/>
  <c r="S30" i="8"/>
  <c r="D31" i="8"/>
  <c r="E31" i="8"/>
  <c r="F31" i="8"/>
  <c r="G31" i="8"/>
  <c r="H31" i="8"/>
  <c r="I31" i="8"/>
  <c r="J31" i="8"/>
  <c r="K31" i="8"/>
  <c r="L31" i="8"/>
  <c r="M31" i="8"/>
  <c r="N31" i="8"/>
  <c r="O31" i="8"/>
  <c r="P31" i="8"/>
  <c r="Q31" i="8"/>
  <c r="R31" i="8"/>
  <c r="S31" i="8"/>
  <c r="D32" i="8"/>
  <c r="E32" i="8"/>
  <c r="F32" i="8"/>
  <c r="G32" i="8"/>
  <c r="H32" i="8"/>
  <c r="I32" i="8"/>
  <c r="J32" i="8"/>
  <c r="K32" i="8"/>
  <c r="L32" i="8"/>
  <c r="M32" i="8"/>
  <c r="N32" i="8"/>
  <c r="O32" i="8"/>
  <c r="P32" i="8"/>
  <c r="Q32" i="8"/>
  <c r="R32" i="8"/>
  <c r="S32" i="8"/>
  <c r="D33" i="8"/>
  <c r="E33" i="8"/>
  <c r="F33" i="8"/>
  <c r="G33" i="8"/>
  <c r="H33" i="8"/>
  <c r="I33" i="8"/>
  <c r="J33" i="8"/>
  <c r="K33" i="8"/>
  <c r="L33" i="8"/>
  <c r="M33" i="8"/>
  <c r="N33" i="8"/>
  <c r="O33" i="8"/>
  <c r="P33" i="8"/>
  <c r="Q33" i="8"/>
  <c r="R33" i="8"/>
  <c r="S33" i="8"/>
  <c r="D34" i="8"/>
  <c r="E34" i="8"/>
  <c r="F34" i="8"/>
  <c r="G34" i="8"/>
  <c r="H34" i="8"/>
  <c r="I34" i="8"/>
  <c r="J34" i="8"/>
  <c r="K34" i="8"/>
  <c r="L34" i="8"/>
  <c r="M34" i="8"/>
  <c r="N34" i="8"/>
  <c r="O34" i="8"/>
  <c r="P34" i="8"/>
  <c r="Q34" i="8"/>
  <c r="R34" i="8"/>
  <c r="S34" i="8"/>
  <c r="E2" i="8"/>
  <c r="F2" i="8"/>
  <c r="G2" i="8"/>
  <c r="H2" i="8"/>
  <c r="I2" i="8"/>
  <c r="J2" i="8"/>
  <c r="K2" i="8"/>
  <c r="L2" i="8"/>
  <c r="M2" i="8"/>
  <c r="N2" i="8"/>
  <c r="O2" i="8"/>
  <c r="P2" i="8"/>
  <c r="Q2" i="8"/>
  <c r="R2" i="8"/>
  <c r="S2" i="8"/>
  <c r="D2" i="8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1243" i="1"/>
  <c r="M1244" i="1"/>
  <c r="M1245" i="1"/>
  <c r="M1246" i="1"/>
  <c r="M1247" i="1"/>
  <c r="M1248" i="1"/>
  <c r="M1249" i="1"/>
  <c r="M1250" i="1"/>
  <c r="M1251" i="1"/>
  <c r="M1252" i="1"/>
  <c r="M1253" i="1"/>
  <c r="M1254" i="1"/>
  <c r="M1255" i="1"/>
  <c r="M1256" i="1"/>
  <c r="M1257" i="1"/>
  <c r="M1258" i="1"/>
  <c r="M1259" i="1"/>
  <c r="M1260" i="1"/>
  <c r="M1261" i="1"/>
  <c r="M1262" i="1"/>
  <c r="M1263" i="1"/>
  <c r="M1264" i="1"/>
  <c r="M1265" i="1"/>
  <c r="M1266" i="1"/>
  <c r="M1267" i="1"/>
  <c r="M1268" i="1"/>
  <c r="M1269" i="1"/>
  <c r="M1270" i="1"/>
  <c r="M1271" i="1"/>
  <c r="M1272" i="1"/>
  <c r="M1273" i="1"/>
  <c r="M1274" i="1"/>
  <c r="M1275" i="1"/>
  <c r="M1276" i="1"/>
  <c r="M1277" i="1"/>
  <c r="M1278" i="1"/>
  <c r="M1279" i="1"/>
  <c r="M1280" i="1"/>
  <c r="M1281" i="1"/>
  <c r="M1282" i="1"/>
  <c r="M1283" i="1"/>
  <c r="M1284" i="1"/>
  <c r="M1285" i="1"/>
  <c r="M1286" i="1"/>
  <c r="M1287" i="1"/>
  <c r="M1288" i="1"/>
  <c r="M1289" i="1"/>
  <c r="M1290" i="1"/>
  <c r="M1291" i="1"/>
  <c r="M1292" i="1"/>
  <c r="M1293" i="1"/>
  <c r="M1294" i="1"/>
  <c r="M1295" i="1"/>
  <c r="M1296" i="1"/>
  <c r="M1297" i="1"/>
  <c r="M1298" i="1"/>
  <c r="M1299" i="1"/>
  <c r="M1300" i="1"/>
  <c r="M1301" i="1"/>
  <c r="M1302" i="1"/>
  <c r="M1303" i="1"/>
  <c r="M1304" i="1"/>
  <c r="M1305" i="1"/>
  <c r="M1306" i="1"/>
  <c r="M1307" i="1"/>
  <c r="M1308" i="1"/>
  <c r="M1309" i="1"/>
  <c r="M1310" i="1"/>
  <c r="M1311" i="1"/>
  <c r="M1312" i="1"/>
  <c r="M1313" i="1"/>
  <c r="M1314" i="1"/>
  <c r="M1315" i="1"/>
  <c r="M1316" i="1"/>
  <c r="M1317" i="1"/>
  <c r="M1318" i="1"/>
  <c r="M1319" i="1"/>
  <c r="M1320" i="1"/>
  <c r="M1321" i="1"/>
  <c r="M1322" i="1"/>
  <c r="M1323" i="1"/>
  <c r="M1324" i="1"/>
  <c r="M1325" i="1"/>
  <c r="M1326" i="1"/>
  <c r="M1327" i="1"/>
  <c r="M1328" i="1"/>
  <c r="M1329" i="1"/>
  <c r="M1330" i="1"/>
  <c r="M1331" i="1"/>
  <c r="M1332" i="1"/>
  <c r="M1333" i="1"/>
  <c r="M1334" i="1"/>
  <c r="M1335" i="1"/>
  <c r="M1336" i="1"/>
  <c r="M1337" i="1"/>
  <c r="M1338" i="1"/>
  <c r="M1339" i="1"/>
  <c r="M1340" i="1"/>
  <c r="M1341" i="1"/>
  <c r="M1342" i="1"/>
  <c r="M1343" i="1"/>
  <c r="M1344" i="1"/>
  <c r="M1345" i="1"/>
  <c r="M1346" i="1"/>
  <c r="M1347" i="1"/>
  <c r="M1348" i="1"/>
  <c r="M1349" i="1"/>
  <c r="M1350" i="1"/>
  <c r="M1351" i="1"/>
  <c r="M1352" i="1"/>
  <c r="M1353" i="1"/>
  <c r="M1354" i="1"/>
  <c r="M1355" i="1"/>
  <c r="M1356" i="1"/>
  <c r="M1357" i="1"/>
  <c r="M1358" i="1"/>
  <c r="M1359" i="1"/>
  <c r="M1360" i="1"/>
  <c r="M1361" i="1"/>
  <c r="M1362" i="1"/>
  <c r="M1363" i="1"/>
  <c r="M1364" i="1"/>
  <c r="M1365" i="1"/>
  <c r="M1366" i="1"/>
  <c r="M1367" i="1"/>
  <c r="M1368" i="1"/>
  <c r="M1369" i="1"/>
  <c r="M1370" i="1"/>
  <c r="M1371" i="1"/>
  <c r="M1372" i="1"/>
  <c r="M1373" i="1"/>
  <c r="M1374" i="1"/>
  <c r="M1375" i="1"/>
  <c r="M1376" i="1"/>
  <c r="M1377" i="1"/>
  <c r="M1378" i="1"/>
  <c r="M1379" i="1"/>
  <c r="M1380" i="1"/>
  <c r="M1381" i="1"/>
  <c r="M1382" i="1"/>
  <c r="M1383" i="1"/>
  <c r="M1384" i="1"/>
  <c r="M1385" i="1"/>
  <c r="M1386" i="1"/>
  <c r="M1387" i="1"/>
  <c r="M1388" i="1"/>
  <c r="M1389" i="1"/>
  <c r="M1390" i="1"/>
  <c r="M1391" i="1"/>
  <c r="M1392" i="1"/>
  <c r="M1393" i="1"/>
  <c r="M1394" i="1"/>
  <c r="M1395" i="1"/>
  <c r="M1396" i="1"/>
  <c r="M1397" i="1"/>
  <c r="M1398" i="1"/>
  <c r="M1399" i="1"/>
  <c r="M1400" i="1"/>
  <c r="M1401" i="1"/>
  <c r="M1402" i="1"/>
  <c r="M1403" i="1"/>
  <c r="M1404" i="1"/>
  <c r="M1405" i="1"/>
  <c r="M1406" i="1"/>
  <c r="M1407" i="1"/>
  <c r="M1408" i="1"/>
  <c r="M1409" i="1"/>
  <c r="M1410" i="1"/>
  <c r="M1411" i="1"/>
  <c r="M1412" i="1"/>
  <c r="M1413" i="1"/>
  <c r="M1414" i="1"/>
  <c r="M1415" i="1"/>
  <c r="M1416" i="1"/>
  <c r="M1417" i="1"/>
  <c r="M1418" i="1"/>
  <c r="M1419" i="1"/>
  <c r="M1420" i="1"/>
  <c r="M1421" i="1"/>
  <c r="M1422" i="1"/>
  <c r="M1423" i="1"/>
  <c r="M1424" i="1"/>
  <c r="M1425" i="1"/>
  <c r="M1426" i="1"/>
  <c r="M1427" i="1"/>
  <c r="M1428" i="1"/>
  <c r="M1429" i="1"/>
  <c r="M1430" i="1"/>
  <c r="M1431" i="1"/>
  <c r="M1432" i="1"/>
  <c r="M1433" i="1"/>
  <c r="M1434" i="1"/>
  <c r="M1435" i="1"/>
  <c r="M1436" i="1"/>
  <c r="M1437" i="1"/>
  <c r="M1438" i="1"/>
  <c r="M1439" i="1"/>
  <c r="M1440" i="1"/>
  <c r="M1441" i="1"/>
  <c r="M1442" i="1"/>
  <c r="M1443" i="1"/>
  <c r="M1444" i="1"/>
  <c r="M1445" i="1"/>
  <c r="M1446" i="1"/>
  <c r="M1447" i="1"/>
  <c r="M1448" i="1"/>
  <c r="M1449" i="1"/>
  <c r="M1450" i="1"/>
  <c r="M1451" i="1"/>
  <c r="M1452" i="1"/>
  <c r="M1453" i="1"/>
  <c r="M1454" i="1"/>
  <c r="M1455" i="1"/>
  <c r="M1456" i="1"/>
  <c r="M1457" i="1"/>
  <c r="M1458" i="1"/>
  <c r="M1459" i="1"/>
  <c r="M1460" i="1"/>
  <c r="M1461" i="1"/>
  <c r="M1462" i="1"/>
  <c r="M1463" i="1"/>
  <c r="M1464" i="1"/>
  <c r="M1465" i="1"/>
  <c r="M1466" i="1"/>
  <c r="M1467" i="1"/>
  <c r="M1468" i="1"/>
  <c r="M1469" i="1"/>
  <c r="M1470" i="1"/>
  <c r="M1471" i="1"/>
  <c r="M1472" i="1"/>
  <c r="M1473" i="1"/>
  <c r="M1474" i="1"/>
  <c r="M1475" i="1"/>
  <c r="M1476" i="1"/>
  <c r="M1477" i="1"/>
  <c r="M1478" i="1"/>
  <c r="M1479" i="1"/>
  <c r="M1480" i="1"/>
  <c r="M1481" i="1"/>
  <c r="M1482" i="1"/>
  <c r="M1483" i="1"/>
  <c r="M1484" i="1"/>
  <c r="M1485" i="1"/>
  <c r="M1486" i="1"/>
  <c r="M1487" i="1"/>
  <c r="M1488" i="1"/>
  <c r="M1489" i="1"/>
  <c r="M1490" i="1"/>
  <c r="M1491" i="1"/>
  <c r="M1492" i="1"/>
  <c r="M1493" i="1"/>
  <c r="M1494" i="1"/>
  <c r="M1495" i="1"/>
  <c r="M1496" i="1"/>
  <c r="M1497" i="1"/>
  <c r="M1498" i="1"/>
  <c r="M1499" i="1"/>
  <c r="M1500" i="1"/>
  <c r="M1501" i="1"/>
  <c r="M1502" i="1"/>
  <c r="M1503" i="1"/>
  <c r="M1504" i="1"/>
  <c r="M1505" i="1"/>
  <c r="M1506" i="1"/>
  <c r="M1507" i="1"/>
  <c r="M1508" i="1"/>
  <c r="M1509" i="1"/>
  <c r="M1510" i="1"/>
  <c r="M1511" i="1"/>
  <c r="M1512" i="1"/>
  <c r="M1513" i="1"/>
  <c r="M1514" i="1"/>
  <c r="M1515" i="1"/>
  <c r="M1516" i="1"/>
  <c r="M2" i="1"/>
  <c r="A3" i="8"/>
  <c r="A4" i="8"/>
  <c r="A5" i="8"/>
  <c r="A6" i="8"/>
  <c r="A7" i="8"/>
  <c r="A8" i="8"/>
  <c r="A9" i="8"/>
  <c r="A10" i="8"/>
  <c r="A11" i="8"/>
  <c r="A12" i="8"/>
  <c r="A13" i="8"/>
  <c r="A14" i="8"/>
  <c r="A15" i="8"/>
  <c r="A16" i="8"/>
  <c r="A17" i="8"/>
  <c r="A18" i="8"/>
  <c r="A19" i="8"/>
  <c r="A20" i="8"/>
  <c r="A21" i="8"/>
  <c r="A22" i="8"/>
  <c r="A23" i="8"/>
  <c r="A24" i="8"/>
  <c r="A25" i="8"/>
  <c r="A26" i="8"/>
  <c r="A27" i="8"/>
  <c r="A28" i="8"/>
  <c r="A29" i="8"/>
  <c r="A30" i="8"/>
  <c r="A31" i="8"/>
  <c r="A32" i="8"/>
  <c r="A33" i="8"/>
  <c r="A34" i="8"/>
  <c r="A2" i="8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1002" i="1"/>
  <c r="B1003" i="1"/>
  <c r="B1004" i="1"/>
  <c r="B1005" i="1"/>
  <c r="B1006" i="1"/>
  <c r="B1007" i="1"/>
  <c r="B1008" i="1"/>
  <c r="B1009" i="1"/>
  <c r="B1010" i="1"/>
  <c r="B1011" i="1"/>
  <c r="B1012" i="1"/>
  <c r="B1013" i="1"/>
  <c r="B1014" i="1"/>
  <c r="B1015" i="1"/>
  <c r="B1016" i="1"/>
  <c r="B1017" i="1"/>
  <c r="B1018" i="1"/>
  <c r="B1019" i="1"/>
  <c r="B1020" i="1"/>
  <c r="B1021" i="1"/>
  <c r="B1022" i="1"/>
  <c r="B1023" i="1"/>
  <c r="B1024" i="1"/>
  <c r="B1025" i="1"/>
  <c r="B1026" i="1"/>
  <c r="B1027" i="1"/>
  <c r="B1028" i="1"/>
  <c r="B1029" i="1"/>
  <c r="B1030" i="1"/>
  <c r="B1031" i="1"/>
  <c r="B1032" i="1"/>
  <c r="B1033" i="1"/>
  <c r="B1034" i="1"/>
  <c r="B1035" i="1"/>
  <c r="B1036" i="1"/>
  <c r="B1037" i="1"/>
  <c r="B1038" i="1"/>
  <c r="B1039" i="1"/>
  <c r="B1040" i="1"/>
  <c r="B1041" i="1"/>
  <c r="B1042" i="1"/>
  <c r="B1043" i="1"/>
  <c r="B1044" i="1"/>
  <c r="B1045" i="1"/>
  <c r="B1046" i="1"/>
  <c r="B1047" i="1"/>
  <c r="B1048" i="1"/>
  <c r="B1049" i="1"/>
  <c r="B1050" i="1"/>
  <c r="B1051" i="1"/>
  <c r="B1052" i="1"/>
  <c r="B1053" i="1"/>
  <c r="B1054" i="1"/>
  <c r="B1055" i="1"/>
  <c r="B1056" i="1"/>
  <c r="B1057" i="1"/>
  <c r="B1058" i="1"/>
  <c r="B1059" i="1"/>
  <c r="B1060" i="1"/>
  <c r="B1061" i="1"/>
  <c r="B1062" i="1"/>
  <c r="B1063" i="1"/>
  <c r="B1064" i="1"/>
  <c r="B1065" i="1"/>
  <c r="B1066" i="1"/>
  <c r="B1067" i="1"/>
  <c r="B1068" i="1"/>
  <c r="B1069" i="1"/>
  <c r="B1070" i="1"/>
  <c r="B1071" i="1"/>
  <c r="B1072" i="1"/>
  <c r="B1073" i="1"/>
  <c r="B1074" i="1"/>
  <c r="B1075" i="1"/>
  <c r="B1076" i="1"/>
  <c r="B1077" i="1"/>
  <c r="B1078" i="1"/>
  <c r="B1079" i="1"/>
  <c r="B1080" i="1"/>
  <c r="B1081" i="1"/>
  <c r="B1082" i="1"/>
  <c r="B1083" i="1"/>
  <c r="B1084" i="1"/>
  <c r="B1085" i="1"/>
  <c r="B1086" i="1"/>
  <c r="B1087" i="1"/>
  <c r="B1088" i="1"/>
  <c r="B1089" i="1"/>
  <c r="B1090" i="1"/>
  <c r="B1091" i="1"/>
  <c r="B1092" i="1"/>
  <c r="B1093" i="1"/>
  <c r="B1094" i="1"/>
  <c r="B1095" i="1"/>
  <c r="B1096" i="1"/>
  <c r="B1097" i="1"/>
  <c r="B1098" i="1"/>
  <c r="B1099" i="1"/>
  <c r="B1100" i="1"/>
  <c r="B1101" i="1"/>
  <c r="B1102" i="1"/>
  <c r="B1103" i="1"/>
  <c r="B1104" i="1"/>
  <c r="B1105" i="1"/>
  <c r="B1106" i="1"/>
  <c r="B1107" i="1"/>
  <c r="B1108" i="1"/>
  <c r="B1109" i="1"/>
  <c r="B1110" i="1"/>
  <c r="B1111" i="1"/>
  <c r="B1112" i="1"/>
  <c r="B1113" i="1"/>
  <c r="B1114" i="1"/>
  <c r="B1115" i="1"/>
  <c r="B1116" i="1"/>
  <c r="B1117" i="1"/>
  <c r="B1118" i="1"/>
  <c r="B1119" i="1"/>
  <c r="B1120" i="1"/>
  <c r="B1121" i="1"/>
  <c r="B1122" i="1"/>
  <c r="B1123" i="1"/>
  <c r="B1124" i="1"/>
  <c r="B1125" i="1"/>
  <c r="B1126" i="1"/>
  <c r="B1127" i="1"/>
  <c r="B1128" i="1"/>
  <c r="B1129" i="1"/>
  <c r="B1130" i="1"/>
  <c r="B1131" i="1"/>
  <c r="B1132" i="1"/>
  <c r="B1133" i="1"/>
  <c r="B1134" i="1"/>
  <c r="B1135" i="1"/>
  <c r="B1136" i="1"/>
  <c r="B1137" i="1"/>
  <c r="B1138" i="1"/>
  <c r="B1139" i="1"/>
  <c r="B1140" i="1"/>
  <c r="B1141" i="1"/>
  <c r="B1142" i="1"/>
  <c r="B1143" i="1"/>
  <c r="B1144" i="1"/>
  <c r="B1145" i="1"/>
  <c r="B1146" i="1"/>
  <c r="B1147" i="1"/>
  <c r="B1148" i="1"/>
  <c r="B1149" i="1"/>
  <c r="B1150" i="1"/>
  <c r="B1151" i="1"/>
  <c r="B1152" i="1"/>
  <c r="B1153" i="1"/>
  <c r="B1154" i="1"/>
  <c r="B1155" i="1"/>
  <c r="B1156" i="1"/>
  <c r="B1157" i="1"/>
  <c r="B1158" i="1"/>
  <c r="B1159" i="1"/>
  <c r="B1160" i="1"/>
  <c r="B1161" i="1"/>
  <c r="B1162" i="1"/>
  <c r="B1163" i="1"/>
  <c r="B1164" i="1"/>
  <c r="B1165" i="1"/>
  <c r="B1166" i="1"/>
  <c r="B1167" i="1"/>
  <c r="B1168" i="1"/>
  <c r="B1169" i="1"/>
  <c r="B1170" i="1"/>
  <c r="B1171" i="1"/>
  <c r="B1172" i="1"/>
  <c r="B1173" i="1"/>
  <c r="B1174" i="1"/>
  <c r="B1175" i="1"/>
  <c r="B1176" i="1"/>
  <c r="B1177" i="1"/>
  <c r="B1178" i="1"/>
  <c r="B1179" i="1"/>
  <c r="B1180" i="1"/>
  <c r="B1181" i="1"/>
  <c r="B1182" i="1"/>
  <c r="B1183" i="1"/>
  <c r="B1184" i="1"/>
  <c r="B1185" i="1"/>
  <c r="B1186" i="1"/>
  <c r="B1187" i="1"/>
  <c r="B1188" i="1"/>
  <c r="B1189" i="1"/>
  <c r="B1190" i="1"/>
  <c r="B1191" i="1"/>
  <c r="B1192" i="1"/>
  <c r="B1193" i="1"/>
  <c r="B1194" i="1"/>
  <c r="B1195" i="1"/>
  <c r="B1196" i="1"/>
  <c r="B1197" i="1"/>
  <c r="B1198" i="1"/>
  <c r="B1199" i="1"/>
  <c r="B1200" i="1"/>
  <c r="B1201" i="1"/>
  <c r="B1202" i="1"/>
  <c r="B1203" i="1"/>
  <c r="B1204" i="1"/>
  <c r="B1205" i="1"/>
  <c r="B1206" i="1"/>
  <c r="B1207" i="1"/>
  <c r="B1208" i="1"/>
  <c r="B1209" i="1"/>
  <c r="B1210" i="1"/>
  <c r="B1211" i="1"/>
  <c r="B1212" i="1"/>
  <c r="B1213" i="1"/>
  <c r="B1214" i="1"/>
  <c r="B1215" i="1"/>
  <c r="B1216" i="1"/>
  <c r="B1217" i="1"/>
  <c r="B1218" i="1"/>
  <c r="B1219" i="1"/>
  <c r="B1220" i="1"/>
  <c r="B1221" i="1"/>
  <c r="B1222" i="1"/>
  <c r="B1223" i="1"/>
  <c r="B1224" i="1"/>
  <c r="B1225" i="1"/>
  <c r="B1226" i="1"/>
  <c r="B1227" i="1"/>
  <c r="B1228" i="1"/>
  <c r="B1229" i="1"/>
  <c r="B1230" i="1"/>
  <c r="B1231" i="1"/>
  <c r="B1232" i="1"/>
  <c r="B1233" i="1"/>
  <c r="B1234" i="1"/>
  <c r="B1235" i="1"/>
  <c r="B1236" i="1"/>
  <c r="B1237" i="1"/>
  <c r="B1238" i="1"/>
  <c r="B1239" i="1"/>
  <c r="B1240" i="1"/>
  <c r="B1241" i="1"/>
  <c r="B1242" i="1"/>
  <c r="B1243" i="1"/>
  <c r="B1244" i="1"/>
  <c r="B1245" i="1"/>
  <c r="B1246" i="1"/>
  <c r="B1247" i="1"/>
  <c r="B1248" i="1"/>
  <c r="B1249" i="1"/>
  <c r="B1250" i="1"/>
  <c r="B1251" i="1"/>
  <c r="B1252" i="1"/>
  <c r="B1253" i="1"/>
  <c r="B1254" i="1"/>
  <c r="B1255" i="1"/>
  <c r="B1256" i="1"/>
  <c r="B1257" i="1"/>
  <c r="B1258" i="1"/>
  <c r="B1259" i="1"/>
  <c r="B1260" i="1"/>
  <c r="B1261" i="1"/>
  <c r="B1262" i="1"/>
  <c r="B1263" i="1"/>
  <c r="B1264" i="1"/>
  <c r="B1265" i="1"/>
  <c r="B1266" i="1"/>
  <c r="B1267" i="1"/>
  <c r="B1268" i="1"/>
  <c r="B1269" i="1"/>
  <c r="B1270" i="1"/>
  <c r="B1271" i="1"/>
  <c r="B1272" i="1"/>
  <c r="B1273" i="1"/>
  <c r="B1274" i="1"/>
  <c r="B1275" i="1"/>
  <c r="B1276" i="1"/>
  <c r="B1277" i="1"/>
  <c r="B1278" i="1"/>
  <c r="B1279" i="1"/>
  <c r="B1280" i="1"/>
  <c r="B1281" i="1"/>
  <c r="B1282" i="1"/>
  <c r="B1283" i="1"/>
  <c r="B1284" i="1"/>
  <c r="B1285" i="1"/>
  <c r="B1286" i="1"/>
  <c r="B1287" i="1"/>
  <c r="B1288" i="1"/>
  <c r="B1289" i="1"/>
  <c r="B1290" i="1"/>
  <c r="B1291" i="1"/>
  <c r="B1292" i="1"/>
  <c r="B1293" i="1"/>
  <c r="B1294" i="1"/>
  <c r="B1295" i="1"/>
  <c r="B1296" i="1"/>
  <c r="B1297" i="1"/>
  <c r="B1298" i="1"/>
  <c r="B1299" i="1"/>
  <c r="B1300" i="1"/>
  <c r="B1301" i="1"/>
  <c r="B1302" i="1"/>
  <c r="B1303" i="1"/>
  <c r="B1304" i="1"/>
  <c r="B1305" i="1"/>
  <c r="B1306" i="1"/>
  <c r="B1307" i="1"/>
  <c r="B1308" i="1"/>
  <c r="B1309" i="1"/>
  <c r="B1310" i="1"/>
  <c r="B1311" i="1"/>
  <c r="B1312" i="1"/>
  <c r="B1313" i="1"/>
  <c r="B1314" i="1"/>
  <c r="B1315" i="1"/>
  <c r="B1316" i="1"/>
  <c r="B1317" i="1"/>
  <c r="B1318" i="1"/>
  <c r="B1319" i="1"/>
  <c r="B1320" i="1"/>
  <c r="B1321" i="1"/>
  <c r="B1322" i="1"/>
  <c r="B1323" i="1"/>
  <c r="B1324" i="1"/>
  <c r="B1325" i="1"/>
  <c r="B1326" i="1"/>
  <c r="B1327" i="1"/>
  <c r="B1328" i="1"/>
  <c r="B1329" i="1"/>
  <c r="B1330" i="1"/>
  <c r="B1331" i="1"/>
  <c r="B1332" i="1"/>
  <c r="B1333" i="1"/>
  <c r="B1334" i="1"/>
  <c r="B1335" i="1"/>
  <c r="B1336" i="1"/>
  <c r="B1337" i="1"/>
  <c r="B1338" i="1"/>
  <c r="B1339" i="1"/>
  <c r="B1340" i="1"/>
  <c r="B1341" i="1"/>
  <c r="B1342" i="1"/>
  <c r="B1343" i="1"/>
  <c r="B1344" i="1"/>
  <c r="B1345" i="1"/>
  <c r="B1346" i="1"/>
  <c r="B1347" i="1"/>
  <c r="B1348" i="1"/>
  <c r="B1349" i="1"/>
  <c r="B1350" i="1"/>
  <c r="B1351" i="1"/>
  <c r="B1352" i="1"/>
  <c r="B1353" i="1"/>
  <c r="B1354" i="1"/>
  <c r="B1355" i="1"/>
  <c r="B1356" i="1"/>
  <c r="B1357" i="1"/>
  <c r="B1358" i="1"/>
  <c r="B1359" i="1"/>
  <c r="B1360" i="1"/>
  <c r="B1361" i="1"/>
  <c r="B1362" i="1"/>
  <c r="B1363" i="1"/>
  <c r="B1364" i="1"/>
  <c r="B1365" i="1"/>
  <c r="B1366" i="1"/>
  <c r="B1367" i="1"/>
  <c r="B1368" i="1"/>
  <c r="B1369" i="1"/>
  <c r="B1370" i="1"/>
  <c r="B1371" i="1"/>
  <c r="B1372" i="1"/>
  <c r="B1373" i="1"/>
  <c r="B1374" i="1"/>
  <c r="B1375" i="1"/>
  <c r="B1376" i="1"/>
  <c r="B1377" i="1"/>
  <c r="B1378" i="1"/>
  <c r="B1379" i="1"/>
  <c r="B1380" i="1"/>
  <c r="B1381" i="1"/>
  <c r="B1382" i="1"/>
  <c r="B1383" i="1"/>
  <c r="B1384" i="1"/>
  <c r="B1385" i="1"/>
  <c r="B1386" i="1"/>
  <c r="B1387" i="1"/>
  <c r="B1388" i="1"/>
  <c r="B1389" i="1"/>
  <c r="B1390" i="1"/>
  <c r="B1391" i="1"/>
  <c r="B1392" i="1"/>
  <c r="B1393" i="1"/>
  <c r="B1394" i="1"/>
  <c r="B1395" i="1"/>
  <c r="B1396" i="1"/>
  <c r="B1397" i="1"/>
  <c r="B1398" i="1"/>
  <c r="B1399" i="1"/>
  <c r="B1400" i="1"/>
  <c r="B1401" i="1"/>
  <c r="B1402" i="1"/>
  <c r="B1403" i="1"/>
  <c r="B1404" i="1"/>
  <c r="B1405" i="1"/>
  <c r="B1406" i="1"/>
  <c r="B1407" i="1"/>
  <c r="B1408" i="1"/>
  <c r="B1409" i="1"/>
  <c r="B1410" i="1"/>
  <c r="B1411" i="1"/>
  <c r="B1412" i="1"/>
  <c r="B1413" i="1"/>
  <c r="B1414" i="1"/>
  <c r="B1415" i="1"/>
  <c r="B1416" i="1"/>
  <c r="B1417" i="1"/>
  <c r="B1418" i="1"/>
  <c r="B1419" i="1"/>
  <c r="B1420" i="1"/>
  <c r="B1421" i="1"/>
  <c r="B1422" i="1"/>
  <c r="B1423" i="1"/>
  <c r="B1424" i="1"/>
  <c r="B1425" i="1"/>
  <c r="B1426" i="1"/>
  <c r="B1427" i="1"/>
  <c r="B1428" i="1"/>
  <c r="B1429" i="1"/>
  <c r="B1430" i="1"/>
  <c r="B1431" i="1"/>
  <c r="B1432" i="1"/>
  <c r="B1433" i="1"/>
  <c r="B1434" i="1"/>
  <c r="B1435" i="1"/>
  <c r="B1436" i="1"/>
  <c r="B1437" i="1"/>
  <c r="B1438" i="1"/>
  <c r="B1439" i="1"/>
  <c r="B1440" i="1"/>
  <c r="B1441" i="1"/>
  <c r="B1442" i="1"/>
  <c r="B1443" i="1"/>
  <c r="B1444" i="1"/>
  <c r="B1445" i="1"/>
  <c r="B1446" i="1"/>
  <c r="B1447" i="1"/>
  <c r="B1448" i="1"/>
  <c r="B1449" i="1"/>
  <c r="B1450" i="1"/>
  <c r="B1451" i="1"/>
  <c r="B1452" i="1"/>
  <c r="B1453" i="1"/>
  <c r="B1454" i="1"/>
  <c r="B1455" i="1"/>
  <c r="B1456" i="1"/>
  <c r="B1457" i="1"/>
  <c r="B1458" i="1"/>
  <c r="B1459" i="1"/>
  <c r="B1460" i="1"/>
  <c r="B1461" i="1"/>
  <c r="B1462" i="1"/>
  <c r="B1463" i="1"/>
  <c r="B1464" i="1"/>
  <c r="B1465" i="1"/>
  <c r="B1466" i="1"/>
  <c r="B1467" i="1"/>
  <c r="B1468" i="1"/>
  <c r="B1469" i="1"/>
  <c r="B1470" i="1"/>
  <c r="B1471" i="1"/>
  <c r="B1472" i="1"/>
  <c r="B1473" i="1"/>
  <c r="B1474" i="1"/>
  <c r="B1475" i="1"/>
  <c r="B1476" i="1"/>
  <c r="B1477" i="1"/>
  <c r="B1478" i="1"/>
  <c r="B1479" i="1"/>
  <c r="B1480" i="1"/>
  <c r="B1481" i="1"/>
  <c r="B1482" i="1"/>
  <c r="B1483" i="1"/>
  <c r="B1484" i="1"/>
  <c r="B1485" i="1"/>
  <c r="B1486" i="1"/>
  <c r="B1487" i="1"/>
  <c r="B1488" i="1"/>
  <c r="B1489" i="1"/>
  <c r="B1490" i="1"/>
  <c r="B1491" i="1"/>
  <c r="B1492" i="1"/>
  <c r="B1493" i="1"/>
  <c r="B1494" i="1"/>
  <c r="B1495" i="1"/>
  <c r="B1496" i="1"/>
  <c r="B1497" i="1"/>
  <c r="B1498" i="1"/>
  <c r="B1499" i="1"/>
  <c r="B1500" i="1"/>
  <c r="B1501" i="1"/>
  <c r="B1502" i="1"/>
  <c r="B1503" i="1"/>
  <c r="B1504" i="1"/>
  <c r="B1505" i="1"/>
  <c r="B1506" i="1"/>
  <c r="B1507" i="1"/>
  <c r="B1508" i="1"/>
  <c r="B1509" i="1"/>
  <c r="B1510" i="1"/>
  <c r="B1511" i="1"/>
  <c r="B1512" i="1"/>
  <c r="B1513" i="1"/>
  <c r="B1514" i="1"/>
  <c r="B1515" i="1"/>
  <c r="B1516" i="1"/>
  <c r="B2" i="1"/>
</calcChain>
</file>

<file path=xl/sharedStrings.xml><?xml version="1.0" encoding="utf-8"?>
<sst xmlns="http://schemas.openxmlformats.org/spreadsheetml/2006/main" count="8357" uniqueCount="616">
  <si>
    <t>financial_year</t>
  </si>
  <si>
    <t>wpm_material_type</t>
  </si>
  <si>
    <t>wpm_material_name</t>
  </si>
  <si>
    <t>waste_stream</t>
  </si>
  <si>
    <t>recycled</t>
  </si>
  <si>
    <t>waste_to_energy</t>
  </si>
  <si>
    <t>export_interstate</t>
  </si>
  <si>
    <t>export_international</t>
  </si>
  <si>
    <t>disposal</t>
  </si>
  <si>
    <t>recovery_rate</t>
  </si>
  <si>
    <t>2005-2006</t>
  </si>
  <si>
    <t>Aggregate, masonry and soils</t>
  </si>
  <si>
    <t>Asphalt</t>
  </si>
  <si>
    <t>Commercial and Industrial</t>
  </si>
  <si>
    <t>Construction and Demolition</t>
  </si>
  <si>
    <t>Municipal Solid Waste</t>
  </si>
  <si>
    <t>Bricks</t>
  </si>
  <si>
    <t>Concrete</t>
  </si>
  <si>
    <t>Plaster</t>
  </si>
  <si>
    <t>Soil and natural materials</t>
  </si>
  <si>
    <t>Glass</t>
  </si>
  <si>
    <t>Container glass</t>
  </si>
  <si>
    <t>Other glass</t>
  </si>
  <si>
    <t>Metals</t>
  </si>
  <si>
    <t>Aluminium</t>
  </si>
  <si>
    <t>Ferrous</t>
  </si>
  <si>
    <t>Other metals</t>
  </si>
  <si>
    <t>Organics</t>
  </si>
  <si>
    <t>Food organics</t>
  </si>
  <si>
    <t>Garden organics</t>
  </si>
  <si>
    <t>Other organics</t>
  </si>
  <si>
    <t>Wood /timber</t>
  </si>
  <si>
    <t>Paper and cardboard</t>
  </si>
  <si>
    <t>Cardboard</t>
  </si>
  <si>
    <t>Newsprint and magazines</t>
  </si>
  <si>
    <t>Other paper</t>
  </si>
  <si>
    <t>Printing and writing paper</t>
  </si>
  <si>
    <t>Textiles</t>
  </si>
  <si>
    <t>Clothing</t>
  </si>
  <si>
    <t>Other textiles</t>
  </si>
  <si>
    <t>Tyres and rubber</t>
  </si>
  <si>
    <t>Other rubber</t>
  </si>
  <si>
    <t>Passenger tyres</t>
  </si>
  <si>
    <t>Truck tyres</t>
  </si>
  <si>
    <t>2006-2007</t>
  </si>
  <si>
    <t>Rubble</t>
  </si>
  <si>
    <t>Liquidpaperboard</t>
  </si>
  <si>
    <t>Offroad tyres</t>
  </si>
  <si>
    <t>2007-2008</t>
  </si>
  <si>
    <t>Plastic</t>
  </si>
  <si>
    <t>HDPE (2)</t>
  </si>
  <si>
    <t>LDPE (4)</t>
  </si>
  <si>
    <t>Other plastics (7)</t>
  </si>
  <si>
    <t>PET (1)</t>
  </si>
  <si>
    <t>PP (5)</t>
  </si>
  <si>
    <t>PS (6)</t>
  </si>
  <si>
    <t>PVC (3)</t>
  </si>
  <si>
    <t>2008-2009</t>
  </si>
  <si>
    <t>2009-2010</t>
  </si>
  <si>
    <t>2010-2011</t>
  </si>
  <si>
    <t>2011-2012</t>
  </si>
  <si>
    <t>2012-2013</t>
  </si>
  <si>
    <t>2013-2014</t>
  </si>
  <si>
    <t>2014-2015</t>
  </si>
  <si>
    <t>2015-2016</t>
  </si>
  <si>
    <t>2016-2017</t>
  </si>
  <si>
    <t>2017-2018</t>
  </si>
  <si>
    <t>2018-2019</t>
  </si>
  <si>
    <t>2019-2020</t>
  </si>
  <si>
    <t>2020-2021</t>
  </si>
  <si>
    <t>Row Labels</t>
  </si>
  <si>
    <t>Grand Total</t>
  </si>
  <si>
    <t>Column Labels</t>
  </si>
  <si>
    <t>Sum of recycled</t>
  </si>
  <si>
    <t>Sum of disposal</t>
  </si>
  <si>
    <t>Sum of recovery_rate</t>
  </si>
  <si>
    <t>financial year short</t>
  </si>
  <si>
    <t xml:space="preserve">Material </t>
  </si>
  <si>
    <t>image URL</t>
  </si>
  <si>
    <t>ANALASIS</t>
  </si>
  <si>
    <t>Joint</t>
  </si>
  <si>
    <t>2006Asphalt</t>
  </si>
  <si>
    <t>2006Bricks</t>
  </si>
  <si>
    <t>2006Concrete</t>
  </si>
  <si>
    <t>2006Plaster</t>
  </si>
  <si>
    <t>2006Soil and natural materials</t>
  </si>
  <si>
    <t>2006Container glass</t>
  </si>
  <si>
    <t>2006Other glass</t>
  </si>
  <si>
    <t>2006Aluminium</t>
  </si>
  <si>
    <t>2006Ferrous</t>
  </si>
  <si>
    <t>2006Other metals</t>
  </si>
  <si>
    <t>2006Food organics</t>
  </si>
  <si>
    <t>2006Garden organics</t>
  </si>
  <si>
    <t>2006Other organics</t>
  </si>
  <si>
    <t>2006Wood /timber</t>
  </si>
  <si>
    <t>2006Cardboard</t>
  </si>
  <si>
    <t>2006Newsprint and magazines</t>
  </si>
  <si>
    <t>2006Other paper</t>
  </si>
  <si>
    <t>2006Printing and writing paper</t>
  </si>
  <si>
    <t>2006Clothing</t>
  </si>
  <si>
    <t>2006Other textiles</t>
  </si>
  <si>
    <t>2006Other rubber</t>
  </si>
  <si>
    <t>2006Passenger tyres</t>
  </si>
  <si>
    <t>2006Truck tyres</t>
  </si>
  <si>
    <t>2007Asphalt</t>
  </si>
  <si>
    <t>2007Bricks</t>
  </si>
  <si>
    <t>2007Concrete</t>
  </si>
  <si>
    <t>2007Plaster</t>
  </si>
  <si>
    <t>2007Rubble</t>
  </si>
  <si>
    <t>2007Soil and natural materials</t>
  </si>
  <si>
    <t>2007Container glass</t>
  </si>
  <si>
    <t>2007Other glass</t>
  </si>
  <si>
    <t>2007Aluminium</t>
  </si>
  <si>
    <t>2007Ferrous</t>
  </si>
  <si>
    <t>2007Other metals</t>
  </si>
  <si>
    <t>2007Food organics</t>
  </si>
  <si>
    <t>2007Garden organics</t>
  </si>
  <si>
    <t>2007Other organics</t>
  </si>
  <si>
    <t>2007Wood /timber</t>
  </si>
  <si>
    <t>2007Cardboard</t>
  </si>
  <si>
    <t>2007Liquidpaperboard</t>
  </si>
  <si>
    <t>2007Newsprint and magazines</t>
  </si>
  <si>
    <t>2007Other paper</t>
  </si>
  <si>
    <t>2007Printing and writing paper</t>
  </si>
  <si>
    <t>2007Other textiles</t>
  </si>
  <si>
    <t>2007Offroad tyres</t>
  </si>
  <si>
    <t>2007Passenger tyres</t>
  </si>
  <si>
    <t>2007Truck tyres</t>
  </si>
  <si>
    <t>2008Asphalt</t>
  </si>
  <si>
    <t>2008Bricks</t>
  </si>
  <si>
    <t>2008Concrete</t>
  </si>
  <si>
    <t>2008Plaster</t>
  </si>
  <si>
    <t>2008Rubble</t>
  </si>
  <si>
    <t>2008Soil and natural materials</t>
  </si>
  <si>
    <t>2008Container glass</t>
  </si>
  <si>
    <t>2008Other glass</t>
  </si>
  <si>
    <t>2008Aluminium</t>
  </si>
  <si>
    <t>2008Ferrous</t>
  </si>
  <si>
    <t>2008Other metals</t>
  </si>
  <si>
    <t>2008Food organics</t>
  </si>
  <si>
    <t>2008Garden organics</t>
  </si>
  <si>
    <t>2008Other organics</t>
  </si>
  <si>
    <t>2008Wood /timber</t>
  </si>
  <si>
    <t>2008Cardboard</t>
  </si>
  <si>
    <t>2008Liquidpaperboard</t>
  </si>
  <si>
    <t>2008Newsprint and magazines</t>
  </si>
  <si>
    <t>2008Other paper</t>
  </si>
  <si>
    <t>2008Printing and writing paper</t>
  </si>
  <si>
    <t>2008HDPE (2)</t>
  </si>
  <si>
    <t>2008LDPE (4)</t>
  </si>
  <si>
    <t>2008Other plastics (7)</t>
  </si>
  <si>
    <t>2008PET (1)</t>
  </si>
  <si>
    <t>2008PP (5)</t>
  </si>
  <si>
    <t>2008PS (6)</t>
  </si>
  <si>
    <t>2008PVC (3)</t>
  </si>
  <si>
    <t>2008Clothing</t>
  </si>
  <si>
    <t>2008Other textiles</t>
  </si>
  <si>
    <t>2008Offroad tyres</t>
  </si>
  <si>
    <t>2008Other rubber</t>
  </si>
  <si>
    <t>2008Passenger tyres</t>
  </si>
  <si>
    <t>2008Truck tyres</t>
  </si>
  <si>
    <t>2009Asphalt</t>
  </si>
  <si>
    <t>2009Bricks</t>
  </si>
  <si>
    <t>2009Concrete</t>
  </si>
  <si>
    <t>2009Plaster</t>
  </si>
  <si>
    <t>2009Rubble</t>
  </si>
  <si>
    <t>2009Soil and natural materials</t>
  </si>
  <si>
    <t>2009Container glass</t>
  </si>
  <si>
    <t>2009Other glass</t>
  </si>
  <si>
    <t>2009Aluminium</t>
  </si>
  <si>
    <t>2009Ferrous</t>
  </si>
  <si>
    <t>2009Other metals</t>
  </si>
  <si>
    <t>2009Food organics</t>
  </si>
  <si>
    <t>2009Garden organics</t>
  </si>
  <si>
    <t>2009Other organics</t>
  </si>
  <si>
    <t>2009Wood /timber</t>
  </si>
  <si>
    <t>2009Cardboard</t>
  </si>
  <si>
    <t>2009Liquidpaperboard</t>
  </si>
  <si>
    <t>2009Newsprint and magazines</t>
  </si>
  <si>
    <t>2009Other paper</t>
  </si>
  <si>
    <t>2009Printing and writing paper</t>
  </si>
  <si>
    <t>2009HDPE (2)</t>
  </si>
  <si>
    <t>2009LDPE (4)</t>
  </si>
  <si>
    <t>2009Other plastics (7)</t>
  </si>
  <si>
    <t>2009PET (1)</t>
  </si>
  <si>
    <t>2009PP (5)</t>
  </si>
  <si>
    <t>2009PS (6)</t>
  </si>
  <si>
    <t>2009PVC (3)</t>
  </si>
  <si>
    <t>2009Clothing</t>
  </si>
  <si>
    <t>2009Other textiles</t>
  </si>
  <si>
    <t>2009Offroad tyres</t>
  </si>
  <si>
    <t>2009Other rubber</t>
  </si>
  <si>
    <t>2009Passenger tyres</t>
  </si>
  <si>
    <t>2009Truck tyres</t>
  </si>
  <si>
    <t>2010Asphalt</t>
  </si>
  <si>
    <t>2010Bricks</t>
  </si>
  <si>
    <t>2010Concrete</t>
  </si>
  <si>
    <t>2010Plaster</t>
  </si>
  <si>
    <t>2010Rubble</t>
  </si>
  <si>
    <t>2010Soil and natural materials</t>
  </si>
  <si>
    <t>2010Container glass</t>
  </si>
  <si>
    <t>2010Other glass</t>
  </si>
  <si>
    <t>2010Aluminium</t>
  </si>
  <si>
    <t>2010Ferrous</t>
  </si>
  <si>
    <t>2010Other metals</t>
  </si>
  <si>
    <t>2010Food organics</t>
  </si>
  <si>
    <t>2010Garden organics</t>
  </si>
  <si>
    <t>2010Other organics</t>
  </si>
  <si>
    <t>2010Wood /timber</t>
  </si>
  <si>
    <t>2010Cardboard</t>
  </si>
  <si>
    <t>2010Liquidpaperboard</t>
  </si>
  <si>
    <t>2010Newsprint and magazines</t>
  </si>
  <si>
    <t>2010Other paper</t>
  </si>
  <si>
    <t>2010Printing and writing paper</t>
  </si>
  <si>
    <t>2010HDPE (2)</t>
  </si>
  <si>
    <t>2010LDPE (4)</t>
  </si>
  <si>
    <t>2010Other plastics (7)</t>
  </si>
  <si>
    <t>2010PET (1)</t>
  </si>
  <si>
    <t>2010PP (5)</t>
  </si>
  <si>
    <t>2010PS (6)</t>
  </si>
  <si>
    <t>2010PVC (3)</t>
  </si>
  <si>
    <t>2010Clothing</t>
  </si>
  <si>
    <t>2010Other textiles</t>
  </si>
  <si>
    <t>2010Offroad tyres</t>
  </si>
  <si>
    <t>2010Other rubber</t>
  </si>
  <si>
    <t>2010Passenger tyres</t>
  </si>
  <si>
    <t>2010Truck tyres</t>
  </si>
  <si>
    <t>2011Asphalt</t>
  </si>
  <si>
    <t>2011Bricks</t>
  </si>
  <si>
    <t>2011Concrete</t>
  </si>
  <si>
    <t>2011Plaster</t>
  </si>
  <si>
    <t>2011Rubble</t>
  </si>
  <si>
    <t>2011Soil and natural materials</t>
  </si>
  <si>
    <t>2011Container glass</t>
  </si>
  <si>
    <t>2011Other glass</t>
  </si>
  <si>
    <t>2011Aluminium</t>
  </si>
  <si>
    <t>2011Ferrous</t>
  </si>
  <si>
    <t>2011Other metals</t>
  </si>
  <si>
    <t>2011Food organics</t>
  </si>
  <si>
    <t>2011Garden organics</t>
  </si>
  <si>
    <t>2011Other organics</t>
  </si>
  <si>
    <t>2011Wood /timber</t>
  </si>
  <si>
    <t>2011Cardboard</t>
  </si>
  <si>
    <t>2011Liquidpaperboard</t>
  </si>
  <si>
    <t>2011Newsprint and magazines</t>
  </si>
  <si>
    <t>2011Other paper</t>
  </si>
  <si>
    <t>2011Printing and writing paper</t>
  </si>
  <si>
    <t>2011HDPE (2)</t>
  </si>
  <si>
    <t>2011LDPE (4)</t>
  </si>
  <si>
    <t>2011Other plastics (7)</t>
  </si>
  <si>
    <t>2011PET (1)</t>
  </si>
  <si>
    <t>2011PP (5)</t>
  </si>
  <si>
    <t>2011PS (6)</t>
  </si>
  <si>
    <t>2011PVC (3)</t>
  </si>
  <si>
    <t>2011Clothing</t>
  </si>
  <si>
    <t>2011Other textiles</t>
  </si>
  <si>
    <t>2011Offroad tyres</t>
  </si>
  <si>
    <t>2011Other rubber</t>
  </si>
  <si>
    <t>2011Passenger tyres</t>
  </si>
  <si>
    <t>2011Truck tyres</t>
  </si>
  <si>
    <t>2012Asphalt</t>
  </si>
  <si>
    <t>2012Bricks</t>
  </si>
  <si>
    <t>2012Concrete</t>
  </si>
  <si>
    <t>2012Plaster</t>
  </si>
  <si>
    <t>2012Rubble</t>
  </si>
  <si>
    <t>2012Soil and natural materials</t>
  </si>
  <si>
    <t>2012Container glass</t>
  </si>
  <si>
    <t>2012Other glass</t>
  </si>
  <si>
    <t>2012Aluminium</t>
  </si>
  <si>
    <t>2012Ferrous</t>
  </si>
  <si>
    <t>2012Other metals</t>
  </si>
  <si>
    <t>2012Food organics</t>
  </si>
  <si>
    <t>2012Garden organics</t>
  </si>
  <si>
    <t>2012Other organics</t>
  </si>
  <si>
    <t>2012Wood /timber</t>
  </si>
  <si>
    <t>2012Cardboard</t>
  </si>
  <si>
    <t>2012Liquidpaperboard</t>
  </si>
  <si>
    <t>2012Newsprint and magazines</t>
  </si>
  <si>
    <t>2012Other paper</t>
  </si>
  <si>
    <t>2012Printing and writing paper</t>
  </si>
  <si>
    <t>2012HDPE (2)</t>
  </si>
  <si>
    <t>2012LDPE (4)</t>
  </si>
  <si>
    <t>2012Other plastics (7)</t>
  </si>
  <si>
    <t>2012PET (1)</t>
  </si>
  <si>
    <t>2012PP (5)</t>
  </si>
  <si>
    <t>2012PS (6)</t>
  </si>
  <si>
    <t>2012PVC (3)</t>
  </si>
  <si>
    <t>2012Clothing</t>
  </si>
  <si>
    <t>2012Other textiles</t>
  </si>
  <si>
    <t>2012Other rubber</t>
  </si>
  <si>
    <t>2012Passenger tyres</t>
  </si>
  <si>
    <t>2013Asphalt</t>
  </si>
  <si>
    <t>2013Bricks</t>
  </si>
  <si>
    <t>2013Concrete</t>
  </si>
  <si>
    <t>2013Plaster</t>
  </si>
  <si>
    <t>2013Rubble</t>
  </si>
  <si>
    <t>2013Soil and natural materials</t>
  </si>
  <si>
    <t>2013Container glass</t>
  </si>
  <si>
    <t>2013Other glass</t>
  </si>
  <si>
    <t>2013Aluminium</t>
  </si>
  <si>
    <t>2013Ferrous</t>
  </si>
  <si>
    <t>2013Other metals</t>
  </si>
  <si>
    <t>2013Food organics</t>
  </si>
  <si>
    <t>2013Garden organics</t>
  </si>
  <si>
    <t>2013Other organics</t>
  </si>
  <si>
    <t>2013Wood /timber</t>
  </si>
  <si>
    <t>2013Cardboard</t>
  </si>
  <si>
    <t>2013Liquidpaperboard</t>
  </si>
  <si>
    <t>2013Newsprint and magazines</t>
  </si>
  <si>
    <t>2013Other paper</t>
  </si>
  <si>
    <t>2013Printing and writing paper</t>
  </si>
  <si>
    <t>2013HDPE (2)</t>
  </si>
  <si>
    <t>2013LDPE (4)</t>
  </si>
  <si>
    <t>2013Other plastics (7)</t>
  </si>
  <si>
    <t>2013PET (1)</t>
  </si>
  <si>
    <t>2013PP (5)</t>
  </si>
  <si>
    <t>2013PS (6)</t>
  </si>
  <si>
    <t>2013PVC (3)</t>
  </si>
  <si>
    <t>2013Clothing</t>
  </si>
  <si>
    <t>2013Other textiles</t>
  </si>
  <si>
    <t>2013Other rubber</t>
  </si>
  <si>
    <t>2013Passenger tyres</t>
  </si>
  <si>
    <t>2014Asphalt</t>
  </si>
  <si>
    <t>2014Bricks</t>
  </si>
  <si>
    <t>2014Concrete</t>
  </si>
  <si>
    <t>2014Plaster</t>
  </si>
  <si>
    <t>2014Rubble</t>
  </si>
  <si>
    <t>2014Soil and natural materials</t>
  </si>
  <si>
    <t>2014Container glass</t>
  </si>
  <si>
    <t>2014Other glass</t>
  </si>
  <si>
    <t>2014Aluminium</t>
  </si>
  <si>
    <t>2014Ferrous</t>
  </si>
  <si>
    <t>2014Other metals</t>
  </si>
  <si>
    <t>2014Food organics</t>
  </si>
  <si>
    <t>2014Garden organics</t>
  </si>
  <si>
    <t>2014Other organics</t>
  </si>
  <si>
    <t>2014Wood /timber</t>
  </si>
  <si>
    <t>2014Cardboard</t>
  </si>
  <si>
    <t>2014Liquidpaperboard</t>
  </si>
  <si>
    <t>2014Newsprint and magazines</t>
  </si>
  <si>
    <t>2014Other paper</t>
  </si>
  <si>
    <t>2014Printing and writing paper</t>
  </si>
  <si>
    <t>2014HDPE (2)</t>
  </si>
  <si>
    <t>2014LDPE (4)</t>
  </si>
  <si>
    <t>2014Other plastics (7)</t>
  </si>
  <si>
    <t>2014PET (1)</t>
  </si>
  <si>
    <t>2014PP (5)</t>
  </si>
  <si>
    <t>2014PS (6)</t>
  </si>
  <si>
    <t>2014PVC (3)</t>
  </si>
  <si>
    <t>2014Clothing</t>
  </si>
  <si>
    <t>2014Other textiles</t>
  </si>
  <si>
    <t>2014Offroad tyres</t>
  </si>
  <si>
    <t>2014Other rubber</t>
  </si>
  <si>
    <t>2014Passenger tyres</t>
  </si>
  <si>
    <t>2014Truck tyres</t>
  </si>
  <si>
    <t>2015Asphalt</t>
  </si>
  <si>
    <t>2015Bricks</t>
  </si>
  <si>
    <t>2015Concrete</t>
  </si>
  <si>
    <t>2015Plaster</t>
  </si>
  <si>
    <t>2015Rubble</t>
  </si>
  <si>
    <t>2015Soil and natural materials</t>
  </si>
  <si>
    <t>2015Container glass</t>
  </si>
  <si>
    <t>2015Other glass</t>
  </si>
  <si>
    <t>2015Aluminium</t>
  </si>
  <si>
    <t>2015Ferrous</t>
  </si>
  <si>
    <t>2015Other metals</t>
  </si>
  <si>
    <t>2015Food organics</t>
  </si>
  <si>
    <t>2015Garden organics</t>
  </si>
  <si>
    <t>2015Other organics</t>
  </si>
  <si>
    <t>2015Wood /timber</t>
  </si>
  <si>
    <t>2015Cardboard</t>
  </si>
  <si>
    <t>2015Liquidpaperboard</t>
  </si>
  <si>
    <t>2015Newsprint and magazines</t>
  </si>
  <si>
    <t>2015Other paper</t>
  </si>
  <si>
    <t>2015Printing and writing paper</t>
  </si>
  <si>
    <t>2015HDPE (2)</t>
  </si>
  <si>
    <t>2015LDPE (4)</t>
  </si>
  <si>
    <t>2015Other plastics (7)</t>
  </si>
  <si>
    <t>2015PET (1)</t>
  </si>
  <si>
    <t>2015PP (5)</t>
  </si>
  <si>
    <t>2015PS (6)</t>
  </si>
  <si>
    <t>2015PVC (3)</t>
  </si>
  <si>
    <t>2015Clothing</t>
  </si>
  <si>
    <t>2015Other textiles</t>
  </si>
  <si>
    <t>2015Offroad tyres</t>
  </si>
  <si>
    <t>2015Other rubber</t>
  </si>
  <si>
    <t>2015Passenger tyres</t>
  </si>
  <si>
    <t>2015Truck tyres</t>
  </si>
  <si>
    <t>2016Asphalt</t>
  </si>
  <si>
    <t>2016Bricks</t>
  </si>
  <si>
    <t>2016Concrete</t>
  </si>
  <si>
    <t>2016Plaster</t>
  </si>
  <si>
    <t>2016Rubble</t>
  </si>
  <si>
    <t>2016Soil and natural materials</t>
  </si>
  <si>
    <t>2016Container glass</t>
  </si>
  <si>
    <t>2016Other glass</t>
  </si>
  <si>
    <t>2016Aluminium</t>
  </si>
  <si>
    <t>2016Ferrous</t>
  </si>
  <si>
    <t>2016Other metals</t>
  </si>
  <si>
    <t>2016Food organics</t>
  </si>
  <si>
    <t>2016Garden organics</t>
  </si>
  <si>
    <t>2016Other organics</t>
  </si>
  <si>
    <t>2016Wood /timber</t>
  </si>
  <si>
    <t>2016Cardboard</t>
  </si>
  <si>
    <t>2016Liquidpaperboard</t>
  </si>
  <si>
    <t>2016Newsprint and magazines</t>
  </si>
  <si>
    <t>2016Other paper</t>
  </si>
  <si>
    <t>2016Printing and writing paper</t>
  </si>
  <si>
    <t>2016HDPE (2)</t>
  </si>
  <si>
    <t>2016LDPE (4)</t>
  </si>
  <si>
    <t>2016Other plastics (7)</t>
  </si>
  <si>
    <t>2016PET (1)</t>
  </si>
  <si>
    <t>2016PP (5)</t>
  </si>
  <si>
    <t>2016PS (6)</t>
  </si>
  <si>
    <t>2016PVC (3)</t>
  </si>
  <si>
    <t>2016Clothing</t>
  </si>
  <si>
    <t>2016Other textiles</t>
  </si>
  <si>
    <t>2016Offroad tyres</t>
  </si>
  <si>
    <t>2016Other rubber</t>
  </si>
  <si>
    <t>2016Passenger tyres</t>
  </si>
  <si>
    <t>2016Truck tyres</t>
  </si>
  <si>
    <t>2017Asphalt</t>
  </si>
  <si>
    <t>2017Bricks</t>
  </si>
  <si>
    <t>2017Concrete</t>
  </si>
  <si>
    <t>2017Plaster</t>
  </si>
  <si>
    <t>2017Rubble</t>
  </si>
  <si>
    <t>2017Soil and natural materials</t>
  </si>
  <si>
    <t>2017Container glass</t>
  </si>
  <si>
    <t>2017Other glass</t>
  </si>
  <si>
    <t>2017Aluminium</t>
  </si>
  <si>
    <t>2017Ferrous</t>
  </si>
  <si>
    <t>2017Other metals</t>
  </si>
  <si>
    <t>2017Food organics</t>
  </si>
  <si>
    <t>2017Garden organics</t>
  </si>
  <si>
    <t>2017Other organics</t>
  </si>
  <si>
    <t>2017Wood /timber</t>
  </si>
  <si>
    <t>2017Cardboard</t>
  </si>
  <si>
    <t>2017Liquidpaperboard</t>
  </si>
  <si>
    <t>2017Newsprint and magazines</t>
  </si>
  <si>
    <t>2017Other paper</t>
  </si>
  <si>
    <t>2017Printing and writing paper</t>
  </si>
  <si>
    <t>2017HDPE (2)</t>
  </si>
  <si>
    <t>2017LDPE (4)</t>
  </si>
  <si>
    <t>2017Other plastics (7)</t>
  </si>
  <si>
    <t>2017PET (1)</t>
  </si>
  <si>
    <t>2017PP (5)</t>
  </si>
  <si>
    <t>2017PS (6)</t>
  </si>
  <si>
    <t>2017PVC (3)</t>
  </si>
  <si>
    <t>2017Clothing</t>
  </si>
  <si>
    <t>2017Other textiles</t>
  </si>
  <si>
    <t>2017Offroad tyres</t>
  </si>
  <si>
    <t>2017Other rubber</t>
  </si>
  <si>
    <t>2017Passenger tyres</t>
  </si>
  <si>
    <t>2017Truck tyres</t>
  </si>
  <si>
    <t>2018Asphalt</t>
  </si>
  <si>
    <t>2018Bricks</t>
  </si>
  <si>
    <t>2018Concrete</t>
  </si>
  <si>
    <t>2018Plaster</t>
  </si>
  <si>
    <t>2018Rubble</t>
  </si>
  <si>
    <t>2018Soil and natural materials</t>
  </si>
  <si>
    <t>2018Container glass</t>
  </si>
  <si>
    <t>2018Other glass</t>
  </si>
  <si>
    <t>2018Aluminium</t>
  </si>
  <si>
    <t>2018Ferrous</t>
  </si>
  <si>
    <t>2018Other metals</t>
  </si>
  <si>
    <t>2018Food organics</t>
  </si>
  <si>
    <t>2018Garden organics</t>
  </si>
  <si>
    <t>2018Other organics</t>
  </si>
  <si>
    <t>2018Wood /timber</t>
  </si>
  <si>
    <t>2018Cardboard</t>
  </si>
  <si>
    <t>2018Liquidpaperboard</t>
  </si>
  <si>
    <t>2018Newsprint and magazines</t>
  </si>
  <si>
    <t>2018Other paper</t>
  </si>
  <si>
    <t>2018Printing and writing paper</t>
  </si>
  <si>
    <t>2018HDPE (2)</t>
  </si>
  <si>
    <t>2018LDPE (4)</t>
  </si>
  <si>
    <t>2018Other plastics (7)</t>
  </si>
  <si>
    <t>2018PET (1)</t>
  </si>
  <si>
    <t>2018PP (5)</t>
  </si>
  <si>
    <t>2018PS (6)</t>
  </si>
  <si>
    <t>2018PVC (3)</t>
  </si>
  <si>
    <t>2018Clothing</t>
  </si>
  <si>
    <t>2018Other textiles</t>
  </si>
  <si>
    <t>2018Offroad tyres</t>
  </si>
  <si>
    <t>2018Other rubber</t>
  </si>
  <si>
    <t>2018Passenger tyres</t>
  </si>
  <si>
    <t>2018Truck tyres</t>
  </si>
  <si>
    <t>2019Asphalt</t>
  </si>
  <si>
    <t>2019Bricks</t>
  </si>
  <si>
    <t>2019Concrete</t>
  </si>
  <si>
    <t>2019Plaster</t>
  </si>
  <si>
    <t>2019Rubble</t>
  </si>
  <si>
    <t>2019Soil and natural materials</t>
  </si>
  <si>
    <t>2019Container glass</t>
  </si>
  <si>
    <t>2019Other glass</t>
  </si>
  <si>
    <t>2019Aluminium</t>
  </si>
  <si>
    <t>2019Ferrous</t>
  </si>
  <si>
    <t>2019Other metals</t>
  </si>
  <si>
    <t>2019Food organics</t>
  </si>
  <si>
    <t>2019Garden organics</t>
  </si>
  <si>
    <t>2019Other organics</t>
  </si>
  <si>
    <t>2019Wood /timber</t>
  </si>
  <si>
    <t>2019Cardboard</t>
  </si>
  <si>
    <t>2019Liquidpaperboard</t>
  </si>
  <si>
    <t>2019Newsprint and magazines</t>
  </si>
  <si>
    <t>2019Other paper</t>
  </si>
  <si>
    <t>2019Printing and writing paper</t>
  </si>
  <si>
    <t>2019HDPE (2)</t>
  </si>
  <si>
    <t>2019LDPE (4)</t>
  </si>
  <si>
    <t>2019Other plastics (7)</t>
  </si>
  <si>
    <t>2019PET (1)</t>
  </si>
  <si>
    <t>2019PP (5)</t>
  </si>
  <si>
    <t>2019PS (6)</t>
  </si>
  <si>
    <t>2019PVC (3)</t>
  </si>
  <si>
    <t>2019Clothing</t>
  </si>
  <si>
    <t>2019Other textiles</t>
  </si>
  <si>
    <t>2019Offroad tyres</t>
  </si>
  <si>
    <t>2019Other rubber</t>
  </si>
  <si>
    <t>2019Passenger tyres</t>
  </si>
  <si>
    <t>2019Truck tyres</t>
  </si>
  <si>
    <t>2020Asphalt</t>
  </si>
  <si>
    <t>2020Bricks</t>
  </si>
  <si>
    <t>2020Concrete</t>
  </si>
  <si>
    <t>2020Plaster</t>
  </si>
  <si>
    <t>2020Rubble</t>
  </si>
  <si>
    <t>2020Soil and natural materials</t>
  </si>
  <si>
    <t>2020Container glass</t>
  </si>
  <si>
    <t>2020Other glass</t>
  </si>
  <si>
    <t>2020Aluminium</t>
  </si>
  <si>
    <t>2020Ferrous</t>
  </si>
  <si>
    <t>2020Other metals</t>
  </si>
  <si>
    <t>2020Food organics</t>
  </si>
  <si>
    <t>2020Garden organics</t>
  </si>
  <si>
    <t>2020Other organics</t>
  </si>
  <si>
    <t>2020Wood /timber</t>
  </si>
  <si>
    <t>2020Cardboard</t>
  </si>
  <si>
    <t>2020Liquidpaperboard</t>
  </si>
  <si>
    <t>2020Newsprint and magazines</t>
  </si>
  <si>
    <t>2020Other paper</t>
  </si>
  <si>
    <t>2020Printing and writing paper</t>
  </si>
  <si>
    <t>2020HDPE (2)</t>
  </si>
  <si>
    <t>2020LDPE (4)</t>
  </si>
  <si>
    <t>2020Other plastics (7)</t>
  </si>
  <si>
    <t>2020PET (1)</t>
  </si>
  <si>
    <t>2020PP (5)</t>
  </si>
  <si>
    <t>2020PS (6)</t>
  </si>
  <si>
    <t>2020PVC (3)</t>
  </si>
  <si>
    <t>2020Clothing</t>
  </si>
  <si>
    <t>2020Other textiles</t>
  </si>
  <si>
    <t>2020Offroad tyres</t>
  </si>
  <si>
    <t>2020Other rubber</t>
  </si>
  <si>
    <t>2020Passenger tyres</t>
  </si>
  <si>
    <t>2020Truck tyres</t>
  </si>
  <si>
    <t>2021Asphalt</t>
  </si>
  <si>
    <t>2021Bricks</t>
  </si>
  <si>
    <t>2021Concrete</t>
  </si>
  <si>
    <t>2021Plaster</t>
  </si>
  <si>
    <t>2021Rubble</t>
  </si>
  <si>
    <t>2021Soil and natural materials</t>
  </si>
  <si>
    <t>2021Container glass</t>
  </si>
  <si>
    <t>2021Other glass</t>
  </si>
  <si>
    <t>2021Aluminium</t>
  </si>
  <si>
    <t>2021Ferrous</t>
  </si>
  <si>
    <t>2021Other metals</t>
  </si>
  <si>
    <t>2021Food organics</t>
  </si>
  <si>
    <t>2021Garden organics</t>
  </si>
  <si>
    <t>2021Other organics</t>
  </si>
  <si>
    <t>2021Wood /timber</t>
  </si>
  <si>
    <t>2021Cardboard</t>
  </si>
  <si>
    <t>2021Liquidpaperboard</t>
  </si>
  <si>
    <t>2021Newsprint and magazines</t>
  </si>
  <si>
    <t>2021Other paper</t>
  </si>
  <si>
    <t>2021Printing and writing paper</t>
  </si>
  <si>
    <t>2021HDPE (2)</t>
  </si>
  <si>
    <t>2021LDPE (4)</t>
  </si>
  <si>
    <t>2021Other plastics (7)</t>
  </si>
  <si>
    <t>2021PET (1)</t>
  </si>
  <si>
    <t>2021PP (5)</t>
  </si>
  <si>
    <t>2021PS (6)</t>
  </si>
  <si>
    <t>2021PVC (3)</t>
  </si>
  <si>
    <t>2021Clothing</t>
  </si>
  <si>
    <t>2021Other textiles</t>
  </si>
  <si>
    <t>2021Offroad tyres</t>
  </si>
  <si>
    <t>2021Other rubber</t>
  </si>
  <si>
    <t>2021Passenger tyres</t>
  </si>
  <si>
    <t>2021Truck tyres</t>
  </si>
  <si>
    <t>https://www.bing.com/images/search?view=detailV2&amp;ccid=TRqigE%2fi&amp;id=ED3D4D8F5D85C2084EC32F5FDF98C2256B19D606&amp;thid=OIP.TRqigE_i6wCYv9RN3T2wYQHaFG&amp;mediaurl=https%3a%2f%2fclipground.com%2fimages%2fasphalt-photo-clipart-9.jpg&amp;exph=620&amp;expw=900&amp;q=images+animated+asphalt&amp;simid=608002129370693902&amp;FORM=IRPRST&amp;ck=72EB4C9A57365595C83A223CBB7316D2&amp;selectedIndex=5</t>
  </si>
  <si>
    <t>https://www.bing.com/images/search?view=detailV2&amp;ccid=tLa4pxbZ&amp;id=C38EAD8029B737D606774137CDF67F40157D461E&amp;thid=OIP.tLa4pxbZRTpoaWGbvMTZUQHaG1&amp;mediaurl=https%3a%2f%2fmedia.istockphoto.com%2fvectors%2fbricks-stack-vector-id468492596%3fk%3d6%26m%3d468492596%26s%3d612x612%26w%3d0%26h%3dl3-Obc5IhMh1Jq59Pw6j68R30aAUA3CEPD7TMOln7ks%3d&amp;exph=565&amp;expw=612&amp;q=clipart+brick&amp;simid=608036265785107653&amp;FORM=IRPRST&amp;ck=3BDCCA387DB9E6CAC3D77D321148E7A6&amp;selectedIndex=2</t>
  </si>
  <si>
    <t>https://www.bing.com/images/search?view=detailV2&amp;ccid=baB8dnWP&amp;id=3F955A43F58235DAC0DAC662CE442D20D0B1E25B&amp;thid=OIP.baB8dnWP5UIn5MU4O9msNQHaHx&amp;mediaurl=https%3a%2f%2fclipground.com%2fimages%2fcement-clipart-2.jpg&amp;exph=420&amp;expw=400&amp;q=clipart+concrete&amp;simid=608018231230333717&amp;FORM=IRPRST&amp;ck=CDD59593CD4250D473FB58D97F9D3795&amp;selectedIndex=20</t>
  </si>
  <si>
    <t>https://www.bing.com/images/search?view=detailV2&amp;ccid=YcXNhjvZ&amp;id=FC1FB2F89A12B5FFA6B978B61F83F1E1E0F442C3&amp;thid=OIP.YcXNhjvZz2txGEbu3FlSEwHaEi&amp;mediaurl=https%3a%2f%2fmedia.istockphoto.com%2fillustrations%2fwall-plastering-illustration-id164395265%3fk%3d6%26m%3d164395265%26s%3d612x612%26w%3d0%26h%3d7bmE2wfdeqYGKtD4k3vOBfZlUo68wrk-cNWW-wc90Ek%3d&amp;exph=375&amp;expw=612&amp;q=Clip+Art+plaster+material&amp;simid=608053952458133034&amp;FORM=IRPRST&amp;ck=9DDDF7BB74D4B4AA53B541E067C19737&amp;selectedIndex=23</t>
  </si>
  <si>
    <t>https://www.bing.com/images/search?view=detailV2&amp;ccid=vWw1q2uW&amp;id=C4A22F86312A2ED9F88872C6DCB96F5824E27EB0&amp;thid=OIP.vWw1q2uWteAu___Y0DHaAAHaIq&amp;mediaurl=https%3a%2f%2fi.pinimg.com%2f736x%2fb5%2f05%2fc4%2fb505c46a1dd67d87cab6fe6ee7214e44--garden-clipart-garden-kids.jpg&amp;exph=715&amp;expw=611&amp;q=Clip+Art+soil&amp;simid=607993268887891302&amp;FORM=IRPRST&amp;ck=8B6A340148B7EC82BA5D0B5786F893E4&amp;selectedIndex=7</t>
  </si>
  <si>
    <t>https://www.bing.com/images/search?view=detailV2&amp;ccid=B14k1FwU&amp;id=5CC5E5F8D201BC31A8FDA9C08995C471732D2E7D&amp;thid=OIP.B14k1FwUhudnBHuuXheLRQHaHD&amp;mediaurl=https%3a%2f%2fwww.pngfind.com%2fpngs%2fm%2f111-1116074_jar-open-empty-clear-glass-container-clip-art.png&amp;exph=800&amp;expw=840&amp;q=Clip+Art+container+glass&amp;simid=608039903627147335&amp;FORM=IRPRST&amp;ck=291177AFF2B262BA0DB573CC7DCC04AC&amp;selectedIndex=0</t>
  </si>
  <si>
    <t>https://www.bing.com/images/search?view=detailV2&amp;ccid=kreSlaOT&amp;id=4265096C4A5094C26C1B40CDFD2D492E5115AB4F&amp;thid=OIP.kreSlaOTFu3hJ08i4D_RUwHaFN&amp;mediaurl=https%3a%2f%2fth.bing.com%2fth%2fid%2fR.92b79295a39316ede1274f22e03fd153%3frik%3dT6sVUS5JLf3NQA%26riu%3dhttp%253a%252f%252fclipart-library.com%252fnewhp%252f415-4158542_collection-of-broken-glass-shards-high-clipart.png%26ehk%3d4HQVujB4admlxwfPl5fqtR6mhxw7Gs1YQX84hBxRqW0%253d%26risl%3d%26pid%3dImgRaw%26r%3d0&amp;exph=619&amp;expw=880&amp;q=Clip+Art+broken+glass&amp;simid=607995193018573932&amp;FORM=IRPRST&amp;ck=8E867C7341A92D62BE916BCF8B767268&amp;selectedIndex=61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</si>
  <si>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</si>
  <si>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</si>
  <si>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</si>
  <si>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</si>
  <si>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</si>
  <si>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</si>
  <si>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</si>
  <si>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</si>
  <si>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</si>
  <si>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</si>
  <si>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</si>
  <si>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</si>
  <si>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</si>
  <si>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</si>
  <si>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</si>
  <si>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</si>
  <si>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</si>
  <si>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</si>
  <si>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data source</t>
  </si>
  <si>
    <t>Victoria's waste projection model - Dataset - Victorian Government Data Directory</t>
  </si>
  <si>
    <t>Purpose</t>
  </si>
  <si>
    <t xml:space="preserve">Analysis and forecast of victorias waste recycled </t>
  </si>
  <si>
    <t xml:space="preserve">The total recycled seems to be continuously growing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</si>
</sst>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13" fillId="33" borderId="0" xfId="0" applyFont="1" applyFill="1" applyAlignment="1">
      <alignment horizontal="center" vertical="top" textRotation="255"/>
    </xf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2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1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813648293963255"/>
          <c:y val="0.17171296296296298"/>
          <c:w val="0.82686351706036743"/>
          <c:h val="0.61498432487605714"/>
        </c:manualLayout>
      </c:layout>
      <c:lineChart>
        <c:grouping val="standard"/>
        <c:varyColors val="0"/>
        <c:ser>
          <c:idx val="0"/>
          <c:order val="0"/>
          <c:tx>
            <c:v>Total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Sheet8!$C$1:$R$1</c:f>
              <c:strCache>
                <c:ptCount val="16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  <c:pt idx="13">
                  <c:v>2019</c:v>
                </c:pt>
                <c:pt idx="14">
                  <c:v>2020</c:v>
                </c:pt>
                <c:pt idx="15">
                  <c:v>2021</c:v>
                </c:pt>
              </c:strCache>
            </c:strRef>
          </c:cat>
          <c:val>
            <c:numRef>
              <c:f>Sheet8!$C$35:$R$35</c:f>
              <c:numCache>
                <c:formatCode>General</c:formatCode>
                <c:ptCount val="16"/>
                <c:pt idx="0">
                  <c:v>5190598</c:v>
                </c:pt>
                <c:pt idx="1">
                  <c:v>5646777</c:v>
                </c:pt>
                <c:pt idx="2">
                  <c:v>5489254.3600000003</c:v>
                </c:pt>
                <c:pt idx="3">
                  <c:v>5674356.5600000005</c:v>
                </c:pt>
                <c:pt idx="4">
                  <c:v>6539506.2400000002</c:v>
                </c:pt>
                <c:pt idx="5">
                  <c:v>6863820.2400000002</c:v>
                </c:pt>
                <c:pt idx="6">
                  <c:v>6784074.9840000011</c:v>
                </c:pt>
                <c:pt idx="7">
                  <c:v>6811239.2799999984</c:v>
                </c:pt>
                <c:pt idx="8">
                  <c:v>6297391.2895759987</c:v>
                </c:pt>
                <c:pt idx="9">
                  <c:v>6706644.3069980005</c:v>
                </c:pt>
                <c:pt idx="10">
                  <c:v>7156344.5175900003</c:v>
                </c:pt>
                <c:pt idx="11">
                  <c:v>7273033.2785980003</c:v>
                </c:pt>
                <c:pt idx="12">
                  <c:v>8522747.5811180007</c:v>
                </c:pt>
                <c:pt idx="13">
                  <c:v>9223206.1890779994</c:v>
                </c:pt>
                <c:pt idx="14">
                  <c:v>9764317.6421310008</c:v>
                </c:pt>
                <c:pt idx="15">
                  <c:v>10152584.194730001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B17-496D-A2B7-8A91A96FA8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22658720"/>
        <c:axId val="918481808"/>
      </c:lineChart>
      <c:catAx>
        <c:axId val="9226587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8481808"/>
        <c:crosses val="autoZero"/>
        <c:auto val="1"/>
        <c:lblAlgn val="ctr"/>
        <c:lblOffset val="100"/>
        <c:tickLblSkip val="3"/>
        <c:noMultiLvlLbl val="0"/>
      </c:catAx>
      <c:valAx>
        <c:axId val="918481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26587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813648293963255"/>
          <c:y val="0.17171296296296298"/>
          <c:w val="0.82686351706036743"/>
          <c:h val="0.61498432487605714"/>
        </c:manualLayout>
      </c:layout>
      <c:lineChart>
        <c:grouping val="standard"/>
        <c:varyColors val="0"/>
        <c:ser>
          <c:idx val="0"/>
          <c:order val="0"/>
          <c:tx>
            <c:v>Total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Sheet8!$C$1:$R$1</c:f>
              <c:strCache>
                <c:ptCount val="16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  <c:pt idx="13">
                  <c:v>2019</c:v>
                </c:pt>
                <c:pt idx="14">
                  <c:v>2020</c:v>
                </c:pt>
                <c:pt idx="15">
                  <c:v>2021</c:v>
                </c:pt>
              </c:strCache>
            </c:strRef>
          </c:cat>
          <c:val>
            <c:numRef>
              <c:f>Sheet8!$C$35:$R$35</c:f>
              <c:numCache>
                <c:formatCode>General</c:formatCode>
                <c:ptCount val="16"/>
                <c:pt idx="0">
                  <c:v>5190598</c:v>
                </c:pt>
                <c:pt idx="1">
                  <c:v>5646777</c:v>
                </c:pt>
                <c:pt idx="2">
                  <c:v>5489254.3600000003</c:v>
                </c:pt>
                <c:pt idx="3">
                  <c:v>5674356.5600000005</c:v>
                </c:pt>
                <c:pt idx="4">
                  <c:v>6539506.2400000002</c:v>
                </c:pt>
                <c:pt idx="5">
                  <c:v>6863820.2400000002</c:v>
                </c:pt>
                <c:pt idx="6">
                  <c:v>6784074.9840000011</c:v>
                </c:pt>
                <c:pt idx="7">
                  <c:v>6811239.2799999984</c:v>
                </c:pt>
                <c:pt idx="8">
                  <c:v>6297391.2895759987</c:v>
                </c:pt>
                <c:pt idx="9">
                  <c:v>6706644.3069980005</c:v>
                </c:pt>
                <c:pt idx="10">
                  <c:v>7156344.5175900003</c:v>
                </c:pt>
                <c:pt idx="11">
                  <c:v>7273033.2785980003</c:v>
                </c:pt>
                <c:pt idx="12">
                  <c:v>8522747.5811180007</c:v>
                </c:pt>
                <c:pt idx="13">
                  <c:v>9223206.1890779994</c:v>
                </c:pt>
                <c:pt idx="14">
                  <c:v>9764317.6421310008</c:v>
                </c:pt>
                <c:pt idx="15">
                  <c:v>10152584.194730001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234-4D57-91A1-9341DE7E76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22658720"/>
        <c:axId val="918481808"/>
      </c:lineChart>
      <c:catAx>
        <c:axId val="9226587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8481808"/>
        <c:crosses val="autoZero"/>
        <c:auto val="1"/>
        <c:lblAlgn val="ctr"/>
        <c:lblOffset val="100"/>
        <c:tickLblSkip val="3"/>
        <c:noMultiLvlLbl val="0"/>
      </c:catAx>
      <c:valAx>
        <c:axId val="918481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26587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[wasteprojectionmodel_actuals_20230721.xlsx]Sheet1!PivotTable1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Sheet1!$B$3:$B$4</c:f>
              <c:strCache>
                <c:ptCount val="1"/>
                <c:pt idx="0">
                  <c:v>2005-2006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Sheet1!$A$5:$A$13</c:f>
              <c:strCache>
                <c:ptCount val="8"/>
                <c:pt idx="0">
                  <c:v>Aggregate, masonry and soils</c:v>
                </c:pt>
                <c:pt idx="1">
                  <c:v>Glass</c:v>
                </c:pt>
                <c:pt idx="2">
                  <c:v>Metals</c:v>
                </c:pt>
                <c:pt idx="3">
                  <c:v>Organics</c:v>
                </c:pt>
                <c:pt idx="4">
                  <c:v>Paper and cardboard</c:v>
                </c:pt>
                <c:pt idx="5">
                  <c:v>Plastic</c:v>
                </c:pt>
                <c:pt idx="6">
                  <c:v>Textiles</c:v>
                </c:pt>
                <c:pt idx="7">
                  <c:v>Tyres and rubber</c:v>
                </c:pt>
              </c:strCache>
            </c:strRef>
          </c:cat>
          <c:val>
            <c:numRef>
              <c:f>Sheet1!$B$5:$B$13</c:f>
              <c:numCache>
                <c:formatCode>General</c:formatCode>
                <c:ptCount val="8"/>
                <c:pt idx="0">
                  <c:v>2912943</c:v>
                </c:pt>
                <c:pt idx="1">
                  <c:v>167617</c:v>
                </c:pt>
                <c:pt idx="2">
                  <c:v>843763</c:v>
                </c:pt>
                <c:pt idx="3">
                  <c:v>414687</c:v>
                </c:pt>
                <c:pt idx="4">
                  <c:v>819355</c:v>
                </c:pt>
                <c:pt idx="6">
                  <c:v>5900</c:v>
                </c:pt>
                <c:pt idx="7">
                  <c:v>26333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774-4A1B-9C58-3367E06947E8}"/>
            </c:ext>
          </c:extLst>
        </c:ser>
        <c:ser>
          <c:idx val="1"/>
          <c:order val="1"/>
          <c:tx>
            <c:strRef>
              <c:f>Sheet1!$C$3:$C$4</c:f>
              <c:strCache>
                <c:ptCount val="1"/>
                <c:pt idx="0">
                  <c:v>2006-2007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Sheet1!$A$5:$A$13</c:f>
              <c:strCache>
                <c:ptCount val="8"/>
                <c:pt idx="0">
                  <c:v>Aggregate, masonry and soils</c:v>
                </c:pt>
                <c:pt idx="1">
                  <c:v>Glass</c:v>
                </c:pt>
                <c:pt idx="2">
                  <c:v>Metals</c:v>
                </c:pt>
                <c:pt idx="3">
                  <c:v>Organics</c:v>
                </c:pt>
                <c:pt idx="4">
                  <c:v>Paper and cardboard</c:v>
                </c:pt>
                <c:pt idx="5">
                  <c:v>Plastic</c:v>
                </c:pt>
                <c:pt idx="6">
                  <c:v>Textiles</c:v>
                </c:pt>
                <c:pt idx="7">
                  <c:v>Tyres and rubber</c:v>
                </c:pt>
              </c:strCache>
            </c:strRef>
          </c:cat>
          <c:val>
            <c:numRef>
              <c:f>Sheet1!$C$5:$C$13</c:f>
              <c:numCache>
                <c:formatCode>General</c:formatCode>
                <c:ptCount val="8"/>
                <c:pt idx="0">
                  <c:v>3170101</c:v>
                </c:pt>
                <c:pt idx="1">
                  <c:v>202013</c:v>
                </c:pt>
                <c:pt idx="2">
                  <c:v>1024315</c:v>
                </c:pt>
                <c:pt idx="3">
                  <c:v>567353</c:v>
                </c:pt>
                <c:pt idx="4">
                  <c:v>654642</c:v>
                </c:pt>
                <c:pt idx="6">
                  <c:v>2320</c:v>
                </c:pt>
                <c:pt idx="7">
                  <c:v>26033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B774-4A1B-9C58-3367E06947E8}"/>
            </c:ext>
          </c:extLst>
        </c:ser>
        <c:ser>
          <c:idx val="2"/>
          <c:order val="2"/>
          <c:tx>
            <c:strRef>
              <c:f>Sheet1!$D$3:$D$4</c:f>
              <c:strCache>
                <c:ptCount val="1"/>
                <c:pt idx="0">
                  <c:v>2007-2008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Sheet1!$A$5:$A$13</c:f>
              <c:strCache>
                <c:ptCount val="8"/>
                <c:pt idx="0">
                  <c:v>Aggregate, masonry and soils</c:v>
                </c:pt>
                <c:pt idx="1">
                  <c:v>Glass</c:v>
                </c:pt>
                <c:pt idx="2">
                  <c:v>Metals</c:v>
                </c:pt>
                <c:pt idx="3">
                  <c:v>Organics</c:v>
                </c:pt>
                <c:pt idx="4">
                  <c:v>Paper and cardboard</c:v>
                </c:pt>
                <c:pt idx="5">
                  <c:v>Plastic</c:v>
                </c:pt>
                <c:pt idx="6">
                  <c:v>Textiles</c:v>
                </c:pt>
                <c:pt idx="7">
                  <c:v>Tyres and rubber</c:v>
                </c:pt>
              </c:strCache>
            </c:strRef>
          </c:cat>
          <c:val>
            <c:numRef>
              <c:f>Sheet1!$D$5:$D$13</c:f>
              <c:numCache>
                <c:formatCode>General</c:formatCode>
                <c:ptCount val="8"/>
                <c:pt idx="0">
                  <c:v>3041553</c:v>
                </c:pt>
                <c:pt idx="1">
                  <c:v>173569</c:v>
                </c:pt>
                <c:pt idx="2">
                  <c:v>1059995.48</c:v>
                </c:pt>
                <c:pt idx="3">
                  <c:v>469193.9</c:v>
                </c:pt>
                <c:pt idx="4">
                  <c:v>719682.38</c:v>
                </c:pt>
                <c:pt idx="5">
                  <c:v>0</c:v>
                </c:pt>
                <c:pt idx="6">
                  <c:v>507.6</c:v>
                </c:pt>
                <c:pt idx="7">
                  <c:v>24753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B774-4A1B-9C58-3367E06947E8}"/>
            </c:ext>
          </c:extLst>
        </c:ser>
        <c:ser>
          <c:idx val="3"/>
          <c:order val="3"/>
          <c:tx>
            <c:strRef>
              <c:f>Sheet1!$E$3:$E$4</c:f>
              <c:strCache>
                <c:ptCount val="1"/>
                <c:pt idx="0">
                  <c:v>2008-2009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Sheet1!$A$5:$A$13</c:f>
              <c:strCache>
                <c:ptCount val="8"/>
                <c:pt idx="0">
                  <c:v>Aggregate, masonry and soils</c:v>
                </c:pt>
                <c:pt idx="1">
                  <c:v>Glass</c:v>
                </c:pt>
                <c:pt idx="2">
                  <c:v>Metals</c:v>
                </c:pt>
                <c:pt idx="3">
                  <c:v>Organics</c:v>
                </c:pt>
                <c:pt idx="4">
                  <c:v>Paper and cardboard</c:v>
                </c:pt>
                <c:pt idx="5">
                  <c:v>Plastic</c:v>
                </c:pt>
                <c:pt idx="6">
                  <c:v>Textiles</c:v>
                </c:pt>
                <c:pt idx="7">
                  <c:v>Tyres and rubber</c:v>
                </c:pt>
              </c:strCache>
            </c:strRef>
          </c:cat>
          <c:val>
            <c:numRef>
              <c:f>Sheet1!$E$5:$E$13</c:f>
              <c:numCache>
                <c:formatCode>General</c:formatCode>
                <c:ptCount val="8"/>
                <c:pt idx="0">
                  <c:v>3154676</c:v>
                </c:pt>
                <c:pt idx="1">
                  <c:v>185900</c:v>
                </c:pt>
                <c:pt idx="2">
                  <c:v>895750.08</c:v>
                </c:pt>
                <c:pt idx="3">
                  <c:v>541547.9</c:v>
                </c:pt>
                <c:pt idx="4">
                  <c:v>863720.98</c:v>
                </c:pt>
                <c:pt idx="5">
                  <c:v>0</c:v>
                </c:pt>
                <c:pt idx="6">
                  <c:v>1209.5999999999999</c:v>
                </c:pt>
                <c:pt idx="7">
                  <c:v>31552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B774-4A1B-9C58-3367E06947E8}"/>
            </c:ext>
          </c:extLst>
        </c:ser>
        <c:ser>
          <c:idx val="4"/>
          <c:order val="4"/>
          <c:tx>
            <c:strRef>
              <c:f>Sheet1!$F$3:$F$4</c:f>
              <c:strCache>
                <c:ptCount val="1"/>
                <c:pt idx="0">
                  <c:v>2009-2010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Sheet1!$A$5:$A$13</c:f>
              <c:strCache>
                <c:ptCount val="8"/>
                <c:pt idx="0">
                  <c:v>Aggregate, masonry and soils</c:v>
                </c:pt>
                <c:pt idx="1">
                  <c:v>Glass</c:v>
                </c:pt>
                <c:pt idx="2">
                  <c:v>Metals</c:v>
                </c:pt>
                <c:pt idx="3">
                  <c:v>Organics</c:v>
                </c:pt>
                <c:pt idx="4">
                  <c:v>Paper and cardboard</c:v>
                </c:pt>
                <c:pt idx="5">
                  <c:v>Plastic</c:v>
                </c:pt>
                <c:pt idx="6">
                  <c:v>Textiles</c:v>
                </c:pt>
                <c:pt idx="7">
                  <c:v>Tyres and rubber</c:v>
                </c:pt>
              </c:strCache>
            </c:strRef>
          </c:cat>
          <c:val>
            <c:numRef>
              <c:f>Sheet1!$F$5:$F$13</c:f>
              <c:numCache>
                <c:formatCode>General</c:formatCode>
                <c:ptCount val="8"/>
                <c:pt idx="0">
                  <c:v>3823465</c:v>
                </c:pt>
                <c:pt idx="1">
                  <c:v>156117</c:v>
                </c:pt>
                <c:pt idx="2">
                  <c:v>1052436.32</c:v>
                </c:pt>
                <c:pt idx="3">
                  <c:v>666665.6</c:v>
                </c:pt>
                <c:pt idx="4">
                  <c:v>803893.91999999993</c:v>
                </c:pt>
                <c:pt idx="5">
                  <c:v>0</c:v>
                </c:pt>
                <c:pt idx="6">
                  <c:v>1178.4000000000001</c:v>
                </c:pt>
                <c:pt idx="7">
                  <c:v>35750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B774-4A1B-9C58-3367E06947E8}"/>
            </c:ext>
          </c:extLst>
        </c:ser>
        <c:ser>
          <c:idx val="5"/>
          <c:order val="5"/>
          <c:tx>
            <c:strRef>
              <c:f>Sheet1!$G$3:$G$4</c:f>
              <c:strCache>
                <c:ptCount val="1"/>
                <c:pt idx="0">
                  <c:v>2010-2011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Sheet1!$A$5:$A$13</c:f>
              <c:strCache>
                <c:ptCount val="8"/>
                <c:pt idx="0">
                  <c:v>Aggregate, masonry and soils</c:v>
                </c:pt>
                <c:pt idx="1">
                  <c:v>Glass</c:v>
                </c:pt>
                <c:pt idx="2">
                  <c:v>Metals</c:v>
                </c:pt>
                <c:pt idx="3">
                  <c:v>Organics</c:v>
                </c:pt>
                <c:pt idx="4">
                  <c:v>Paper and cardboard</c:v>
                </c:pt>
                <c:pt idx="5">
                  <c:v>Plastic</c:v>
                </c:pt>
                <c:pt idx="6">
                  <c:v>Textiles</c:v>
                </c:pt>
                <c:pt idx="7">
                  <c:v>Tyres and rubber</c:v>
                </c:pt>
              </c:strCache>
            </c:strRef>
          </c:cat>
          <c:val>
            <c:numRef>
              <c:f>Sheet1!$G$5:$G$13</c:f>
              <c:numCache>
                <c:formatCode>General</c:formatCode>
                <c:ptCount val="8"/>
                <c:pt idx="0">
                  <c:v>4193827</c:v>
                </c:pt>
                <c:pt idx="1">
                  <c:v>195501</c:v>
                </c:pt>
                <c:pt idx="2">
                  <c:v>1020532.3200000001</c:v>
                </c:pt>
                <c:pt idx="3">
                  <c:v>578221.6</c:v>
                </c:pt>
                <c:pt idx="4">
                  <c:v>836737.91999999993</c:v>
                </c:pt>
                <c:pt idx="5">
                  <c:v>0</c:v>
                </c:pt>
                <c:pt idx="6">
                  <c:v>1178.4000000000001</c:v>
                </c:pt>
                <c:pt idx="7">
                  <c:v>37822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B774-4A1B-9C58-3367E06947E8}"/>
            </c:ext>
          </c:extLst>
        </c:ser>
        <c:ser>
          <c:idx val="6"/>
          <c:order val="6"/>
          <c:tx>
            <c:strRef>
              <c:f>Sheet1!$H$3:$H$4</c:f>
              <c:strCache>
                <c:ptCount val="1"/>
                <c:pt idx="0">
                  <c:v>2011-2012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Sheet1!$A$5:$A$13</c:f>
              <c:strCache>
                <c:ptCount val="8"/>
                <c:pt idx="0">
                  <c:v>Aggregate, masonry and soils</c:v>
                </c:pt>
                <c:pt idx="1">
                  <c:v>Glass</c:v>
                </c:pt>
                <c:pt idx="2">
                  <c:v>Metals</c:v>
                </c:pt>
                <c:pt idx="3">
                  <c:v>Organics</c:v>
                </c:pt>
                <c:pt idx="4">
                  <c:v>Paper and cardboard</c:v>
                </c:pt>
                <c:pt idx="5">
                  <c:v>Plastic</c:v>
                </c:pt>
                <c:pt idx="6">
                  <c:v>Textiles</c:v>
                </c:pt>
                <c:pt idx="7">
                  <c:v>Tyres and rubber</c:v>
                </c:pt>
              </c:strCache>
            </c:strRef>
          </c:cat>
          <c:val>
            <c:numRef>
              <c:f>Sheet1!$H$5:$H$13</c:f>
              <c:numCache>
                <c:formatCode>General</c:formatCode>
                <c:ptCount val="8"/>
                <c:pt idx="0">
                  <c:v>3502009</c:v>
                </c:pt>
                <c:pt idx="1">
                  <c:v>195028</c:v>
                </c:pt>
                <c:pt idx="2">
                  <c:v>1053435.2</c:v>
                </c:pt>
                <c:pt idx="3">
                  <c:v>828022</c:v>
                </c:pt>
                <c:pt idx="4">
                  <c:v>1019300.2</c:v>
                </c:pt>
                <c:pt idx="5">
                  <c:v>149455.58400000003</c:v>
                </c:pt>
                <c:pt idx="6">
                  <c:v>1184</c:v>
                </c:pt>
                <c:pt idx="7">
                  <c:v>35641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B774-4A1B-9C58-3367E06947E8}"/>
            </c:ext>
          </c:extLst>
        </c:ser>
        <c:ser>
          <c:idx val="7"/>
          <c:order val="7"/>
          <c:tx>
            <c:strRef>
              <c:f>Sheet1!$I$3:$I$4</c:f>
              <c:strCache>
                <c:ptCount val="1"/>
                <c:pt idx="0">
                  <c:v>2012-2013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Sheet1!$A$5:$A$13</c:f>
              <c:strCache>
                <c:ptCount val="8"/>
                <c:pt idx="0">
                  <c:v>Aggregate, masonry and soils</c:v>
                </c:pt>
                <c:pt idx="1">
                  <c:v>Glass</c:v>
                </c:pt>
                <c:pt idx="2">
                  <c:v>Metals</c:v>
                </c:pt>
                <c:pt idx="3">
                  <c:v>Organics</c:v>
                </c:pt>
                <c:pt idx="4">
                  <c:v>Paper and cardboard</c:v>
                </c:pt>
                <c:pt idx="5">
                  <c:v>Plastic</c:v>
                </c:pt>
                <c:pt idx="6">
                  <c:v>Textiles</c:v>
                </c:pt>
                <c:pt idx="7">
                  <c:v>Tyres and rubber</c:v>
                </c:pt>
              </c:strCache>
            </c:strRef>
          </c:cat>
          <c:val>
            <c:numRef>
              <c:f>Sheet1!$I$5:$I$13</c:f>
              <c:numCache>
                <c:formatCode>General</c:formatCode>
                <c:ptCount val="8"/>
                <c:pt idx="0">
                  <c:v>3985220</c:v>
                </c:pt>
                <c:pt idx="1">
                  <c:v>166994</c:v>
                </c:pt>
                <c:pt idx="2">
                  <c:v>980111.44</c:v>
                </c:pt>
                <c:pt idx="3">
                  <c:v>701281.7</c:v>
                </c:pt>
                <c:pt idx="4">
                  <c:v>783643.14</c:v>
                </c:pt>
                <c:pt idx="5">
                  <c:v>152000.20000000007</c:v>
                </c:pt>
                <c:pt idx="6">
                  <c:v>822.8</c:v>
                </c:pt>
                <c:pt idx="7">
                  <c:v>41166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B774-4A1B-9C58-3367E06947E8}"/>
            </c:ext>
          </c:extLst>
        </c:ser>
        <c:ser>
          <c:idx val="8"/>
          <c:order val="8"/>
          <c:tx>
            <c:strRef>
              <c:f>Sheet1!$J$3:$J$4</c:f>
              <c:strCache>
                <c:ptCount val="1"/>
                <c:pt idx="0">
                  <c:v>2013-2014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Sheet1!$A$5:$A$13</c:f>
              <c:strCache>
                <c:ptCount val="8"/>
                <c:pt idx="0">
                  <c:v>Aggregate, masonry and soils</c:v>
                </c:pt>
                <c:pt idx="1">
                  <c:v>Glass</c:v>
                </c:pt>
                <c:pt idx="2">
                  <c:v>Metals</c:v>
                </c:pt>
                <c:pt idx="3">
                  <c:v>Organics</c:v>
                </c:pt>
                <c:pt idx="4">
                  <c:v>Paper and cardboard</c:v>
                </c:pt>
                <c:pt idx="5">
                  <c:v>Plastic</c:v>
                </c:pt>
                <c:pt idx="6">
                  <c:v>Textiles</c:v>
                </c:pt>
                <c:pt idx="7">
                  <c:v>Tyres and rubber</c:v>
                </c:pt>
              </c:strCache>
            </c:strRef>
          </c:cat>
          <c:val>
            <c:numRef>
              <c:f>Sheet1!$J$5:$J$13</c:f>
              <c:numCache>
                <c:formatCode>General</c:formatCode>
                <c:ptCount val="8"/>
                <c:pt idx="0">
                  <c:v>3573635</c:v>
                </c:pt>
                <c:pt idx="1">
                  <c:v>163757</c:v>
                </c:pt>
                <c:pt idx="2">
                  <c:v>1014043.44</c:v>
                </c:pt>
                <c:pt idx="3">
                  <c:v>684484.7</c:v>
                </c:pt>
                <c:pt idx="4">
                  <c:v>767920.14</c:v>
                </c:pt>
                <c:pt idx="5">
                  <c:v>64103.209576000001</c:v>
                </c:pt>
                <c:pt idx="6">
                  <c:v>1742.8</c:v>
                </c:pt>
                <c:pt idx="7">
                  <c:v>27705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B774-4A1B-9C58-3367E06947E8}"/>
            </c:ext>
          </c:extLst>
        </c:ser>
        <c:ser>
          <c:idx val="9"/>
          <c:order val="9"/>
          <c:tx>
            <c:strRef>
              <c:f>Sheet1!$K$3:$K$4</c:f>
              <c:strCache>
                <c:ptCount val="1"/>
                <c:pt idx="0">
                  <c:v>2014-2015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Sheet1!$A$5:$A$13</c:f>
              <c:strCache>
                <c:ptCount val="8"/>
                <c:pt idx="0">
                  <c:v>Aggregate, masonry and soils</c:v>
                </c:pt>
                <c:pt idx="1">
                  <c:v>Glass</c:v>
                </c:pt>
                <c:pt idx="2">
                  <c:v>Metals</c:v>
                </c:pt>
                <c:pt idx="3">
                  <c:v>Organics</c:v>
                </c:pt>
                <c:pt idx="4">
                  <c:v>Paper and cardboard</c:v>
                </c:pt>
                <c:pt idx="5">
                  <c:v>Plastic</c:v>
                </c:pt>
                <c:pt idx="6">
                  <c:v>Textiles</c:v>
                </c:pt>
                <c:pt idx="7">
                  <c:v>Tyres and rubber</c:v>
                </c:pt>
              </c:strCache>
            </c:strRef>
          </c:cat>
          <c:val>
            <c:numRef>
              <c:f>Sheet1!$K$5:$K$13</c:f>
              <c:numCache>
                <c:formatCode>General</c:formatCode>
                <c:ptCount val="8"/>
                <c:pt idx="0">
                  <c:v>3859648</c:v>
                </c:pt>
                <c:pt idx="1">
                  <c:v>196250</c:v>
                </c:pt>
                <c:pt idx="2">
                  <c:v>928629.98</c:v>
                </c:pt>
                <c:pt idx="3">
                  <c:v>767352.65</c:v>
                </c:pt>
                <c:pt idx="4">
                  <c:v>877456.13</c:v>
                </c:pt>
                <c:pt idx="5">
                  <c:v>48310.946997999999</c:v>
                </c:pt>
                <c:pt idx="6">
                  <c:v>302.60000000000002</c:v>
                </c:pt>
                <c:pt idx="7">
                  <c:v>28694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B774-4A1B-9C58-3367E06947E8}"/>
            </c:ext>
          </c:extLst>
        </c:ser>
        <c:ser>
          <c:idx val="10"/>
          <c:order val="10"/>
          <c:tx>
            <c:strRef>
              <c:f>Sheet1!$L$3:$L$4</c:f>
              <c:strCache>
                <c:ptCount val="1"/>
                <c:pt idx="0">
                  <c:v>2015-2016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Sheet1!$A$5:$A$13</c:f>
              <c:strCache>
                <c:ptCount val="8"/>
                <c:pt idx="0">
                  <c:v>Aggregate, masonry and soils</c:v>
                </c:pt>
                <c:pt idx="1">
                  <c:v>Glass</c:v>
                </c:pt>
                <c:pt idx="2">
                  <c:v>Metals</c:v>
                </c:pt>
                <c:pt idx="3">
                  <c:v>Organics</c:v>
                </c:pt>
                <c:pt idx="4">
                  <c:v>Paper and cardboard</c:v>
                </c:pt>
                <c:pt idx="5">
                  <c:v>Plastic</c:v>
                </c:pt>
                <c:pt idx="6">
                  <c:v>Textiles</c:v>
                </c:pt>
                <c:pt idx="7">
                  <c:v>Tyres and rubber</c:v>
                </c:pt>
              </c:strCache>
            </c:strRef>
          </c:cat>
          <c:val>
            <c:numRef>
              <c:f>Sheet1!$L$5:$L$13</c:f>
              <c:numCache>
                <c:formatCode>General</c:formatCode>
                <c:ptCount val="8"/>
                <c:pt idx="0">
                  <c:v>4146830</c:v>
                </c:pt>
                <c:pt idx="1">
                  <c:v>181754</c:v>
                </c:pt>
                <c:pt idx="2">
                  <c:v>1066443.08</c:v>
                </c:pt>
                <c:pt idx="3">
                  <c:v>818001.4</c:v>
                </c:pt>
                <c:pt idx="4">
                  <c:v>857383.48</c:v>
                </c:pt>
                <c:pt idx="5">
                  <c:v>43335.957589999998</c:v>
                </c:pt>
                <c:pt idx="6">
                  <c:v>369.6</c:v>
                </c:pt>
                <c:pt idx="7">
                  <c:v>42227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B774-4A1B-9C58-3367E06947E8}"/>
            </c:ext>
          </c:extLst>
        </c:ser>
        <c:ser>
          <c:idx val="11"/>
          <c:order val="11"/>
          <c:tx>
            <c:strRef>
              <c:f>Sheet1!$M$3:$M$4</c:f>
              <c:strCache>
                <c:ptCount val="1"/>
                <c:pt idx="0">
                  <c:v>2016-2017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Sheet1!$A$5:$A$13</c:f>
              <c:strCache>
                <c:ptCount val="8"/>
                <c:pt idx="0">
                  <c:v>Aggregate, masonry and soils</c:v>
                </c:pt>
                <c:pt idx="1">
                  <c:v>Glass</c:v>
                </c:pt>
                <c:pt idx="2">
                  <c:v>Metals</c:v>
                </c:pt>
                <c:pt idx="3">
                  <c:v>Organics</c:v>
                </c:pt>
                <c:pt idx="4">
                  <c:v>Paper and cardboard</c:v>
                </c:pt>
                <c:pt idx="5">
                  <c:v>Plastic</c:v>
                </c:pt>
                <c:pt idx="6">
                  <c:v>Textiles</c:v>
                </c:pt>
                <c:pt idx="7">
                  <c:v>Tyres and rubber</c:v>
                </c:pt>
              </c:strCache>
            </c:strRef>
          </c:cat>
          <c:val>
            <c:numRef>
              <c:f>Sheet1!$M$5:$M$13</c:f>
              <c:numCache>
                <c:formatCode>General</c:formatCode>
                <c:ptCount val="8"/>
                <c:pt idx="0">
                  <c:v>4079926</c:v>
                </c:pt>
                <c:pt idx="1">
                  <c:v>142554</c:v>
                </c:pt>
                <c:pt idx="2">
                  <c:v>1274911.52</c:v>
                </c:pt>
                <c:pt idx="3">
                  <c:v>877482.6</c:v>
                </c:pt>
                <c:pt idx="4">
                  <c:v>784945.12</c:v>
                </c:pt>
                <c:pt idx="5">
                  <c:v>73101.63859800002</c:v>
                </c:pt>
                <c:pt idx="6">
                  <c:v>682.4</c:v>
                </c:pt>
                <c:pt idx="7">
                  <c:v>39430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B774-4A1B-9C58-3367E06947E8}"/>
            </c:ext>
          </c:extLst>
        </c:ser>
        <c:ser>
          <c:idx val="12"/>
          <c:order val="12"/>
          <c:tx>
            <c:strRef>
              <c:f>Sheet1!$N$3:$N$4</c:f>
              <c:strCache>
                <c:ptCount val="1"/>
                <c:pt idx="0">
                  <c:v>2017-2018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Sheet1!$A$5:$A$13</c:f>
              <c:strCache>
                <c:ptCount val="8"/>
                <c:pt idx="0">
                  <c:v>Aggregate, masonry and soils</c:v>
                </c:pt>
                <c:pt idx="1">
                  <c:v>Glass</c:v>
                </c:pt>
                <c:pt idx="2">
                  <c:v>Metals</c:v>
                </c:pt>
                <c:pt idx="3">
                  <c:v>Organics</c:v>
                </c:pt>
                <c:pt idx="4">
                  <c:v>Paper and cardboard</c:v>
                </c:pt>
                <c:pt idx="5">
                  <c:v>Plastic</c:v>
                </c:pt>
                <c:pt idx="6">
                  <c:v>Textiles</c:v>
                </c:pt>
                <c:pt idx="7">
                  <c:v>Tyres and rubber</c:v>
                </c:pt>
              </c:strCache>
            </c:strRef>
          </c:cat>
          <c:val>
            <c:numRef>
              <c:f>Sheet1!$N$5:$N$13</c:f>
              <c:numCache>
                <c:formatCode>General</c:formatCode>
                <c:ptCount val="8"/>
                <c:pt idx="0">
                  <c:v>5507209</c:v>
                </c:pt>
                <c:pt idx="1">
                  <c:v>218376</c:v>
                </c:pt>
                <c:pt idx="2">
                  <c:v>966433</c:v>
                </c:pt>
                <c:pt idx="3">
                  <c:v>887551</c:v>
                </c:pt>
                <c:pt idx="4">
                  <c:v>848728</c:v>
                </c:pt>
                <c:pt idx="5">
                  <c:v>52280.581118000009</c:v>
                </c:pt>
                <c:pt idx="6">
                  <c:v>0</c:v>
                </c:pt>
                <c:pt idx="7">
                  <c:v>42170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B774-4A1B-9C58-3367E06947E8}"/>
            </c:ext>
          </c:extLst>
        </c:ser>
        <c:ser>
          <c:idx val="13"/>
          <c:order val="13"/>
          <c:tx>
            <c:strRef>
              <c:f>Sheet1!$O$3:$O$4</c:f>
              <c:strCache>
                <c:ptCount val="1"/>
                <c:pt idx="0">
                  <c:v>2018-2019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Sheet1!$A$5:$A$13</c:f>
              <c:strCache>
                <c:ptCount val="8"/>
                <c:pt idx="0">
                  <c:v>Aggregate, masonry and soils</c:v>
                </c:pt>
                <c:pt idx="1">
                  <c:v>Glass</c:v>
                </c:pt>
                <c:pt idx="2">
                  <c:v>Metals</c:v>
                </c:pt>
                <c:pt idx="3">
                  <c:v>Organics</c:v>
                </c:pt>
                <c:pt idx="4">
                  <c:v>Paper and cardboard</c:v>
                </c:pt>
                <c:pt idx="5">
                  <c:v>Plastic</c:v>
                </c:pt>
                <c:pt idx="6">
                  <c:v>Textiles</c:v>
                </c:pt>
                <c:pt idx="7">
                  <c:v>Tyres and rubber</c:v>
                </c:pt>
              </c:strCache>
            </c:strRef>
          </c:cat>
          <c:val>
            <c:numRef>
              <c:f>Sheet1!$O$5:$O$13</c:f>
              <c:numCache>
                <c:formatCode>General</c:formatCode>
                <c:ptCount val="8"/>
                <c:pt idx="0">
                  <c:v>6315368</c:v>
                </c:pt>
                <c:pt idx="1">
                  <c:v>180268</c:v>
                </c:pt>
                <c:pt idx="2">
                  <c:v>985817</c:v>
                </c:pt>
                <c:pt idx="3">
                  <c:v>877216</c:v>
                </c:pt>
                <c:pt idx="4">
                  <c:v>765409</c:v>
                </c:pt>
                <c:pt idx="5">
                  <c:v>68588.189078000025</c:v>
                </c:pt>
                <c:pt idx="6">
                  <c:v>500</c:v>
                </c:pt>
                <c:pt idx="7">
                  <c:v>30040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B774-4A1B-9C58-3367E06947E8}"/>
            </c:ext>
          </c:extLst>
        </c:ser>
        <c:ser>
          <c:idx val="14"/>
          <c:order val="14"/>
          <c:tx>
            <c:strRef>
              <c:f>Sheet1!$P$3:$P$4</c:f>
              <c:strCache>
                <c:ptCount val="1"/>
                <c:pt idx="0">
                  <c:v>2019-2020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Sheet1!$A$5:$A$13</c:f>
              <c:strCache>
                <c:ptCount val="8"/>
                <c:pt idx="0">
                  <c:v>Aggregate, masonry and soils</c:v>
                </c:pt>
                <c:pt idx="1">
                  <c:v>Glass</c:v>
                </c:pt>
                <c:pt idx="2">
                  <c:v>Metals</c:v>
                </c:pt>
                <c:pt idx="3">
                  <c:v>Organics</c:v>
                </c:pt>
                <c:pt idx="4">
                  <c:v>Paper and cardboard</c:v>
                </c:pt>
                <c:pt idx="5">
                  <c:v>Plastic</c:v>
                </c:pt>
                <c:pt idx="6">
                  <c:v>Textiles</c:v>
                </c:pt>
                <c:pt idx="7">
                  <c:v>Tyres and rubber</c:v>
                </c:pt>
              </c:strCache>
            </c:strRef>
          </c:cat>
          <c:val>
            <c:numRef>
              <c:f>Sheet1!$P$5:$P$13</c:f>
              <c:numCache>
                <c:formatCode>General</c:formatCode>
                <c:ptCount val="8"/>
                <c:pt idx="0">
                  <c:v>6538689</c:v>
                </c:pt>
                <c:pt idx="1">
                  <c:v>296804</c:v>
                </c:pt>
                <c:pt idx="2">
                  <c:v>952139</c:v>
                </c:pt>
                <c:pt idx="3">
                  <c:v>1125234.8</c:v>
                </c:pt>
                <c:pt idx="4">
                  <c:v>699152</c:v>
                </c:pt>
                <c:pt idx="5">
                  <c:v>87740.842130999998</c:v>
                </c:pt>
                <c:pt idx="6">
                  <c:v>32000</c:v>
                </c:pt>
                <c:pt idx="7">
                  <c:v>32558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B774-4A1B-9C58-3367E06947E8}"/>
            </c:ext>
          </c:extLst>
        </c:ser>
        <c:ser>
          <c:idx val="15"/>
          <c:order val="15"/>
          <c:tx>
            <c:strRef>
              <c:f>Sheet1!$Q$3:$Q$4</c:f>
              <c:strCache>
                <c:ptCount val="1"/>
                <c:pt idx="0">
                  <c:v>2020-2021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Sheet1!$A$5:$A$13</c:f>
              <c:strCache>
                <c:ptCount val="8"/>
                <c:pt idx="0">
                  <c:v>Aggregate, masonry and soils</c:v>
                </c:pt>
                <c:pt idx="1">
                  <c:v>Glass</c:v>
                </c:pt>
                <c:pt idx="2">
                  <c:v>Metals</c:v>
                </c:pt>
                <c:pt idx="3">
                  <c:v>Organics</c:v>
                </c:pt>
                <c:pt idx="4">
                  <c:v>Paper and cardboard</c:v>
                </c:pt>
                <c:pt idx="5">
                  <c:v>Plastic</c:v>
                </c:pt>
                <c:pt idx="6">
                  <c:v>Textiles</c:v>
                </c:pt>
                <c:pt idx="7">
                  <c:v>Tyres and rubber</c:v>
                </c:pt>
              </c:strCache>
            </c:strRef>
          </c:cat>
          <c:val>
            <c:numRef>
              <c:f>Sheet1!$Q$5:$Q$13</c:f>
              <c:numCache>
                <c:formatCode>General</c:formatCode>
                <c:ptCount val="8"/>
                <c:pt idx="0">
                  <c:v>6582220</c:v>
                </c:pt>
                <c:pt idx="1">
                  <c:v>334640</c:v>
                </c:pt>
                <c:pt idx="2">
                  <c:v>962754</c:v>
                </c:pt>
                <c:pt idx="3">
                  <c:v>1491555.1839999999</c:v>
                </c:pt>
                <c:pt idx="4">
                  <c:v>617546</c:v>
                </c:pt>
                <c:pt idx="5">
                  <c:v>87684.01072999998</c:v>
                </c:pt>
                <c:pt idx="6">
                  <c:v>33184</c:v>
                </c:pt>
                <c:pt idx="7">
                  <c:v>43001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B774-4A1B-9C58-3367E06947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74262464"/>
        <c:axId val="1086945136"/>
      </c:barChart>
      <c:catAx>
        <c:axId val="11742624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6945136"/>
        <c:crosses val="autoZero"/>
        <c:auto val="1"/>
        <c:lblAlgn val="ctr"/>
        <c:lblOffset val="100"/>
        <c:noMultiLvlLbl val="0"/>
      </c:catAx>
      <c:valAx>
        <c:axId val="1086945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42624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[wasteprojectionmodel_actuals_20230721.xlsx]Suggestion2!PivotTable3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'recovery_rate' by 'wpm_material_type' and 'waste_stream'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Suggestion2!$B$2:$B$3</c:f>
              <c:strCache>
                <c:ptCount val="1"/>
                <c:pt idx="0">
                  <c:v>Commercial and Industrial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Suggestion2!$A$4:$A$12</c:f>
              <c:strCache>
                <c:ptCount val="8"/>
                <c:pt idx="0">
                  <c:v>Aggregate, masonry and soils</c:v>
                </c:pt>
                <c:pt idx="1">
                  <c:v>Glass</c:v>
                </c:pt>
                <c:pt idx="2">
                  <c:v>Metals</c:v>
                </c:pt>
                <c:pt idx="3">
                  <c:v>Organics</c:v>
                </c:pt>
                <c:pt idx="4">
                  <c:v>Paper and cardboard</c:v>
                </c:pt>
                <c:pt idx="5">
                  <c:v>Plastic</c:v>
                </c:pt>
                <c:pt idx="6">
                  <c:v>Textiles</c:v>
                </c:pt>
                <c:pt idx="7">
                  <c:v>Tyres and rubber</c:v>
                </c:pt>
              </c:strCache>
            </c:strRef>
          </c:cat>
          <c:val>
            <c:numRef>
              <c:f>Suggestion2!$B$4:$B$12</c:f>
              <c:numCache>
                <c:formatCode>General</c:formatCode>
                <c:ptCount val="8"/>
                <c:pt idx="0">
                  <c:v>33.586247000000014</c:v>
                </c:pt>
                <c:pt idx="1">
                  <c:v>12.819052999999998</c:v>
                </c:pt>
                <c:pt idx="2">
                  <c:v>40.886833000000003</c:v>
                </c:pt>
                <c:pt idx="3">
                  <c:v>28.020916999999997</c:v>
                </c:pt>
                <c:pt idx="4">
                  <c:v>44.74249300000001</c:v>
                </c:pt>
                <c:pt idx="5">
                  <c:v>12.482426999999998</c:v>
                </c:pt>
                <c:pt idx="6">
                  <c:v>2.6605579999999995</c:v>
                </c:pt>
                <c:pt idx="7">
                  <c:v>48.539614999999998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E56-4919-9466-9595AA4C21BB}"/>
            </c:ext>
          </c:extLst>
        </c:ser>
        <c:ser>
          <c:idx val="1"/>
          <c:order val="1"/>
          <c:tx>
            <c:strRef>
              <c:f>Suggestion2!$C$2:$C$3</c:f>
              <c:strCache>
                <c:ptCount val="1"/>
                <c:pt idx="0">
                  <c:v>Construction and Demolition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Suggestion2!$A$4:$A$12</c:f>
              <c:strCache>
                <c:ptCount val="8"/>
                <c:pt idx="0">
                  <c:v>Aggregate, masonry and soils</c:v>
                </c:pt>
                <c:pt idx="1">
                  <c:v>Glass</c:v>
                </c:pt>
                <c:pt idx="2">
                  <c:v>Metals</c:v>
                </c:pt>
                <c:pt idx="3">
                  <c:v>Organics</c:v>
                </c:pt>
                <c:pt idx="4">
                  <c:v>Paper and cardboard</c:v>
                </c:pt>
                <c:pt idx="5">
                  <c:v>Plastic</c:v>
                </c:pt>
                <c:pt idx="6">
                  <c:v>Textiles</c:v>
                </c:pt>
                <c:pt idx="7">
                  <c:v>Tyres and rubber</c:v>
                </c:pt>
              </c:strCache>
            </c:strRef>
          </c:cat>
          <c:val>
            <c:numRef>
              <c:f>Suggestion2!$C$4:$C$12</c:f>
              <c:numCache>
                <c:formatCode>General</c:formatCode>
                <c:ptCount val="8"/>
                <c:pt idx="0">
                  <c:v>76.686082999999954</c:v>
                </c:pt>
                <c:pt idx="1">
                  <c:v>5.8382240000000003</c:v>
                </c:pt>
                <c:pt idx="2">
                  <c:v>35.197117999999989</c:v>
                </c:pt>
                <c:pt idx="3">
                  <c:v>15.466920000000002</c:v>
                </c:pt>
                <c:pt idx="4">
                  <c:v>21.393243999999996</c:v>
                </c:pt>
                <c:pt idx="5">
                  <c:v>9.8662600000000005</c:v>
                </c:pt>
                <c:pt idx="6">
                  <c:v>4.37E-4</c:v>
                </c:pt>
                <c:pt idx="7">
                  <c:v>11.564311999999999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E56-4919-9466-9595AA4C21BB}"/>
            </c:ext>
          </c:extLst>
        </c:ser>
        <c:ser>
          <c:idx val="2"/>
          <c:order val="2"/>
          <c:tx>
            <c:strRef>
              <c:f>Suggestion2!$D$2:$D$3</c:f>
              <c:strCache>
                <c:ptCount val="1"/>
                <c:pt idx="0">
                  <c:v>Municipal Solid Waste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Suggestion2!$A$4:$A$12</c:f>
              <c:strCache>
                <c:ptCount val="8"/>
                <c:pt idx="0">
                  <c:v>Aggregate, masonry and soils</c:v>
                </c:pt>
                <c:pt idx="1">
                  <c:v>Glass</c:v>
                </c:pt>
                <c:pt idx="2">
                  <c:v>Metals</c:v>
                </c:pt>
                <c:pt idx="3">
                  <c:v>Organics</c:v>
                </c:pt>
                <c:pt idx="4">
                  <c:v>Paper and cardboard</c:v>
                </c:pt>
                <c:pt idx="5">
                  <c:v>Plastic</c:v>
                </c:pt>
                <c:pt idx="6">
                  <c:v>Textiles</c:v>
                </c:pt>
                <c:pt idx="7">
                  <c:v>Tyres and rubber</c:v>
                </c:pt>
              </c:strCache>
            </c:strRef>
          </c:cat>
          <c:val>
            <c:numRef>
              <c:f>Suggestion2!$D$4:$D$12</c:f>
              <c:numCache>
                <c:formatCode>General</c:formatCode>
                <c:ptCount val="8"/>
                <c:pt idx="0">
                  <c:v>36.482859000000019</c:v>
                </c:pt>
                <c:pt idx="1">
                  <c:v>14.242709999999999</c:v>
                </c:pt>
                <c:pt idx="2">
                  <c:v>34.730308999999998</c:v>
                </c:pt>
                <c:pt idx="3">
                  <c:v>26.538671999999988</c:v>
                </c:pt>
                <c:pt idx="4">
                  <c:v>33.936316000000005</c:v>
                </c:pt>
                <c:pt idx="5">
                  <c:v>15.136761999999996</c:v>
                </c:pt>
                <c:pt idx="6">
                  <c:v>2.3319169999999994</c:v>
                </c:pt>
                <c:pt idx="7">
                  <c:v>35.790553000000003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E56-4919-9466-9595AA4C21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60"/>
        <c:overlap val="-30"/>
        <c:axId val="858335616"/>
        <c:axId val="853118176"/>
      </c:barChart>
      <c:catAx>
        <c:axId val="858335616"/>
        <c:scaling>
          <c:orientation val="maxMin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wpm_material_type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3118176"/>
        <c:crosses val="autoZero"/>
        <c:auto val="1"/>
        <c:lblAlgn val="ctr"/>
        <c:lblOffset val="100"/>
        <c:noMultiLvlLbl val="0"/>
      </c:catAx>
      <c:valAx>
        <c:axId val="8531181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recovery_rate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8335616"/>
        <c:crosses val="max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[wasteprojectionmodel_actuals_20230721.xlsx]Suggestion3!PivotTable4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'wpm_material_name': </a:t>
            </a:r>
            <a:r>
              <a:rPr lang="en-US">
                <a:solidFill>
                  <a:srgbClr val="DD5A13"/>
                </a:solidFill>
              </a:rPr>
              <a:t>Concrete</a:t>
            </a:r>
            <a:r>
              <a:rPr lang="en-US"/>
              <a:t> has noticeably higher 'recycled'.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D2D2D2"/>
          </a:solidFill>
          <a:ln>
            <a:noFill/>
          </a:ln>
          <a:effectLst/>
        </c:spPr>
      </c:pivotFmt>
      <c:pivotFmt>
        <c:idx val="2"/>
        <c:spPr>
          <a:solidFill>
            <a:srgbClr val="ED7331"/>
          </a:solidFill>
          <a:ln>
            <a:noFill/>
          </a:ln>
          <a:effectLst/>
        </c:spP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Suggestion3!$B$2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Suggestion3!$A$3:$A$36</c:f>
              <c:strCache>
                <c:ptCount val="33"/>
                <c:pt idx="0">
                  <c:v>Concrete</c:v>
                </c:pt>
                <c:pt idx="1">
                  <c:v>Ferrous</c:v>
                </c:pt>
                <c:pt idx="2">
                  <c:v>Soil and natural materials</c:v>
                </c:pt>
                <c:pt idx="3">
                  <c:v>Bricks</c:v>
                </c:pt>
                <c:pt idx="4">
                  <c:v>Garden organics</c:v>
                </c:pt>
                <c:pt idx="5">
                  <c:v>Cardboard</c:v>
                </c:pt>
                <c:pt idx="6">
                  <c:v>Asphalt</c:v>
                </c:pt>
                <c:pt idx="7">
                  <c:v>Rubble</c:v>
                </c:pt>
                <c:pt idx="8">
                  <c:v>Other paper</c:v>
                </c:pt>
                <c:pt idx="9">
                  <c:v>Other metals</c:v>
                </c:pt>
                <c:pt idx="10">
                  <c:v>Container glass</c:v>
                </c:pt>
                <c:pt idx="11">
                  <c:v>Wood /timber</c:v>
                </c:pt>
                <c:pt idx="12">
                  <c:v>Other organics</c:v>
                </c:pt>
                <c:pt idx="13">
                  <c:v>Newsprint and magazines</c:v>
                </c:pt>
                <c:pt idx="14">
                  <c:v>Printing and writing paper</c:v>
                </c:pt>
                <c:pt idx="15">
                  <c:v>Food organics</c:v>
                </c:pt>
                <c:pt idx="16">
                  <c:v>Plaster</c:v>
                </c:pt>
                <c:pt idx="17">
                  <c:v>Aluminium</c:v>
                </c:pt>
                <c:pt idx="18">
                  <c:v>Passenger tyres</c:v>
                </c:pt>
                <c:pt idx="19">
                  <c:v>LDPE (4)</c:v>
                </c:pt>
                <c:pt idx="20">
                  <c:v>PP (5)</c:v>
                </c:pt>
                <c:pt idx="21">
                  <c:v>HDPE (2)</c:v>
                </c:pt>
                <c:pt idx="22">
                  <c:v>Other glass</c:v>
                </c:pt>
                <c:pt idx="23">
                  <c:v>Truck tyres</c:v>
                </c:pt>
                <c:pt idx="24">
                  <c:v>PET (1)</c:v>
                </c:pt>
                <c:pt idx="25">
                  <c:v>Offroad tyres</c:v>
                </c:pt>
                <c:pt idx="26">
                  <c:v>Other textiles</c:v>
                </c:pt>
                <c:pt idx="27">
                  <c:v>Other plastics (7)</c:v>
                </c:pt>
                <c:pt idx="28">
                  <c:v>PS (6)</c:v>
                </c:pt>
                <c:pt idx="29">
                  <c:v>Liquidpaperboard</c:v>
                </c:pt>
                <c:pt idx="30">
                  <c:v>Other rubber</c:v>
                </c:pt>
                <c:pt idx="31">
                  <c:v>PVC (3)</c:v>
                </c:pt>
                <c:pt idx="32">
                  <c:v>Clothing</c:v>
                </c:pt>
              </c:strCache>
            </c:strRef>
          </c:cat>
          <c:val>
            <c:numRef>
              <c:f>Suggestion3!$B$3:$B$36</c:f>
              <c:numCache>
                <c:formatCode>General</c:formatCode>
                <c:ptCount val="33"/>
                <c:pt idx="0">
                  <c:v>34815984</c:v>
                </c:pt>
                <c:pt idx="1">
                  <c:v>12379601.860000001</c:v>
                </c:pt>
                <c:pt idx="2">
                  <c:v>12312183</c:v>
                </c:pt>
                <c:pt idx="3">
                  <c:v>8726048</c:v>
                </c:pt>
                <c:pt idx="4">
                  <c:v>6996821.1199999982</c:v>
                </c:pt>
                <c:pt idx="5">
                  <c:v>6526862.4100000001</c:v>
                </c:pt>
                <c:pt idx="6">
                  <c:v>6257544</c:v>
                </c:pt>
                <c:pt idx="7">
                  <c:v>5748680</c:v>
                </c:pt>
                <c:pt idx="8">
                  <c:v>3709092</c:v>
                </c:pt>
                <c:pt idx="9">
                  <c:v>3317072</c:v>
                </c:pt>
                <c:pt idx="10">
                  <c:v>2990672</c:v>
                </c:pt>
                <c:pt idx="11">
                  <c:v>2669393.0499999998</c:v>
                </c:pt>
                <c:pt idx="12">
                  <c:v>1882631</c:v>
                </c:pt>
                <c:pt idx="13">
                  <c:v>1249757</c:v>
                </c:pt>
                <c:pt idx="14">
                  <c:v>1191051</c:v>
                </c:pt>
                <c:pt idx="15">
                  <c:v>747005.86399999994</c:v>
                </c:pt>
                <c:pt idx="16">
                  <c:v>526880</c:v>
                </c:pt>
                <c:pt idx="17">
                  <c:v>384836</c:v>
                </c:pt>
                <c:pt idx="18">
                  <c:v>277244</c:v>
                </c:pt>
                <c:pt idx="19">
                  <c:v>251813.88952499998</c:v>
                </c:pt>
                <c:pt idx="20">
                  <c:v>180778.54244599998</c:v>
                </c:pt>
                <c:pt idx="21">
                  <c:v>177604.02675948496</c:v>
                </c:pt>
                <c:pt idx="22">
                  <c:v>166470</c:v>
                </c:pt>
                <c:pt idx="23">
                  <c:v>157909</c:v>
                </c:pt>
                <c:pt idx="24">
                  <c:v>82779.283634999985</c:v>
                </c:pt>
                <c:pt idx="25">
                  <c:v>82589</c:v>
                </c:pt>
                <c:pt idx="26">
                  <c:v>76832.2</c:v>
                </c:pt>
                <c:pt idx="27">
                  <c:v>65569.11243400001</c:v>
                </c:pt>
                <c:pt idx="28">
                  <c:v>46149.411133000001</c:v>
                </c:pt>
                <c:pt idx="29">
                  <c:v>42753</c:v>
                </c:pt>
                <c:pt idx="30">
                  <c:v>27133</c:v>
                </c:pt>
                <c:pt idx="31">
                  <c:v>21906.893886515089</c:v>
                </c:pt>
                <c:pt idx="32">
                  <c:v>6250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48C-4C80-B271-48B965E845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3"/>
        <c:overlap val="-30"/>
        <c:axId val="947177520"/>
        <c:axId val="1012161840"/>
      </c:barChart>
      <c:catAx>
        <c:axId val="947177520"/>
        <c:scaling>
          <c:orientation val="maxMin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wpm_material_name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2161840"/>
        <c:crosses val="autoZero"/>
        <c:auto val="1"/>
        <c:lblAlgn val="ctr"/>
        <c:lblOffset val="100"/>
        <c:noMultiLvlLbl val="0"/>
      </c:catAx>
      <c:valAx>
        <c:axId val="10121618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recycled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7177520"/>
        <c:crosses val="max"/>
        <c:crossBetween val="between"/>
        <c:dispUnits>
          <c:builtInUnit val="millions"/>
          <c:dispUnits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[wasteprojectionmodel_actuals_20230721.xlsx]Suggestion4!PivotTable5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'wpm_material_name': </a:t>
            </a:r>
            <a:r>
              <a:rPr lang="en-US">
                <a:solidFill>
                  <a:srgbClr val="DD5A13"/>
                </a:solidFill>
              </a:rPr>
              <a:t>Food organics</a:t>
            </a:r>
            <a:r>
              <a:rPr lang="en-US"/>
              <a:t> and </a:t>
            </a:r>
            <a:r>
              <a:rPr lang="en-US">
                <a:solidFill>
                  <a:srgbClr val="DD5A13"/>
                </a:solidFill>
              </a:rPr>
              <a:t>Soil and natural materials</a:t>
            </a:r>
            <a:r>
              <a:rPr lang="en-US"/>
              <a:t> have noticeably higher 'disposal'.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D2D2D2"/>
          </a:solidFill>
          <a:ln>
            <a:noFill/>
          </a:ln>
          <a:effectLst/>
        </c:spPr>
      </c:pivotFmt>
      <c:pivotFmt>
        <c:idx val="2"/>
        <c:spPr>
          <a:solidFill>
            <a:srgbClr val="ED7331"/>
          </a:solidFill>
          <a:ln>
            <a:noFill/>
          </a:ln>
          <a:effectLst/>
        </c:spPr>
      </c:pivotFmt>
      <c:pivotFmt>
        <c:idx val="3"/>
        <c:spPr>
          <a:solidFill>
            <a:srgbClr val="ED7331"/>
          </a:solidFill>
          <a:ln>
            <a:noFill/>
          </a:ln>
          <a:effectLst/>
        </c:spP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Suggestion4!$B$2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Suggestion4!$A$3:$A$36</c:f>
              <c:strCache>
                <c:ptCount val="33"/>
                <c:pt idx="0">
                  <c:v>Food organics</c:v>
                </c:pt>
                <c:pt idx="1">
                  <c:v>Soil and natural materials</c:v>
                </c:pt>
                <c:pt idx="2">
                  <c:v>Wood /timber</c:v>
                </c:pt>
                <c:pt idx="3">
                  <c:v>Other paper</c:v>
                </c:pt>
                <c:pt idx="4">
                  <c:v>Garden organics</c:v>
                </c:pt>
                <c:pt idx="5">
                  <c:v>Printing and writing paper</c:v>
                </c:pt>
                <c:pt idx="6">
                  <c:v>HDPE (2)</c:v>
                </c:pt>
                <c:pt idx="7">
                  <c:v>Other organics</c:v>
                </c:pt>
                <c:pt idx="8">
                  <c:v>Cardboard</c:v>
                </c:pt>
                <c:pt idx="9">
                  <c:v>Other plastics (7)</c:v>
                </c:pt>
                <c:pt idx="10">
                  <c:v>Ferrous</c:v>
                </c:pt>
                <c:pt idx="11">
                  <c:v>Clothing</c:v>
                </c:pt>
                <c:pt idx="12">
                  <c:v>Bricks</c:v>
                </c:pt>
                <c:pt idx="13">
                  <c:v>Other textiles</c:v>
                </c:pt>
                <c:pt idx="14">
                  <c:v>PP (5)</c:v>
                </c:pt>
                <c:pt idx="15">
                  <c:v>LDPE (4)</c:v>
                </c:pt>
                <c:pt idx="16">
                  <c:v>PET (1)</c:v>
                </c:pt>
                <c:pt idx="17">
                  <c:v>Container glass</c:v>
                </c:pt>
                <c:pt idx="18">
                  <c:v>Liquidpaperboard</c:v>
                </c:pt>
                <c:pt idx="19">
                  <c:v>Concrete</c:v>
                </c:pt>
                <c:pt idx="20">
                  <c:v>PVC (3)</c:v>
                </c:pt>
                <c:pt idx="21">
                  <c:v>Other glass</c:v>
                </c:pt>
                <c:pt idx="22">
                  <c:v>Aluminium</c:v>
                </c:pt>
                <c:pt idx="23">
                  <c:v>Plaster</c:v>
                </c:pt>
                <c:pt idx="24">
                  <c:v>Rubble</c:v>
                </c:pt>
                <c:pt idx="25">
                  <c:v>PS (6)</c:v>
                </c:pt>
                <c:pt idx="26">
                  <c:v>Other rubber</c:v>
                </c:pt>
                <c:pt idx="27">
                  <c:v>Asphalt</c:v>
                </c:pt>
                <c:pt idx="28">
                  <c:v>Passenger tyres</c:v>
                </c:pt>
                <c:pt idx="29">
                  <c:v>Offroad tyres</c:v>
                </c:pt>
                <c:pt idx="30">
                  <c:v>Truck tyres</c:v>
                </c:pt>
                <c:pt idx="31">
                  <c:v>Newsprint and magazines</c:v>
                </c:pt>
                <c:pt idx="32">
                  <c:v>Other metals</c:v>
                </c:pt>
              </c:strCache>
            </c:strRef>
          </c:cat>
          <c:val>
            <c:numRef>
              <c:f>Suggestion4!$B$3:$B$36</c:f>
              <c:numCache>
                <c:formatCode>General</c:formatCode>
                <c:ptCount val="33"/>
                <c:pt idx="0">
                  <c:v>12817085.720693002</c:v>
                </c:pt>
                <c:pt idx="1">
                  <c:v>11604724.871656997</c:v>
                </c:pt>
                <c:pt idx="2">
                  <c:v>5560268.1297050007</c:v>
                </c:pt>
                <c:pt idx="3">
                  <c:v>3112461.4789640005</c:v>
                </c:pt>
                <c:pt idx="4">
                  <c:v>2659630.2408110001</c:v>
                </c:pt>
                <c:pt idx="5">
                  <c:v>2462682.654544001</c:v>
                </c:pt>
                <c:pt idx="6">
                  <c:v>1904995.7753100002</c:v>
                </c:pt>
                <c:pt idx="7">
                  <c:v>1903018.7206669997</c:v>
                </c:pt>
                <c:pt idx="8">
                  <c:v>1777093.0774840002</c:v>
                </c:pt>
                <c:pt idx="9">
                  <c:v>1703389.974533</c:v>
                </c:pt>
                <c:pt idx="10">
                  <c:v>1568130.9984369997</c:v>
                </c:pt>
                <c:pt idx="11">
                  <c:v>1520040.2438319991</c:v>
                </c:pt>
                <c:pt idx="12">
                  <c:v>1477597.5082320001</c:v>
                </c:pt>
                <c:pt idx="13">
                  <c:v>1264347.4917090002</c:v>
                </c:pt>
                <c:pt idx="14">
                  <c:v>1230440.398539</c:v>
                </c:pt>
                <c:pt idx="15">
                  <c:v>1147129.3298810001</c:v>
                </c:pt>
                <c:pt idx="16">
                  <c:v>1031709.6576519998</c:v>
                </c:pt>
                <c:pt idx="17">
                  <c:v>980761.01669799967</c:v>
                </c:pt>
                <c:pt idx="18">
                  <c:v>838676.191857</c:v>
                </c:pt>
                <c:pt idx="19">
                  <c:v>825871.93177999975</c:v>
                </c:pt>
                <c:pt idx="20">
                  <c:v>807476.5115410001</c:v>
                </c:pt>
                <c:pt idx="21">
                  <c:v>798456.44028000021</c:v>
                </c:pt>
                <c:pt idx="22">
                  <c:v>610628.36816099996</c:v>
                </c:pt>
                <c:pt idx="23">
                  <c:v>599264.81946899998</c:v>
                </c:pt>
                <c:pt idx="24">
                  <c:v>382596.23896000005</c:v>
                </c:pt>
                <c:pt idx="25">
                  <c:v>320427.18712799996</c:v>
                </c:pt>
                <c:pt idx="26">
                  <c:v>161104.72603500009</c:v>
                </c:pt>
                <c:pt idx="27">
                  <c:v>70819.278411000007</c:v>
                </c:pt>
                <c:pt idx="28">
                  <c:v>15175.389913999998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714-41FB-A3F8-8C37CAA04E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3"/>
        <c:overlap val="100"/>
        <c:axId val="836869904"/>
        <c:axId val="611231232"/>
      </c:barChart>
      <c:catAx>
        <c:axId val="836869904"/>
        <c:scaling>
          <c:orientation val="maxMin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wpm_material_name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231232"/>
        <c:crosses val="autoZero"/>
        <c:auto val="1"/>
        <c:lblAlgn val="ctr"/>
        <c:lblOffset val="100"/>
        <c:noMultiLvlLbl val="0"/>
      </c:catAx>
      <c:valAx>
        <c:axId val="6112312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disposal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6869904"/>
        <c:crosses val="max"/>
        <c:crossBetween val="between"/>
        <c:dispUnits>
          <c:builtInUnit val="millions"/>
          <c:dispUnits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8</xdr:col>
      <xdr:colOff>304800</xdr:colOff>
      <xdr:row>15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8C6F900-54C0-4244-91F5-9B462DA749A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295275</xdr:colOff>
      <xdr:row>35</xdr:row>
      <xdr:rowOff>185737</xdr:rowOff>
    </xdr:from>
    <xdr:to>
      <xdr:col>9</xdr:col>
      <xdr:colOff>600075</xdr:colOff>
      <xdr:row>50</xdr:row>
      <xdr:rowOff>71437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7B9D1F4A-B122-4A52-C64E-80731631BD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552450</xdr:colOff>
      <xdr:row>2</xdr:row>
      <xdr:rowOff>4761</xdr:rowOff>
    </xdr:from>
    <xdr:to>
      <xdr:col>9</xdr:col>
      <xdr:colOff>314325</xdr:colOff>
      <xdr:row>31</xdr:row>
      <xdr:rowOff>148555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F247466-68A9-3022-AE16-DAA06585596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</xdr:row>
      <xdr:rowOff>0</xdr:rowOff>
    </xdr:from>
    <xdr:to>
      <xdr:col>13</xdr:col>
      <xdr:colOff>304800</xdr:colOff>
      <xdr:row>15</xdr:row>
      <xdr:rowOff>76200</xdr:rowOff>
    </xdr:to>
    <xdr:graphicFrame macro="">
      <xdr:nvGraphicFramePr>
        <xdr:cNvPr id="2" name="Chart 1" descr="Chart type: Clustered Bar. 'recovery_rate' by 'wpm_material_type' and 'waste_stream'&#10;&#10;Description automatically generated">
          <a:extLst>
            <a:ext uri="{FF2B5EF4-FFF2-40B4-BE49-F238E27FC236}">
              <a16:creationId xmlns:a16="http://schemas.microsoft.com/office/drawing/2014/main" id="{34DDC3AB-1F3F-C834-3E5B-AF47F2D659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10</xdr:col>
      <xdr:colOff>304800</xdr:colOff>
      <xdr:row>15</xdr:row>
      <xdr:rowOff>76200</xdr:rowOff>
    </xdr:to>
    <xdr:graphicFrame macro="">
      <xdr:nvGraphicFramePr>
        <xdr:cNvPr id="2" name="Chart 1" descr="Chart type: Clustered Bar. 'wpm_material_name': Concrete has noticeably higher 'recycled'.&#10;&#10;Description automatically generated">
          <a:extLst>
            <a:ext uri="{FF2B5EF4-FFF2-40B4-BE49-F238E27FC236}">
              <a16:creationId xmlns:a16="http://schemas.microsoft.com/office/drawing/2014/main" id="{F4A080EF-CEBA-98DB-7D2B-7C6058578E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10</xdr:col>
      <xdr:colOff>304800</xdr:colOff>
      <xdr:row>15</xdr:row>
      <xdr:rowOff>76200</xdr:rowOff>
    </xdr:to>
    <xdr:graphicFrame macro="">
      <xdr:nvGraphicFramePr>
        <xdr:cNvPr id="2" name="Chart 1" descr="Chart type: Stacked Bar. 'wpm_material_name': Food organics and Soil and natural materials have noticeably higher 'disposal'.&#10;&#10;Description automatically generated">
          <a:extLst>
            <a:ext uri="{FF2B5EF4-FFF2-40B4-BE49-F238E27FC236}">
              <a16:creationId xmlns:a16="http://schemas.microsoft.com/office/drawing/2014/main" id="{50671648-B689-4146-B187-FD73475C49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61480" refreshedDate="45157.35527453704" createdVersion="8" refreshedVersion="8" minRefreshableVersion="3" recordCount="1515">
  <cacheSource type="worksheet">
    <worksheetSource ref="A1:K1516" sheet="wasteprojectionmodel_actuals_20"/>
  </cacheSource>
  <cacheFields count="10">
    <cacheField name="financial_year" numFmtId="0">
      <sharedItems count="16">
        <s v="2005-2006"/>
        <s v="2006-2007"/>
        <s v="2007-2008"/>
        <s v="2008-2009"/>
        <s v="2009-2010"/>
        <s v="2010-2011"/>
        <s v="2011-2012"/>
        <s v="2012-2013"/>
        <s v="2013-2014"/>
        <s v="2014-2015"/>
        <s v="2015-2016"/>
        <s v="2016-2017"/>
        <s v="2017-2018"/>
        <s v="2018-2019"/>
        <s v="2019-2020"/>
        <s v="2020-2021"/>
      </sharedItems>
    </cacheField>
    <cacheField name="wpm_material_type" numFmtId="0">
      <sharedItems count="8">
        <s v="Aggregate, masonry and soils"/>
        <s v="Glass"/>
        <s v="Metals"/>
        <s v="Organics"/>
        <s v="Paper and cardboard"/>
        <s v="Textiles"/>
        <s v="Tyres and rubber"/>
        <s v="Plastic"/>
      </sharedItems>
    </cacheField>
    <cacheField name="wpm_material_name" numFmtId="0">
      <sharedItems count="33">
        <s v="Asphalt"/>
        <s v="Bricks"/>
        <s v="Concrete"/>
        <s v="Plaster"/>
        <s v="Soil and natural materials"/>
        <s v="Container glass"/>
        <s v="Other glass"/>
        <s v="Aluminium"/>
        <s v="Ferrous"/>
        <s v="Other metals"/>
        <s v="Food organics"/>
        <s v="Garden organics"/>
        <s v="Other organics"/>
        <s v="Wood /timber"/>
        <s v="Cardboard"/>
        <s v="Newsprint and magazines"/>
        <s v="Other paper"/>
        <s v="Printing and writing paper"/>
        <s v="Clothing"/>
        <s v="Other textiles"/>
        <s v="Other rubber"/>
        <s v="Passenger tyres"/>
        <s v="Truck tyres"/>
        <s v="Rubble"/>
        <s v="Liquidpaperboard"/>
        <s v="Offroad tyres"/>
        <s v="HDPE (2)"/>
        <s v="LDPE (4)"/>
        <s v="Other plastics (7)"/>
        <s v="PET (1)"/>
        <s v="PP (5)"/>
        <s v="PS (6)"/>
        <s v="PVC (3)"/>
      </sharedItems>
    </cacheField>
    <cacheField name="waste_stream" numFmtId="0">
      <sharedItems count="3">
        <s v="Commercial and Industrial"/>
        <s v="Construction and Demolition"/>
        <s v="Municipal Solid Waste"/>
      </sharedItems>
    </cacheField>
    <cacheField name="recycled" numFmtId="0">
      <sharedItems containsSemiMixedTypes="0" containsString="0" containsNumber="1" minValue="0" maxValue="3148079"/>
    </cacheField>
    <cacheField name="waste_to_energy" numFmtId="0">
      <sharedItems containsSemiMixedTypes="0" containsString="0" containsNumber="1" minValue="0" maxValue="12274.8"/>
    </cacheField>
    <cacheField name="export_interstate" numFmtId="0">
      <sharedItems containsSemiMixedTypes="0" containsString="0" containsNumber="1" minValue="0" maxValue="50000"/>
    </cacheField>
    <cacheField name="export_international" numFmtId="0">
      <sharedItems containsSemiMixedTypes="0" containsString="0" containsNumber="1" minValue="0" maxValue="379497.81150000001"/>
    </cacheField>
    <cacheField name="disposal" numFmtId="0">
      <sharedItems containsSemiMixedTypes="0" containsString="0" containsNumber="1" minValue="0" maxValue="768606.42937200004"/>
    </cacheField>
    <cacheField name="recovery_rate" numFmtId="0">
      <sharedItems containsString="0" containsBlank="1" containsNumb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61480" refreshedDate="45157.380914351852" createdVersion="8" refreshedVersion="8" minRefreshableVersion="3" recordCount="1515">
  <cacheSource type="worksheet">
    <worksheetSource ref="A1:B1516" sheet="Joint tables"/>
  </cacheSource>
  <cacheFields count="2">
    <cacheField name="recycled" numFmtId="0">
      <sharedItems containsSemiMixedTypes="0" containsString="0" containsNumber="1" minValue="0" maxValue="3148079"/>
    </cacheField>
    <cacheField name="Joint" numFmtId="0">
      <sharedItems count="505">
        <s v="2006Asphalt"/>
        <s v="2006Bricks"/>
        <s v="2006Concrete"/>
        <s v="2006Plaster"/>
        <s v="2006Soil and natural materials"/>
        <s v="2006Container glass"/>
        <s v="2006Other glass"/>
        <s v="2006Aluminium"/>
        <s v="2006Ferrous"/>
        <s v="2006Other metals"/>
        <s v="2006Food organics"/>
        <s v="2006Garden organics"/>
        <s v="2006Other organics"/>
        <s v="2006Wood /timber"/>
        <s v="2006Cardboard"/>
        <s v="2006Newsprint and magazines"/>
        <s v="2006Other paper"/>
        <s v="2006Printing and writing paper"/>
        <s v="2006Clothing"/>
        <s v="2006Other textiles"/>
        <s v="2006Other rubber"/>
        <s v="2006Passenger tyres"/>
        <s v="2006Truck tyres"/>
        <s v="2007Asphalt"/>
        <s v="2007Bricks"/>
        <s v="2007Concrete"/>
        <s v="2007Plaster"/>
        <s v="2007Rubble"/>
        <s v="2007Soil and natural materials"/>
        <s v="2007Container glass"/>
        <s v="2007Other glass"/>
        <s v="2007Aluminium"/>
        <s v="2007Ferrous"/>
        <s v="2007Other metals"/>
        <s v="2007Food organics"/>
        <s v="2007Garden organics"/>
        <s v="2007Other organics"/>
        <s v="2007Wood /timber"/>
        <s v="2007Cardboard"/>
        <s v="2007Liquidpaperboard"/>
        <s v="2007Newsprint and magazines"/>
        <s v="2007Other paper"/>
        <s v="2007Printing and writing paper"/>
        <s v="2007Other textiles"/>
        <s v="2007Offroad tyres"/>
        <s v="2007Passenger tyres"/>
        <s v="2007Truck tyres"/>
        <s v="2008Asphalt"/>
        <s v="2008Bricks"/>
        <s v="2008Concrete"/>
        <s v="2008Plaster"/>
        <s v="2008Rubble"/>
        <s v="2008Soil and natural materials"/>
        <s v="2008Container glass"/>
        <s v="2008Other glass"/>
        <s v="2008Aluminium"/>
        <s v="2008Ferrous"/>
        <s v="2008Other metals"/>
        <s v="2008Food organics"/>
        <s v="2008Garden organics"/>
        <s v="2008Other organics"/>
        <s v="2008Wood /timber"/>
        <s v="2008Cardboard"/>
        <s v="2008Liquidpaperboard"/>
        <s v="2008Newsprint and magazines"/>
        <s v="2008Other paper"/>
        <s v="2008Printing and writing paper"/>
        <s v="2008HDPE (2)"/>
        <s v="2008LDPE (4)"/>
        <s v="2008Other plastics (7)"/>
        <s v="2008PET (1)"/>
        <s v="2008PP (5)"/>
        <s v="2008PS (6)"/>
        <s v="2008PVC (3)"/>
        <s v="2008Clothing"/>
        <s v="2008Other textiles"/>
        <s v="2008Offroad tyres"/>
        <s v="2008Other rubber"/>
        <s v="2008Passenger tyres"/>
        <s v="2008Truck tyres"/>
        <s v="2009Asphalt"/>
        <s v="2009Bricks"/>
        <s v="2009Concrete"/>
        <s v="2009Plaster"/>
        <s v="2009Rubble"/>
        <s v="2009Soil and natural materials"/>
        <s v="2009Container glass"/>
        <s v="2009Other glass"/>
        <s v="2009Aluminium"/>
        <s v="2009Ferrous"/>
        <s v="2009Other metals"/>
        <s v="2009Food organics"/>
        <s v="2009Garden organics"/>
        <s v="2009Other organics"/>
        <s v="2009Wood /timber"/>
        <s v="2009Cardboard"/>
        <s v="2009Liquidpaperboard"/>
        <s v="2009Newsprint and magazines"/>
        <s v="2009Other paper"/>
        <s v="2009Printing and writing paper"/>
        <s v="2009HDPE (2)"/>
        <s v="2009LDPE (4)"/>
        <s v="2009Other plastics (7)"/>
        <s v="2009PET (1)"/>
        <s v="2009PP (5)"/>
        <s v="2009PS (6)"/>
        <s v="2009PVC (3)"/>
        <s v="2009Clothing"/>
        <s v="2009Other textiles"/>
        <s v="2009Offroad tyres"/>
        <s v="2009Other rubber"/>
        <s v="2009Passenger tyres"/>
        <s v="2009Truck tyres"/>
        <s v="2010Asphalt"/>
        <s v="2010Bricks"/>
        <s v="2010Concrete"/>
        <s v="2010Plaster"/>
        <s v="2010Rubble"/>
        <s v="2010Soil and natural materials"/>
        <s v="2010Container glass"/>
        <s v="2010Other glass"/>
        <s v="2010Aluminium"/>
        <s v="2010Ferrous"/>
        <s v="2010Other metals"/>
        <s v="2010Food organics"/>
        <s v="2010Garden organics"/>
        <s v="2010Other organics"/>
        <s v="2010Wood /timber"/>
        <s v="2010Cardboard"/>
        <s v="2010Liquidpaperboard"/>
        <s v="2010Newsprint and magazines"/>
        <s v="2010Other paper"/>
        <s v="2010Printing and writing paper"/>
        <s v="2010HDPE (2)"/>
        <s v="2010LDPE (4)"/>
        <s v="2010Other plastics (7)"/>
        <s v="2010PET (1)"/>
        <s v="2010PP (5)"/>
        <s v="2010PS (6)"/>
        <s v="2010PVC (3)"/>
        <s v="2010Clothing"/>
        <s v="2010Other textiles"/>
        <s v="2010Offroad tyres"/>
        <s v="2010Other rubber"/>
        <s v="2010Passenger tyres"/>
        <s v="2010Truck tyres"/>
        <s v="2011Asphalt"/>
        <s v="2011Bricks"/>
        <s v="2011Concrete"/>
        <s v="2011Plaster"/>
        <s v="2011Rubble"/>
        <s v="2011Soil and natural materials"/>
        <s v="2011Container glass"/>
        <s v="2011Other glass"/>
        <s v="2011Aluminium"/>
        <s v="2011Ferrous"/>
        <s v="2011Other metals"/>
        <s v="2011Food organics"/>
        <s v="2011Garden organics"/>
        <s v="2011Other organics"/>
        <s v="2011Wood /timber"/>
        <s v="2011Cardboard"/>
        <s v="2011Liquidpaperboard"/>
        <s v="2011Newsprint and magazines"/>
        <s v="2011Other paper"/>
        <s v="2011Printing and writing paper"/>
        <s v="2011HDPE (2)"/>
        <s v="2011LDPE (4)"/>
        <s v="2011Other plastics (7)"/>
        <s v="2011PET (1)"/>
        <s v="2011PP (5)"/>
        <s v="2011PS (6)"/>
        <s v="2011PVC (3)"/>
        <s v="2011Clothing"/>
        <s v="2011Other textiles"/>
        <s v="2011Offroad tyres"/>
        <s v="2011Other rubber"/>
        <s v="2011Passenger tyres"/>
        <s v="2011Truck tyres"/>
        <s v="2012Asphalt"/>
        <s v="2012Bricks"/>
        <s v="2012Concrete"/>
        <s v="2012Plaster"/>
        <s v="2012Rubble"/>
        <s v="2012Soil and natural materials"/>
        <s v="2012Container glass"/>
        <s v="2012Other glass"/>
        <s v="2012Aluminium"/>
        <s v="2012Ferrous"/>
        <s v="2012Other metals"/>
        <s v="2012Food organics"/>
        <s v="2012Garden organics"/>
        <s v="2012Other organics"/>
        <s v="2012Wood /timber"/>
        <s v="2012Cardboard"/>
        <s v="2012Liquidpaperboard"/>
        <s v="2012Newsprint and magazines"/>
        <s v="2012Other paper"/>
        <s v="2012Printing and writing paper"/>
        <s v="2012HDPE (2)"/>
        <s v="2012LDPE (4)"/>
        <s v="2012Other plastics (7)"/>
        <s v="2012PET (1)"/>
        <s v="2012PP (5)"/>
        <s v="2012PS (6)"/>
        <s v="2012PVC (3)"/>
        <s v="2012Clothing"/>
        <s v="2012Other textiles"/>
        <s v="2012Other rubber"/>
        <s v="2012Passenger tyres"/>
        <s v="2013Asphalt"/>
        <s v="2013Bricks"/>
        <s v="2013Concrete"/>
        <s v="2013Plaster"/>
        <s v="2013Rubble"/>
        <s v="2013Soil and natural materials"/>
        <s v="2013Container glass"/>
        <s v="2013Other glass"/>
        <s v="2013Aluminium"/>
        <s v="2013Ferrous"/>
        <s v="2013Other metals"/>
        <s v="2013Food organics"/>
        <s v="2013Garden organics"/>
        <s v="2013Other organics"/>
        <s v="2013Wood /timber"/>
        <s v="2013Cardboard"/>
        <s v="2013Liquidpaperboard"/>
        <s v="2013Newsprint and magazines"/>
        <s v="2013Other paper"/>
        <s v="2013Printing and writing paper"/>
        <s v="2013HDPE (2)"/>
        <s v="2013LDPE (4)"/>
        <s v="2013Other plastics (7)"/>
        <s v="2013PET (1)"/>
        <s v="2013PP (5)"/>
        <s v="2013PS (6)"/>
        <s v="2013PVC (3)"/>
        <s v="2013Clothing"/>
        <s v="2013Other textiles"/>
        <s v="2013Other rubber"/>
        <s v="2013Passenger tyres"/>
        <s v="2014Asphalt"/>
        <s v="2014Bricks"/>
        <s v="2014Concrete"/>
        <s v="2014Plaster"/>
        <s v="2014Rubble"/>
        <s v="2014Soil and natural materials"/>
        <s v="2014Container glass"/>
        <s v="2014Other glass"/>
        <s v="2014Aluminium"/>
        <s v="2014Ferrous"/>
        <s v="2014Other metals"/>
        <s v="2014Food organics"/>
        <s v="2014Garden organics"/>
        <s v="2014Other organics"/>
        <s v="2014Wood /timber"/>
        <s v="2014Cardboard"/>
        <s v="2014Liquidpaperboard"/>
        <s v="2014Newsprint and magazines"/>
        <s v="2014Other paper"/>
        <s v="2014Printing and writing paper"/>
        <s v="2014HDPE (2)"/>
        <s v="2014LDPE (4)"/>
        <s v="2014Other plastics (7)"/>
        <s v="2014PET (1)"/>
        <s v="2014PP (5)"/>
        <s v="2014PS (6)"/>
        <s v="2014PVC (3)"/>
        <s v="2014Clothing"/>
        <s v="2014Other textiles"/>
        <s v="2014Offroad tyres"/>
        <s v="2014Other rubber"/>
        <s v="2014Passenger tyres"/>
        <s v="2014Truck tyres"/>
        <s v="2015Asphalt"/>
        <s v="2015Bricks"/>
        <s v="2015Concrete"/>
        <s v="2015Plaster"/>
        <s v="2015Rubble"/>
        <s v="2015Soil and natural materials"/>
        <s v="2015Container glass"/>
        <s v="2015Other glass"/>
        <s v="2015Aluminium"/>
        <s v="2015Ferrous"/>
        <s v="2015Other metals"/>
        <s v="2015Food organics"/>
        <s v="2015Garden organics"/>
        <s v="2015Other organics"/>
        <s v="2015Wood /timber"/>
        <s v="2015Cardboard"/>
        <s v="2015Liquidpaperboard"/>
        <s v="2015Newsprint and magazines"/>
        <s v="2015Other paper"/>
        <s v="2015Printing and writing paper"/>
        <s v="2015HDPE (2)"/>
        <s v="2015LDPE (4)"/>
        <s v="2015Other plastics (7)"/>
        <s v="2015PET (1)"/>
        <s v="2015PP (5)"/>
        <s v="2015PS (6)"/>
        <s v="2015PVC (3)"/>
        <s v="2015Clothing"/>
        <s v="2015Other textiles"/>
        <s v="2015Offroad tyres"/>
        <s v="2015Other rubber"/>
        <s v="2015Passenger tyres"/>
        <s v="2015Truck tyres"/>
        <s v="2016Asphalt"/>
        <s v="2016Bricks"/>
        <s v="2016Concrete"/>
        <s v="2016Plaster"/>
        <s v="2016Rubble"/>
        <s v="2016Soil and natural materials"/>
        <s v="2016Container glass"/>
        <s v="2016Other glass"/>
        <s v="2016Aluminium"/>
        <s v="2016Ferrous"/>
        <s v="2016Other metals"/>
        <s v="2016Food organics"/>
        <s v="2016Garden organics"/>
        <s v="2016Other organics"/>
        <s v="2016Wood /timber"/>
        <s v="2016Cardboard"/>
        <s v="2016Liquidpaperboard"/>
        <s v="2016Newsprint and magazines"/>
        <s v="2016Other paper"/>
        <s v="2016Printing and writing paper"/>
        <s v="2016HDPE (2)"/>
        <s v="2016LDPE (4)"/>
        <s v="2016Other plastics (7)"/>
        <s v="2016PET (1)"/>
        <s v="2016PP (5)"/>
        <s v="2016PS (6)"/>
        <s v="2016PVC (3)"/>
        <s v="2016Clothing"/>
        <s v="2016Other textiles"/>
        <s v="2016Offroad tyres"/>
        <s v="2016Other rubber"/>
        <s v="2016Passenger tyres"/>
        <s v="2016Truck tyres"/>
        <s v="2017Asphalt"/>
        <s v="2017Bricks"/>
        <s v="2017Concrete"/>
        <s v="2017Plaster"/>
        <s v="2017Rubble"/>
        <s v="2017Soil and natural materials"/>
        <s v="2017Container glass"/>
        <s v="2017Other glass"/>
        <s v="2017Aluminium"/>
        <s v="2017Ferrous"/>
        <s v="2017Other metals"/>
        <s v="2017Food organics"/>
        <s v="2017Garden organics"/>
        <s v="2017Other organics"/>
        <s v="2017Wood /timber"/>
        <s v="2017Cardboard"/>
        <s v="2017Liquidpaperboard"/>
        <s v="2017Newsprint and magazines"/>
        <s v="2017Other paper"/>
        <s v="2017Printing and writing paper"/>
        <s v="2017HDPE (2)"/>
        <s v="2017LDPE (4)"/>
        <s v="2017Other plastics (7)"/>
        <s v="2017PET (1)"/>
        <s v="2017PP (5)"/>
        <s v="2017PS (6)"/>
        <s v="2017PVC (3)"/>
        <s v="2017Clothing"/>
        <s v="2017Other textiles"/>
        <s v="2017Offroad tyres"/>
        <s v="2017Other rubber"/>
        <s v="2017Passenger tyres"/>
        <s v="2017Truck tyres"/>
        <s v="2018Asphalt"/>
        <s v="2018Bricks"/>
        <s v="2018Concrete"/>
        <s v="2018Plaster"/>
        <s v="2018Rubble"/>
        <s v="2018Soil and natural materials"/>
        <s v="2018Container glass"/>
        <s v="2018Other glass"/>
        <s v="2018Aluminium"/>
        <s v="2018Ferrous"/>
        <s v="2018Other metals"/>
        <s v="2018Food organics"/>
        <s v="2018Garden organics"/>
        <s v="2018Other organics"/>
        <s v="2018Wood /timber"/>
        <s v="2018Cardboard"/>
        <s v="2018Liquidpaperboard"/>
        <s v="2018Newsprint and magazines"/>
        <s v="2018Other paper"/>
        <s v="2018Printing and writing paper"/>
        <s v="2018HDPE (2)"/>
        <s v="2018LDPE (4)"/>
        <s v="2018Other plastics (7)"/>
        <s v="2018PET (1)"/>
        <s v="2018PP (5)"/>
        <s v="2018PS (6)"/>
        <s v="2018PVC (3)"/>
        <s v="2018Clothing"/>
        <s v="2018Other textiles"/>
        <s v="2018Offroad tyres"/>
        <s v="2018Other rubber"/>
        <s v="2018Passenger tyres"/>
        <s v="2018Truck tyres"/>
        <s v="2019Asphalt"/>
        <s v="2019Bricks"/>
        <s v="2019Concrete"/>
        <s v="2019Plaster"/>
        <s v="2019Rubble"/>
        <s v="2019Soil and natural materials"/>
        <s v="2019Container glass"/>
        <s v="2019Other glass"/>
        <s v="2019Aluminium"/>
        <s v="2019Ferrous"/>
        <s v="2019Other metals"/>
        <s v="2019Food organics"/>
        <s v="2019Garden organics"/>
        <s v="2019Other organics"/>
        <s v="2019Wood /timber"/>
        <s v="2019Cardboard"/>
        <s v="2019Liquidpaperboard"/>
        <s v="2019Newsprint and magazines"/>
        <s v="2019Other paper"/>
        <s v="2019Printing and writing paper"/>
        <s v="2019HDPE (2)"/>
        <s v="2019LDPE (4)"/>
        <s v="2019Other plastics (7)"/>
        <s v="2019PET (1)"/>
        <s v="2019PP (5)"/>
        <s v="2019PS (6)"/>
        <s v="2019PVC (3)"/>
        <s v="2019Clothing"/>
        <s v="2019Other textiles"/>
        <s v="2019Offroad tyres"/>
        <s v="2019Other rubber"/>
        <s v="2019Passenger tyres"/>
        <s v="2019Truck tyres"/>
        <s v="2020Asphalt"/>
        <s v="2020Bricks"/>
        <s v="2020Concrete"/>
        <s v="2020Plaster"/>
        <s v="2020Rubble"/>
        <s v="2020Soil and natural materials"/>
        <s v="2020Container glass"/>
        <s v="2020Other glass"/>
        <s v="2020Aluminium"/>
        <s v="2020Ferrous"/>
        <s v="2020Other metals"/>
        <s v="2020Food organics"/>
        <s v="2020Garden organics"/>
        <s v="2020Other organics"/>
        <s v="2020Wood /timber"/>
        <s v="2020Cardboard"/>
        <s v="2020Liquidpaperboard"/>
        <s v="2020Newsprint and magazines"/>
        <s v="2020Other paper"/>
        <s v="2020Printing and writing paper"/>
        <s v="2020HDPE (2)"/>
        <s v="2020LDPE (4)"/>
        <s v="2020Other plastics (7)"/>
        <s v="2020PET (1)"/>
        <s v="2020PP (5)"/>
        <s v="2020PS (6)"/>
        <s v="2020PVC (3)"/>
        <s v="2020Clothing"/>
        <s v="2020Other textiles"/>
        <s v="2020Offroad tyres"/>
        <s v="2020Other rubber"/>
        <s v="2020Passenger tyres"/>
        <s v="2020Truck tyres"/>
        <s v="2021Asphalt"/>
        <s v="2021Bricks"/>
        <s v="2021Concrete"/>
        <s v="2021Plaster"/>
        <s v="2021Rubble"/>
        <s v="2021Soil and natural materials"/>
        <s v="2021Container glass"/>
        <s v="2021Other glass"/>
        <s v="2021Aluminium"/>
        <s v="2021Ferrous"/>
        <s v="2021Other metals"/>
        <s v="2021Food organics"/>
        <s v="2021Garden organics"/>
        <s v="2021Other organics"/>
        <s v="2021Wood /timber"/>
        <s v="2021Cardboard"/>
        <s v="2021Liquidpaperboard"/>
        <s v="2021Newsprint and magazines"/>
        <s v="2021Other paper"/>
        <s v="2021Printing and writing paper"/>
        <s v="2021HDPE (2)"/>
        <s v="2021LDPE (4)"/>
        <s v="2021Other plastics (7)"/>
        <s v="2021PET (1)"/>
        <s v="2021PP (5)"/>
        <s v="2021PS (6)"/>
        <s v="2021PVC (3)"/>
        <s v="2021Clothing"/>
        <s v="2021Other textiles"/>
        <s v="2021Offroad tyres"/>
        <s v="2021Other rubber"/>
        <s v="2021Passenger tyres"/>
        <s v="2021Truck tyres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515">
  <r>
    <x v="0"/>
    <x v="0"/>
    <x v="0"/>
    <x v="0"/>
    <n v="4115"/>
    <n v="0"/>
    <n v="0"/>
    <n v="0"/>
    <n v="0"/>
    <n v="1"/>
  </r>
  <r>
    <x v="0"/>
    <x v="0"/>
    <x v="0"/>
    <x v="1"/>
    <n v="134808"/>
    <n v="0"/>
    <n v="0"/>
    <n v="0"/>
    <n v="0"/>
    <n v="1"/>
  </r>
  <r>
    <x v="0"/>
    <x v="0"/>
    <x v="0"/>
    <x v="2"/>
    <n v="0"/>
    <n v="0"/>
    <n v="0"/>
    <n v="0"/>
    <n v="0"/>
    <m/>
  </r>
  <r>
    <x v="0"/>
    <x v="0"/>
    <x v="1"/>
    <x v="0"/>
    <n v="7996"/>
    <n v="0"/>
    <n v="0"/>
    <n v="0"/>
    <n v="0"/>
    <n v="1"/>
  </r>
  <r>
    <x v="0"/>
    <x v="0"/>
    <x v="1"/>
    <x v="1"/>
    <n v="367220"/>
    <n v="0"/>
    <n v="0"/>
    <n v="0"/>
    <n v="0"/>
    <n v="1"/>
  </r>
  <r>
    <x v="0"/>
    <x v="0"/>
    <x v="1"/>
    <x v="2"/>
    <n v="9998"/>
    <n v="0"/>
    <n v="0"/>
    <n v="0"/>
    <n v="0"/>
    <n v="1"/>
  </r>
  <r>
    <x v="0"/>
    <x v="0"/>
    <x v="2"/>
    <x v="0"/>
    <n v="49883"/>
    <n v="0"/>
    <n v="0"/>
    <n v="0"/>
    <n v="0"/>
    <n v="1"/>
  </r>
  <r>
    <x v="0"/>
    <x v="0"/>
    <x v="2"/>
    <x v="1"/>
    <n v="1666870"/>
    <n v="0"/>
    <n v="0"/>
    <n v="0"/>
    <n v="0"/>
    <n v="1"/>
  </r>
  <r>
    <x v="0"/>
    <x v="0"/>
    <x v="2"/>
    <x v="2"/>
    <n v="16752"/>
    <n v="0"/>
    <n v="0"/>
    <n v="0"/>
    <n v="0"/>
    <n v="1"/>
  </r>
  <r>
    <x v="0"/>
    <x v="0"/>
    <x v="3"/>
    <x v="0"/>
    <n v="9404"/>
    <n v="0"/>
    <n v="0"/>
    <n v="0"/>
    <n v="0"/>
    <n v="1"/>
  </r>
  <r>
    <x v="0"/>
    <x v="0"/>
    <x v="3"/>
    <x v="1"/>
    <n v="17882"/>
    <n v="0"/>
    <n v="0"/>
    <n v="0"/>
    <n v="0"/>
    <n v="1"/>
  </r>
  <r>
    <x v="0"/>
    <x v="0"/>
    <x v="3"/>
    <x v="2"/>
    <n v="4"/>
    <n v="0"/>
    <n v="0"/>
    <n v="0"/>
    <n v="0"/>
    <n v="1"/>
  </r>
  <r>
    <x v="0"/>
    <x v="0"/>
    <x v="4"/>
    <x v="0"/>
    <n v="11777"/>
    <n v="0"/>
    <n v="0"/>
    <n v="0"/>
    <n v="0"/>
    <n v="1"/>
  </r>
  <r>
    <x v="0"/>
    <x v="0"/>
    <x v="4"/>
    <x v="1"/>
    <n v="615758"/>
    <n v="0"/>
    <n v="0"/>
    <n v="0"/>
    <n v="0"/>
    <n v="1"/>
  </r>
  <r>
    <x v="0"/>
    <x v="0"/>
    <x v="4"/>
    <x v="2"/>
    <n v="476"/>
    <n v="0"/>
    <n v="0"/>
    <n v="0"/>
    <n v="0"/>
    <n v="1"/>
  </r>
  <r>
    <x v="0"/>
    <x v="1"/>
    <x v="5"/>
    <x v="0"/>
    <n v="44975"/>
    <n v="0"/>
    <n v="0"/>
    <n v="0"/>
    <n v="0"/>
    <n v="1"/>
  </r>
  <r>
    <x v="0"/>
    <x v="1"/>
    <x v="5"/>
    <x v="1"/>
    <n v="0"/>
    <n v="0"/>
    <n v="0"/>
    <n v="0"/>
    <n v="0"/>
    <m/>
  </r>
  <r>
    <x v="0"/>
    <x v="1"/>
    <x v="5"/>
    <x v="2"/>
    <n v="97642"/>
    <n v="0"/>
    <n v="0"/>
    <n v="0"/>
    <n v="0"/>
    <n v="1"/>
  </r>
  <r>
    <x v="0"/>
    <x v="1"/>
    <x v="6"/>
    <x v="0"/>
    <n v="25000"/>
    <n v="0"/>
    <n v="0"/>
    <n v="0"/>
    <n v="0"/>
    <n v="1"/>
  </r>
  <r>
    <x v="0"/>
    <x v="1"/>
    <x v="6"/>
    <x v="1"/>
    <n v="0"/>
    <n v="0"/>
    <n v="0"/>
    <n v="0"/>
    <n v="0"/>
    <m/>
  </r>
  <r>
    <x v="0"/>
    <x v="1"/>
    <x v="6"/>
    <x v="2"/>
    <n v="0"/>
    <n v="0"/>
    <n v="0"/>
    <n v="0"/>
    <n v="0"/>
    <m/>
  </r>
  <r>
    <x v="0"/>
    <x v="2"/>
    <x v="7"/>
    <x v="0"/>
    <n v="33885"/>
    <n v="0"/>
    <n v="0"/>
    <n v="0"/>
    <n v="0"/>
    <n v="1"/>
  </r>
  <r>
    <x v="0"/>
    <x v="2"/>
    <x v="7"/>
    <x v="1"/>
    <n v="2573"/>
    <n v="0"/>
    <n v="0"/>
    <n v="0"/>
    <n v="0"/>
    <n v="1"/>
  </r>
  <r>
    <x v="0"/>
    <x v="2"/>
    <x v="7"/>
    <x v="2"/>
    <n v="1491"/>
    <n v="0"/>
    <n v="0"/>
    <n v="0"/>
    <n v="0"/>
    <n v="1"/>
  </r>
  <r>
    <x v="0"/>
    <x v="2"/>
    <x v="8"/>
    <x v="0"/>
    <n v="554018"/>
    <n v="0"/>
    <n v="0"/>
    <n v="0"/>
    <n v="0"/>
    <n v="1"/>
  </r>
  <r>
    <x v="0"/>
    <x v="2"/>
    <x v="8"/>
    <x v="1"/>
    <n v="118552"/>
    <n v="0"/>
    <n v="0"/>
    <n v="0"/>
    <n v="0"/>
    <n v="1"/>
  </r>
  <r>
    <x v="0"/>
    <x v="2"/>
    <x v="8"/>
    <x v="2"/>
    <n v="112422"/>
    <n v="0"/>
    <n v="0"/>
    <n v="0"/>
    <n v="0"/>
    <n v="1"/>
  </r>
  <r>
    <x v="0"/>
    <x v="2"/>
    <x v="9"/>
    <x v="0"/>
    <n v="16361"/>
    <n v="0"/>
    <n v="0"/>
    <n v="0"/>
    <n v="0"/>
    <n v="1"/>
  </r>
  <r>
    <x v="0"/>
    <x v="2"/>
    <x v="9"/>
    <x v="1"/>
    <n v="2375"/>
    <n v="0"/>
    <n v="0"/>
    <n v="0"/>
    <n v="0"/>
    <n v="1"/>
  </r>
  <r>
    <x v="0"/>
    <x v="2"/>
    <x v="9"/>
    <x v="2"/>
    <n v="2086"/>
    <n v="0"/>
    <n v="0"/>
    <n v="0"/>
    <n v="0"/>
    <n v="1"/>
  </r>
  <r>
    <x v="0"/>
    <x v="3"/>
    <x v="10"/>
    <x v="0"/>
    <n v="22296"/>
    <n v="0"/>
    <n v="0"/>
    <n v="0"/>
    <n v="0"/>
    <n v="1"/>
  </r>
  <r>
    <x v="0"/>
    <x v="3"/>
    <x v="10"/>
    <x v="1"/>
    <n v="0"/>
    <n v="0"/>
    <n v="0"/>
    <n v="0"/>
    <n v="0"/>
    <m/>
  </r>
  <r>
    <x v="0"/>
    <x v="3"/>
    <x v="10"/>
    <x v="2"/>
    <n v="3500"/>
    <n v="0"/>
    <n v="0"/>
    <n v="0"/>
    <n v="0"/>
    <n v="1"/>
  </r>
  <r>
    <x v="0"/>
    <x v="3"/>
    <x v="11"/>
    <x v="0"/>
    <n v="37504"/>
    <n v="0"/>
    <n v="0"/>
    <n v="0"/>
    <n v="0"/>
    <n v="1"/>
  </r>
  <r>
    <x v="0"/>
    <x v="3"/>
    <x v="11"/>
    <x v="1"/>
    <n v="38833"/>
    <n v="0"/>
    <n v="0"/>
    <n v="0"/>
    <n v="0"/>
    <n v="1"/>
  </r>
  <r>
    <x v="0"/>
    <x v="3"/>
    <x v="11"/>
    <x v="2"/>
    <n v="199956"/>
    <n v="0"/>
    <n v="0"/>
    <n v="0"/>
    <n v="0"/>
    <n v="1"/>
  </r>
  <r>
    <x v="0"/>
    <x v="3"/>
    <x v="12"/>
    <x v="0"/>
    <n v="14339"/>
    <n v="0"/>
    <n v="0"/>
    <n v="0"/>
    <n v="0"/>
    <n v="1"/>
  </r>
  <r>
    <x v="0"/>
    <x v="3"/>
    <x v="12"/>
    <x v="1"/>
    <n v="13900"/>
    <n v="0"/>
    <n v="0"/>
    <n v="0"/>
    <n v="0"/>
    <n v="1"/>
  </r>
  <r>
    <x v="0"/>
    <x v="3"/>
    <x v="12"/>
    <x v="2"/>
    <n v="358"/>
    <n v="0"/>
    <n v="0"/>
    <n v="0"/>
    <n v="0"/>
    <n v="1"/>
  </r>
  <r>
    <x v="0"/>
    <x v="3"/>
    <x v="13"/>
    <x v="0"/>
    <n v="81481"/>
    <n v="0"/>
    <n v="0"/>
    <n v="0"/>
    <n v="0"/>
    <n v="1"/>
  </r>
  <r>
    <x v="0"/>
    <x v="3"/>
    <x v="13"/>
    <x v="1"/>
    <n v="1082"/>
    <n v="0"/>
    <n v="0"/>
    <n v="0"/>
    <n v="0"/>
    <n v="1"/>
  </r>
  <r>
    <x v="0"/>
    <x v="3"/>
    <x v="13"/>
    <x v="2"/>
    <n v="1438"/>
    <n v="0"/>
    <n v="0"/>
    <n v="0"/>
    <n v="0"/>
    <n v="1"/>
  </r>
  <r>
    <x v="0"/>
    <x v="4"/>
    <x v="14"/>
    <x v="0"/>
    <n v="347561"/>
    <n v="0"/>
    <n v="0"/>
    <n v="0"/>
    <n v="0"/>
    <n v="1"/>
  </r>
  <r>
    <x v="0"/>
    <x v="4"/>
    <x v="14"/>
    <x v="1"/>
    <n v="0"/>
    <n v="0"/>
    <n v="0"/>
    <n v="0"/>
    <n v="0"/>
    <m/>
  </r>
  <r>
    <x v="0"/>
    <x v="4"/>
    <x v="14"/>
    <x v="2"/>
    <n v="61253"/>
    <n v="0"/>
    <n v="0"/>
    <n v="0"/>
    <n v="0"/>
    <n v="1"/>
  </r>
  <r>
    <x v="0"/>
    <x v="4"/>
    <x v="15"/>
    <x v="0"/>
    <n v="62160"/>
    <n v="0"/>
    <n v="0"/>
    <n v="0"/>
    <n v="0"/>
    <n v="1"/>
  </r>
  <r>
    <x v="0"/>
    <x v="4"/>
    <x v="15"/>
    <x v="1"/>
    <n v="0"/>
    <n v="0"/>
    <n v="0"/>
    <n v="0"/>
    <n v="0"/>
    <m/>
  </r>
  <r>
    <x v="0"/>
    <x v="4"/>
    <x v="15"/>
    <x v="2"/>
    <n v="113451"/>
    <n v="0"/>
    <n v="0"/>
    <n v="0"/>
    <n v="0"/>
    <n v="1"/>
  </r>
  <r>
    <x v="0"/>
    <x v="4"/>
    <x v="16"/>
    <x v="0"/>
    <n v="0"/>
    <n v="0"/>
    <n v="0"/>
    <n v="0"/>
    <n v="0"/>
    <m/>
  </r>
  <r>
    <x v="0"/>
    <x v="4"/>
    <x v="16"/>
    <x v="1"/>
    <n v="0"/>
    <n v="0"/>
    <n v="0"/>
    <n v="0"/>
    <n v="0"/>
    <m/>
  </r>
  <r>
    <x v="0"/>
    <x v="4"/>
    <x v="16"/>
    <x v="2"/>
    <n v="10004"/>
    <n v="0"/>
    <n v="0"/>
    <n v="0"/>
    <n v="0"/>
    <n v="1"/>
  </r>
  <r>
    <x v="0"/>
    <x v="4"/>
    <x v="17"/>
    <x v="0"/>
    <n v="172506"/>
    <n v="0"/>
    <n v="0"/>
    <n v="0"/>
    <n v="0"/>
    <n v="1"/>
  </r>
  <r>
    <x v="0"/>
    <x v="4"/>
    <x v="17"/>
    <x v="1"/>
    <n v="0"/>
    <n v="0"/>
    <n v="0"/>
    <n v="0"/>
    <n v="0"/>
    <m/>
  </r>
  <r>
    <x v="0"/>
    <x v="4"/>
    <x v="17"/>
    <x v="2"/>
    <n v="52420"/>
    <n v="0"/>
    <n v="0"/>
    <n v="0"/>
    <n v="0"/>
    <n v="1"/>
  </r>
  <r>
    <x v="0"/>
    <x v="5"/>
    <x v="18"/>
    <x v="0"/>
    <n v="0"/>
    <n v="0"/>
    <n v="0"/>
    <n v="0"/>
    <n v="0"/>
    <m/>
  </r>
  <r>
    <x v="0"/>
    <x v="5"/>
    <x v="18"/>
    <x v="1"/>
    <n v="0"/>
    <n v="0"/>
    <n v="0"/>
    <n v="0"/>
    <n v="0"/>
    <m/>
  </r>
  <r>
    <x v="0"/>
    <x v="5"/>
    <x v="18"/>
    <x v="2"/>
    <n v="5000"/>
    <n v="0"/>
    <n v="0"/>
    <n v="0"/>
    <n v="0"/>
    <n v="1"/>
  </r>
  <r>
    <x v="0"/>
    <x v="5"/>
    <x v="19"/>
    <x v="0"/>
    <n v="900"/>
    <n v="0"/>
    <n v="0"/>
    <n v="0"/>
    <n v="0"/>
    <n v="1"/>
  </r>
  <r>
    <x v="0"/>
    <x v="5"/>
    <x v="19"/>
    <x v="1"/>
    <n v="0"/>
    <n v="0"/>
    <n v="0"/>
    <n v="0"/>
    <n v="0"/>
    <m/>
  </r>
  <r>
    <x v="0"/>
    <x v="5"/>
    <x v="19"/>
    <x v="2"/>
    <n v="0"/>
    <n v="0"/>
    <n v="0"/>
    <n v="0"/>
    <n v="0"/>
    <m/>
  </r>
  <r>
    <x v="0"/>
    <x v="6"/>
    <x v="20"/>
    <x v="0"/>
    <n v="2586"/>
    <n v="0"/>
    <n v="0"/>
    <n v="0"/>
    <n v="0"/>
    <n v="1"/>
  </r>
  <r>
    <x v="0"/>
    <x v="6"/>
    <x v="20"/>
    <x v="1"/>
    <n v="0"/>
    <n v="0"/>
    <n v="0"/>
    <n v="0"/>
    <n v="0"/>
    <m/>
  </r>
  <r>
    <x v="0"/>
    <x v="6"/>
    <x v="20"/>
    <x v="2"/>
    <n v="0"/>
    <n v="0"/>
    <n v="0"/>
    <n v="0"/>
    <n v="0"/>
    <m/>
  </r>
  <r>
    <x v="0"/>
    <x v="6"/>
    <x v="21"/>
    <x v="0"/>
    <n v="9770"/>
    <n v="0"/>
    <n v="0"/>
    <n v="0"/>
    <n v="0"/>
    <n v="1"/>
  </r>
  <r>
    <x v="0"/>
    <x v="6"/>
    <x v="21"/>
    <x v="1"/>
    <n v="0"/>
    <n v="0"/>
    <n v="0"/>
    <n v="0"/>
    <n v="0"/>
    <m/>
  </r>
  <r>
    <x v="0"/>
    <x v="6"/>
    <x v="21"/>
    <x v="2"/>
    <n v="200"/>
    <n v="0"/>
    <n v="0"/>
    <n v="0"/>
    <n v="0"/>
    <n v="1"/>
  </r>
  <r>
    <x v="0"/>
    <x v="6"/>
    <x v="22"/>
    <x v="0"/>
    <n v="13556"/>
    <n v="0"/>
    <n v="0"/>
    <n v="0"/>
    <n v="0"/>
    <n v="1"/>
  </r>
  <r>
    <x v="0"/>
    <x v="6"/>
    <x v="22"/>
    <x v="1"/>
    <n v="0"/>
    <n v="0"/>
    <n v="0"/>
    <n v="0"/>
    <n v="0"/>
    <m/>
  </r>
  <r>
    <x v="0"/>
    <x v="6"/>
    <x v="22"/>
    <x v="2"/>
    <n v="221"/>
    <n v="0"/>
    <n v="0"/>
    <n v="0"/>
    <n v="0"/>
    <n v="1"/>
  </r>
  <r>
    <x v="1"/>
    <x v="0"/>
    <x v="0"/>
    <x v="0"/>
    <n v="7615"/>
    <n v="0"/>
    <n v="0"/>
    <n v="0"/>
    <n v="0"/>
    <n v="1"/>
  </r>
  <r>
    <x v="1"/>
    <x v="0"/>
    <x v="0"/>
    <x v="1"/>
    <n v="117340"/>
    <n v="0"/>
    <n v="0"/>
    <n v="0"/>
    <n v="0"/>
    <n v="1"/>
  </r>
  <r>
    <x v="1"/>
    <x v="0"/>
    <x v="0"/>
    <x v="2"/>
    <n v="64565"/>
    <n v="0"/>
    <n v="0"/>
    <n v="0"/>
    <n v="0"/>
    <n v="1"/>
  </r>
  <r>
    <x v="1"/>
    <x v="0"/>
    <x v="1"/>
    <x v="0"/>
    <n v="37953"/>
    <n v="0"/>
    <n v="0"/>
    <n v="0"/>
    <n v="0"/>
    <n v="1"/>
  </r>
  <r>
    <x v="1"/>
    <x v="0"/>
    <x v="1"/>
    <x v="1"/>
    <n v="388800"/>
    <n v="0"/>
    <n v="0"/>
    <n v="0"/>
    <n v="0"/>
    <n v="1"/>
  </r>
  <r>
    <x v="1"/>
    <x v="0"/>
    <x v="1"/>
    <x v="2"/>
    <n v="11090"/>
    <n v="0"/>
    <n v="0"/>
    <n v="0"/>
    <n v="0"/>
    <n v="1"/>
  </r>
  <r>
    <x v="1"/>
    <x v="0"/>
    <x v="2"/>
    <x v="0"/>
    <n v="97963"/>
    <n v="0"/>
    <n v="0"/>
    <n v="0"/>
    <n v="0"/>
    <n v="1"/>
  </r>
  <r>
    <x v="1"/>
    <x v="0"/>
    <x v="2"/>
    <x v="1"/>
    <n v="1547857"/>
    <n v="0"/>
    <n v="0"/>
    <n v="0"/>
    <n v="0"/>
    <n v="1"/>
  </r>
  <r>
    <x v="1"/>
    <x v="0"/>
    <x v="2"/>
    <x v="2"/>
    <n v="49488"/>
    <n v="0"/>
    <n v="0"/>
    <n v="0"/>
    <n v="0"/>
    <n v="1"/>
  </r>
  <r>
    <x v="1"/>
    <x v="0"/>
    <x v="3"/>
    <x v="0"/>
    <n v="20592"/>
    <n v="0"/>
    <n v="0"/>
    <n v="0"/>
    <n v="0"/>
    <n v="1"/>
  </r>
  <r>
    <x v="1"/>
    <x v="0"/>
    <x v="3"/>
    <x v="1"/>
    <n v="0"/>
    <n v="0"/>
    <n v="0"/>
    <n v="0"/>
    <n v="0"/>
    <m/>
  </r>
  <r>
    <x v="1"/>
    <x v="0"/>
    <x v="3"/>
    <x v="2"/>
    <n v="1708"/>
    <n v="0"/>
    <n v="0"/>
    <n v="0"/>
    <n v="0"/>
    <n v="1"/>
  </r>
  <r>
    <x v="1"/>
    <x v="0"/>
    <x v="23"/>
    <x v="0"/>
    <n v="29325"/>
    <n v="0"/>
    <n v="0"/>
    <n v="0"/>
    <n v="0"/>
    <n v="1"/>
  </r>
  <r>
    <x v="1"/>
    <x v="0"/>
    <x v="23"/>
    <x v="1"/>
    <n v="44716"/>
    <n v="0"/>
    <n v="0"/>
    <n v="0"/>
    <n v="0"/>
    <n v="1"/>
  </r>
  <r>
    <x v="1"/>
    <x v="0"/>
    <x v="23"/>
    <x v="2"/>
    <n v="7392"/>
    <n v="0"/>
    <n v="0"/>
    <n v="0"/>
    <n v="0"/>
    <n v="1"/>
  </r>
  <r>
    <x v="1"/>
    <x v="0"/>
    <x v="4"/>
    <x v="0"/>
    <n v="64953"/>
    <n v="0"/>
    <n v="0"/>
    <n v="0"/>
    <n v="0"/>
    <n v="1"/>
  </r>
  <r>
    <x v="1"/>
    <x v="0"/>
    <x v="4"/>
    <x v="1"/>
    <n v="675967"/>
    <n v="0"/>
    <n v="0"/>
    <n v="0"/>
    <n v="0"/>
    <n v="1"/>
  </r>
  <r>
    <x v="1"/>
    <x v="0"/>
    <x v="4"/>
    <x v="2"/>
    <n v="2777"/>
    <n v="0"/>
    <n v="0"/>
    <n v="0"/>
    <n v="0"/>
    <n v="1"/>
  </r>
  <r>
    <x v="1"/>
    <x v="1"/>
    <x v="5"/>
    <x v="0"/>
    <n v="21769"/>
    <n v="0"/>
    <n v="0"/>
    <n v="0"/>
    <n v="0"/>
    <n v="1"/>
  </r>
  <r>
    <x v="1"/>
    <x v="1"/>
    <x v="5"/>
    <x v="1"/>
    <n v="5995"/>
    <n v="0"/>
    <n v="0"/>
    <n v="0"/>
    <n v="0"/>
    <n v="1"/>
  </r>
  <r>
    <x v="1"/>
    <x v="1"/>
    <x v="5"/>
    <x v="2"/>
    <n v="160191"/>
    <n v="0"/>
    <n v="0"/>
    <n v="0"/>
    <n v="0"/>
    <n v="1"/>
  </r>
  <r>
    <x v="1"/>
    <x v="1"/>
    <x v="6"/>
    <x v="0"/>
    <n v="13355"/>
    <n v="0"/>
    <n v="0"/>
    <n v="0"/>
    <n v="0"/>
    <n v="1"/>
  </r>
  <r>
    <x v="1"/>
    <x v="1"/>
    <x v="6"/>
    <x v="1"/>
    <n v="0"/>
    <n v="0"/>
    <n v="0"/>
    <n v="0"/>
    <n v="0"/>
    <m/>
  </r>
  <r>
    <x v="1"/>
    <x v="1"/>
    <x v="6"/>
    <x v="2"/>
    <n v="703"/>
    <n v="0"/>
    <n v="0"/>
    <n v="0"/>
    <n v="0"/>
    <n v="1"/>
  </r>
  <r>
    <x v="1"/>
    <x v="2"/>
    <x v="7"/>
    <x v="0"/>
    <n v="13614"/>
    <n v="0"/>
    <n v="0"/>
    <n v="0"/>
    <n v="0"/>
    <n v="1"/>
  </r>
  <r>
    <x v="1"/>
    <x v="2"/>
    <x v="7"/>
    <x v="1"/>
    <n v="475"/>
    <n v="0"/>
    <n v="0"/>
    <n v="0"/>
    <n v="0"/>
    <n v="1"/>
  </r>
  <r>
    <x v="1"/>
    <x v="2"/>
    <x v="7"/>
    <x v="2"/>
    <n v="7978"/>
    <n v="0"/>
    <n v="0"/>
    <n v="0"/>
    <n v="0"/>
    <n v="1"/>
  </r>
  <r>
    <x v="1"/>
    <x v="2"/>
    <x v="8"/>
    <x v="0"/>
    <n v="685788.8"/>
    <n v="0"/>
    <n v="0"/>
    <n v="0"/>
    <n v="0"/>
    <n v="1"/>
  </r>
  <r>
    <x v="1"/>
    <x v="2"/>
    <x v="8"/>
    <x v="1"/>
    <n v="102766"/>
    <n v="0"/>
    <n v="0"/>
    <n v="0"/>
    <n v="0"/>
    <n v="1"/>
  </r>
  <r>
    <x v="1"/>
    <x v="2"/>
    <x v="8"/>
    <x v="2"/>
    <n v="148842.20000000001"/>
    <n v="0"/>
    <n v="0"/>
    <n v="0"/>
    <n v="0"/>
    <n v="1"/>
  </r>
  <r>
    <x v="1"/>
    <x v="2"/>
    <x v="9"/>
    <x v="0"/>
    <n v="59578"/>
    <n v="0"/>
    <n v="0"/>
    <n v="0"/>
    <n v="0"/>
    <n v="1"/>
  </r>
  <r>
    <x v="1"/>
    <x v="2"/>
    <x v="9"/>
    <x v="1"/>
    <n v="1821"/>
    <n v="0"/>
    <n v="0"/>
    <n v="0"/>
    <n v="0"/>
    <n v="1"/>
  </r>
  <r>
    <x v="1"/>
    <x v="2"/>
    <x v="9"/>
    <x v="2"/>
    <n v="3452"/>
    <n v="0"/>
    <n v="0"/>
    <n v="0"/>
    <n v="0"/>
    <n v="1"/>
  </r>
  <r>
    <x v="1"/>
    <x v="3"/>
    <x v="10"/>
    <x v="0"/>
    <n v="48488"/>
    <n v="0"/>
    <n v="0"/>
    <n v="0"/>
    <n v="0"/>
    <n v="1"/>
  </r>
  <r>
    <x v="1"/>
    <x v="3"/>
    <x v="10"/>
    <x v="1"/>
    <n v="0"/>
    <n v="0"/>
    <n v="0"/>
    <n v="0"/>
    <n v="0"/>
    <m/>
  </r>
  <r>
    <x v="1"/>
    <x v="3"/>
    <x v="10"/>
    <x v="2"/>
    <n v="95"/>
    <n v="0"/>
    <n v="0"/>
    <n v="0"/>
    <n v="0"/>
    <n v="1"/>
  </r>
  <r>
    <x v="1"/>
    <x v="3"/>
    <x v="11"/>
    <x v="0"/>
    <n v="85463"/>
    <n v="0"/>
    <n v="0"/>
    <n v="0"/>
    <n v="0"/>
    <n v="1"/>
  </r>
  <r>
    <x v="1"/>
    <x v="3"/>
    <x v="11"/>
    <x v="1"/>
    <n v="4995"/>
    <n v="0"/>
    <n v="0"/>
    <n v="0"/>
    <n v="0"/>
    <n v="1"/>
  </r>
  <r>
    <x v="1"/>
    <x v="3"/>
    <x v="11"/>
    <x v="2"/>
    <n v="248900"/>
    <n v="0"/>
    <n v="0"/>
    <n v="0"/>
    <n v="0"/>
    <n v="1"/>
  </r>
  <r>
    <x v="1"/>
    <x v="3"/>
    <x v="12"/>
    <x v="0"/>
    <n v="0"/>
    <n v="0"/>
    <n v="0"/>
    <n v="0"/>
    <n v="0"/>
    <m/>
  </r>
  <r>
    <x v="1"/>
    <x v="3"/>
    <x v="12"/>
    <x v="1"/>
    <n v="0"/>
    <n v="0"/>
    <n v="0"/>
    <n v="0"/>
    <n v="0"/>
    <m/>
  </r>
  <r>
    <x v="1"/>
    <x v="3"/>
    <x v="12"/>
    <x v="2"/>
    <n v="0"/>
    <n v="0"/>
    <n v="0"/>
    <n v="0"/>
    <n v="0"/>
    <m/>
  </r>
  <r>
    <x v="1"/>
    <x v="3"/>
    <x v="13"/>
    <x v="0"/>
    <n v="151285.5"/>
    <n v="0"/>
    <n v="0"/>
    <n v="0"/>
    <n v="0"/>
    <n v="1"/>
  </r>
  <r>
    <x v="1"/>
    <x v="3"/>
    <x v="13"/>
    <x v="1"/>
    <n v="23090"/>
    <n v="0"/>
    <n v="0"/>
    <n v="0"/>
    <n v="0"/>
    <n v="1"/>
  </r>
  <r>
    <x v="1"/>
    <x v="3"/>
    <x v="13"/>
    <x v="2"/>
    <n v="5036.5"/>
    <n v="0"/>
    <n v="0"/>
    <n v="0"/>
    <n v="0"/>
    <n v="1"/>
  </r>
  <r>
    <x v="1"/>
    <x v="4"/>
    <x v="14"/>
    <x v="0"/>
    <n v="341888.3"/>
    <n v="0"/>
    <n v="0"/>
    <n v="0"/>
    <n v="0"/>
    <n v="1"/>
  </r>
  <r>
    <x v="1"/>
    <x v="4"/>
    <x v="14"/>
    <x v="1"/>
    <n v="1199"/>
    <n v="0"/>
    <n v="0"/>
    <n v="0"/>
    <n v="0"/>
    <n v="1"/>
  </r>
  <r>
    <x v="1"/>
    <x v="4"/>
    <x v="14"/>
    <x v="2"/>
    <n v="23831.7"/>
    <n v="0"/>
    <n v="0"/>
    <n v="0"/>
    <n v="0"/>
    <n v="1"/>
  </r>
  <r>
    <x v="1"/>
    <x v="4"/>
    <x v="24"/>
    <x v="0"/>
    <n v="1200"/>
    <n v="0"/>
    <n v="0"/>
    <n v="0"/>
    <n v="0"/>
    <n v="1"/>
  </r>
  <r>
    <x v="1"/>
    <x v="4"/>
    <x v="24"/>
    <x v="1"/>
    <n v="0"/>
    <n v="0"/>
    <n v="0"/>
    <n v="0"/>
    <n v="0"/>
    <m/>
  </r>
  <r>
    <x v="1"/>
    <x v="4"/>
    <x v="24"/>
    <x v="2"/>
    <n v="0"/>
    <n v="0"/>
    <n v="0"/>
    <n v="0"/>
    <n v="0"/>
    <m/>
  </r>
  <r>
    <x v="1"/>
    <x v="4"/>
    <x v="15"/>
    <x v="0"/>
    <n v="66259"/>
    <n v="0"/>
    <n v="0"/>
    <n v="0"/>
    <n v="0"/>
    <n v="1"/>
  </r>
  <r>
    <x v="1"/>
    <x v="4"/>
    <x v="15"/>
    <x v="1"/>
    <n v="5663"/>
    <n v="0"/>
    <n v="0"/>
    <n v="0"/>
    <n v="0"/>
    <n v="1"/>
  </r>
  <r>
    <x v="1"/>
    <x v="4"/>
    <x v="15"/>
    <x v="2"/>
    <n v="21879"/>
    <n v="0"/>
    <n v="0"/>
    <n v="0"/>
    <n v="0"/>
    <n v="1"/>
  </r>
  <r>
    <x v="1"/>
    <x v="4"/>
    <x v="16"/>
    <x v="0"/>
    <n v="700"/>
    <n v="0"/>
    <n v="0"/>
    <n v="0"/>
    <n v="0"/>
    <n v="1"/>
  </r>
  <r>
    <x v="1"/>
    <x v="4"/>
    <x v="16"/>
    <x v="1"/>
    <n v="288"/>
    <n v="0"/>
    <n v="0"/>
    <n v="0"/>
    <n v="0"/>
    <n v="1"/>
  </r>
  <r>
    <x v="1"/>
    <x v="4"/>
    <x v="16"/>
    <x v="2"/>
    <n v="135379"/>
    <n v="0"/>
    <n v="0"/>
    <n v="0"/>
    <n v="0"/>
    <n v="1"/>
  </r>
  <r>
    <x v="1"/>
    <x v="4"/>
    <x v="17"/>
    <x v="0"/>
    <n v="55806"/>
    <n v="0"/>
    <n v="0"/>
    <n v="0"/>
    <n v="0"/>
    <n v="1"/>
  </r>
  <r>
    <x v="1"/>
    <x v="4"/>
    <x v="17"/>
    <x v="1"/>
    <n v="397"/>
    <n v="0"/>
    <n v="0"/>
    <n v="0"/>
    <n v="0"/>
    <n v="1"/>
  </r>
  <r>
    <x v="1"/>
    <x v="4"/>
    <x v="17"/>
    <x v="2"/>
    <n v="152"/>
    <n v="0"/>
    <n v="0"/>
    <n v="0"/>
    <n v="0"/>
    <n v="1"/>
  </r>
  <r>
    <x v="1"/>
    <x v="5"/>
    <x v="19"/>
    <x v="0"/>
    <n v="126"/>
    <n v="0"/>
    <n v="0"/>
    <n v="0"/>
    <n v="0"/>
    <n v="1"/>
  </r>
  <r>
    <x v="1"/>
    <x v="5"/>
    <x v="19"/>
    <x v="1"/>
    <n v="0"/>
    <n v="0"/>
    <n v="0"/>
    <n v="0"/>
    <n v="0"/>
    <m/>
  </r>
  <r>
    <x v="1"/>
    <x v="5"/>
    <x v="19"/>
    <x v="2"/>
    <n v="2194"/>
    <n v="0"/>
    <n v="0"/>
    <n v="0"/>
    <n v="0"/>
    <n v="1"/>
  </r>
  <r>
    <x v="1"/>
    <x v="6"/>
    <x v="25"/>
    <x v="0"/>
    <n v="2630"/>
    <n v="0"/>
    <n v="0"/>
    <n v="0"/>
    <n v="0"/>
    <n v="1"/>
  </r>
  <r>
    <x v="1"/>
    <x v="6"/>
    <x v="25"/>
    <x v="1"/>
    <n v="0"/>
    <n v="0"/>
    <n v="0"/>
    <n v="0"/>
    <n v="0"/>
    <m/>
  </r>
  <r>
    <x v="1"/>
    <x v="6"/>
    <x v="25"/>
    <x v="2"/>
    <n v="138"/>
    <n v="0"/>
    <n v="0"/>
    <n v="0"/>
    <n v="0"/>
    <n v="1"/>
  </r>
  <r>
    <x v="1"/>
    <x v="6"/>
    <x v="21"/>
    <x v="0"/>
    <n v="13552"/>
    <n v="0"/>
    <n v="0"/>
    <n v="0"/>
    <n v="0"/>
    <n v="1"/>
  </r>
  <r>
    <x v="1"/>
    <x v="6"/>
    <x v="21"/>
    <x v="1"/>
    <n v="0"/>
    <n v="0"/>
    <n v="0"/>
    <n v="0"/>
    <n v="0"/>
    <m/>
  </r>
  <r>
    <x v="1"/>
    <x v="6"/>
    <x v="21"/>
    <x v="2"/>
    <n v="80"/>
    <n v="0"/>
    <n v="0"/>
    <n v="0"/>
    <n v="0"/>
    <n v="1"/>
  </r>
  <r>
    <x v="1"/>
    <x v="6"/>
    <x v="22"/>
    <x v="0"/>
    <n v="8851"/>
    <n v="0"/>
    <n v="0"/>
    <n v="0"/>
    <n v="0"/>
    <n v="1"/>
  </r>
  <r>
    <x v="1"/>
    <x v="6"/>
    <x v="22"/>
    <x v="1"/>
    <n v="0"/>
    <n v="0"/>
    <n v="0"/>
    <n v="0"/>
    <n v="0"/>
    <m/>
  </r>
  <r>
    <x v="1"/>
    <x v="6"/>
    <x v="22"/>
    <x v="2"/>
    <n v="782"/>
    <n v="0"/>
    <n v="0"/>
    <n v="0"/>
    <n v="0"/>
    <n v="1"/>
  </r>
  <r>
    <x v="2"/>
    <x v="0"/>
    <x v="0"/>
    <x v="0"/>
    <n v="5420"/>
    <n v="0"/>
    <n v="0"/>
    <n v="0"/>
    <n v="3927.8835119999999"/>
    <n v="0.57981000000000005"/>
  </r>
  <r>
    <x v="2"/>
    <x v="0"/>
    <x v="0"/>
    <x v="1"/>
    <n v="121042"/>
    <n v="0"/>
    <n v="0"/>
    <n v="0"/>
    <n v="975.33623599999999"/>
    <n v="0.99200600000000005"/>
  </r>
  <r>
    <x v="2"/>
    <x v="0"/>
    <x v="0"/>
    <x v="2"/>
    <n v="25503"/>
    <n v="0"/>
    <n v="0"/>
    <n v="0"/>
    <n v="770.32766100000003"/>
    <n v="0.97067999999999999"/>
  </r>
  <r>
    <x v="2"/>
    <x v="0"/>
    <x v="1"/>
    <x v="0"/>
    <n v="8781"/>
    <n v="0"/>
    <n v="0"/>
    <n v="0"/>
    <n v="33637.776913000002"/>
    <n v="0.207007"/>
  </r>
  <r>
    <x v="2"/>
    <x v="0"/>
    <x v="1"/>
    <x v="1"/>
    <n v="275940"/>
    <n v="0"/>
    <n v="0"/>
    <n v="0"/>
    <n v="27573.642037000001"/>
    <n v="0.90915100000000004"/>
  </r>
  <r>
    <x v="2"/>
    <x v="0"/>
    <x v="1"/>
    <x v="2"/>
    <n v="8407"/>
    <n v="0"/>
    <n v="0"/>
    <n v="0"/>
    <n v="50597.899364999997"/>
    <n v="0.14247899999999999"/>
  </r>
  <r>
    <x v="2"/>
    <x v="0"/>
    <x v="2"/>
    <x v="0"/>
    <n v="117809"/>
    <n v="0"/>
    <n v="0"/>
    <n v="0"/>
    <n v="39745.556997"/>
    <n v="0.74773400000000001"/>
  </r>
  <r>
    <x v="2"/>
    <x v="0"/>
    <x v="2"/>
    <x v="1"/>
    <n v="1491840"/>
    <n v="0"/>
    <n v="0"/>
    <n v="0"/>
    <n v="25082.375515"/>
    <n v="0.983464"/>
  </r>
  <r>
    <x v="2"/>
    <x v="0"/>
    <x v="2"/>
    <x v="2"/>
    <n v="107669"/>
    <n v="0"/>
    <n v="0"/>
    <n v="0"/>
    <n v="410.80205599999999"/>
    <n v="0.99619899999999995"/>
  </r>
  <r>
    <x v="2"/>
    <x v="0"/>
    <x v="3"/>
    <x v="0"/>
    <n v="32521"/>
    <n v="0"/>
    <n v="0"/>
    <n v="0"/>
    <n v="27745.002748999999"/>
    <n v="0.53962399999999999"/>
  </r>
  <r>
    <x v="2"/>
    <x v="0"/>
    <x v="3"/>
    <x v="1"/>
    <n v="179"/>
    <n v="0"/>
    <n v="0"/>
    <n v="0"/>
    <n v="14908.840881"/>
    <n v="1.1863E-2"/>
  </r>
  <r>
    <x v="2"/>
    <x v="0"/>
    <x v="3"/>
    <x v="2"/>
    <n v="775"/>
    <n v="0"/>
    <n v="0"/>
    <n v="0"/>
    <n v="4562.7671179999998"/>
    <n v="0.14519099999999999"/>
  </r>
  <r>
    <x v="2"/>
    <x v="0"/>
    <x v="23"/>
    <x v="0"/>
    <n v="14051"/>
    <n v="0"/>
    <n v="0"/>
    <n v="0"/>
    <n v="17550.586131"/>
    <n v="0.444629"/>
  </r>
  <r>
    <x v="2"/>
    <x v="0"/>
    <x v="23"/>
    <x v="1"/>
    <n v="83693"/>
    <n v="0"/>
    <n v="0"/>
    <n v="0"/>
    <n v="9490.6662479999995"/>
    <n v="0.89815"/>
  </r>
  <r>
    <x v="2"/>
    <x v="0"/>
    <x v="23"/>
    <x v="2"/>
    <n v="5130"/>
    <n v="0"/>
    <n v="0"/>
    <n v="0"/>
    <n v="3082.1069670000002"/>
    <n v="0.62468699999999999"/>
  </r>
  <r>
    <x v="2"/>
    <x v="0"/>
    <x v="4"/>
    <x v="0"/>
    <n v="100772"/>
    <n v="0"/>
    <n v="0"/>
    <n v="0"/>
    <n v="133488.42716799999"/>
    <n v="0.43017"/>
  </r>
  <r>
    <x v="2"/>
    <x v="0"/>
    <x v="4"/>
    <x v="1"/>
    <n v="628752"/>
    <n v="0"/>
    <n v="0"/>
    <n v="0"/>
    <n v="707105.73544099997"/>
    <n v="0.47067199999999998"/>
  </r>
  <r>
    <x v="2"/>
    <x v="0"/>
    <x v="4"/>
    <x v="2"/>
    <n v="13269"/>
    <n v="0"/>
    <n v="0"/>
    <n v="0"/>
    <n v="16060.744446999999"/>
    <n v="0.452407"/>
  </r>
  <r>
    <x v="2"/>
    <x v="1"/>
    <x v="5"/>
    <x v="0"/>
    <n v="6990"/>
    <n v="0"/>
    <n v="0"/>
    <n v="0"/>
    <n v="35025.181535000003"/>
    <n v="0.16636799999999999"/>
  </r>
  <r>
    <x v="2"/>
    <x v="1"/>
    <x v="5"/>
    <x v="1"/>
    <n v="0"/>
    <n v="0"/>
    <n v="0"/>
    <n v="0"/>
    <n v="655.86651300000005"/>
    <n v="0"/>
  </r>
  <r>
    <x v="2"/>
    <x v="1"/>
    <x v="5"/>
    <x v="2"/>
    <n v="155330"/>
    <n v="0"/>
    <n v="0"/>
    <n v="0"/>
    <n v="40382.404132000003"/>
    <n v="0.79366400000000004"/>
  </r>
  <r>
    <x v="2"/>
    <x v="1"/>
    <x v="6"/>
    <x v="0"/>
    <n v="11249"/>
    <n v="0"/>
    <n v="0"/>
    <n v="0"/>
    <n v="17190.268273000001"/>
    <n v="0.39554400000000001"/>
  </r>
  <r>
    <x v="2"/>
    <x v="1"/>
    <x v="6"/>
    <x v="1"/>
    <n v="0"/>
    <n v="0"/>
    <n v="0"/>
    <n v="0"/>
    <n v="3199.8617450000002"/>
    <n v="0"/>
  </r>
  <r>
    <x v="2"/>
    <x v="1"/>
    <x v="6"/>
    <x v="2"/>
    <n v="0"/>
    <n v="0"/>
    <n v="0"/>
    <n v="0"/>
    <n v="39988.057487999999"/>
    <n v="0"/>
  </r>
  <r>
    <x v="2"/>
    <x v="2"/>
    <x v="7"/>
    <x v="0"/>
    <n v="14395"/>
    <n v="0"/>
    <n v="0"/>
    <n v="0"/>
    <n v="21742.421674000001"/>
    <n v="0.39834000000000003"/>
  </r>
  <r>
    <x v="2"/>
    <x v="2"/>
    <x v="7"/>
    <x v="1"/>
    <n v="298"/>
    <n v="0"/>
    <n v="0"/>
    <n v="0"/>
    <n v="3780.0167240000001"/>
    <n v="7.3074E-2"/>
  </r>
  <r>
    <x v="2"/>
    <x v="2"/>
    <x v="7"/>
    <x v="2"/>
    <n v="1903"/>
    <n v="0"/>
    <n v="0"/>
    <n v="0"/>
    <n v="21799.925475"/>
    <n v="8.0284999999999995E-2"/>
  </r>
  <r>
    <x v="2"/>
    <x v="2"/>
    <x v="8"/>
    <x v="0"/>
    <n v="652398.28"/>
    <n v="0"/>
    <n v="0"/>
    <n v="0"/>
    <n v="70667.68462"/>
    <n v="0.90226600000000001"/>
  </r>
  <r>
    <x v="2"/>
    <x v="2"/>
    <x v="8"/>
    <x v="1"/>
    <n v="55888"/>
    <n v="0"/>
    <n v="0"/>
    <n v="0"/>
    <n v="16186.544032"/>
    <n v="0.77541899999999997"/>
  </r>
  <r>
    <x v="2"/>
    <x v="2"/>
    <x v="8"/>
    <x v="2"/>
    <n v="64686.2"/>
    <n v="0"/>
    <n v="0"/>
    <n v="0"/>
    <n v="36619.473596000003"/>
    <n v="0.63852399999999998"/>
  </r>
  <r>
    <x v="2"/>
    <x v="2"/>
    <x v="9"/>
    <x v="0"/>
    <n v="130945"/>
    <n v="0"/>
    <n v="0"/>
    <n v="0"/>
    <n v="0"/>
    <n v="1"/>
  </r>
  <r>
    <x v="2"/>
    <x v="2"/>
    <x v="9"/>
    <x v="1"/>
    <n v="103623"/>
    <n v="0"/>
    <n v="0"/>
    <n v="0"/>
    <n v="0"/>
    <n v="1"/>
  </r>
  <r>
    <x v="2"/>
    <x v="2"/>
    <x v="9"/>
    <x v="2"/>
    <n v="35859"/>
    <n v="0"/>
    <n v="0"/>
    <n v="0"/>
    <n v="0"/>
    <n v="1"/>
  </r>
  <r>
    <x v="2"/>
    <x v="3"/>
    <x v="10"/>
    <x v="0"/>
    <n v="24301"/>
    <n v="0"/>
    <n v="0"/>
    <n v="0"/>
    <n v="308592.22035000002"/>
    <n v="7.2998999999999994E-2"/>
  </r>
  <r>
    <x v="2"/>
    <x v="3"/>
    <x v="10"/>
    <x v="1"/>
    <n v="3484"/>
    <n v="0"/>
    <n v="0"/>
    <n v="0"/>
    <n v="2919.4572429999998"/>
    <n v="0.54408100000000004"/>
  </r>
  <r>
    <x v="2"/>
    <x v="3"/>
    <x v="10"/>
    <x v="2"/>
    <n v="1103"/>
    <n v="0"/>
    <n v="0"/>
    <n v="0"/>
    <n v="662478.65781899996"/>
    <n v="1.6620000000000001E-3"/>
  </r>
  <r>
    <x v="2"/>
    <x v="3"/>
    <x v="11"/>
    <x v="0"/>
    <n v="19074"/>
    <n v="0"/>
    <n v="0"/>
    <n v="0"/>
    <n v="77780.726775999996"/>
    <n v="0.196934"/>
  </r>
  <r>
    <x v="2"/>
    <x v="3"/>
    <x v="11"/>
    <x v="1"/>
    <n v="5223"/>
    <n v="0"/>
    <n v="0"/>
    <n v="0"/>
    <n v="21044.992558999998"/>
    <n v="0.19883500000000001"/>
  </r>
  <r>
    <x v="2"/>
    <x v="3"/>
    <x v="11"/>
    <x v="2"/>
    <n v="286762"/>
    <n v="0"/>
    <n v="0"/>
    <n v="0"/>
    <n v="104974.430008"/>
    <n v="0.73202699999999998"/>
  </r>
  <r>
    <x v="2"/>
    <x v="3"/>
    <x v="12"/>
    <x v="0"/>
    <n v="7917"/>
    <n v="0"/>
    <n v="0"/>
    <n v="0"/>
    <n v="38395.098970999999"/>
    <n v="0.17094799999999999"/>
  </r>
  <r>
    <x v="2"/>
    <x v="3"/>
    <x v="12"/>
    <x v="1"/>
    <n v="0"/>
    <n v="0"/>
    <n v="0"/>
    <n v="0"/>
    <n v="511.10915899999998"/>
    <n v="0"/>
  </r>
  <r>
    <x v="2"/>
    <x v="3"/>
    <x v="12"/>
    <x v="2"/>
    <n v="0"/>
    <n v="0"/>
    <n v="0"/>
    <n v="0"/>
    <n v="104706.550936"/>
    <n v="0"/>
  </r>
  <r>
    <x v="2"/>
    <x v="3"/>
    <x v="13"/>
    <x v="0"/>
    <n v="84728.4"/>
    <n v="0"/>
    <n v="0"/>
    <n v="0"/>
    <n v="299943.02004999999"/>
    <n v="0.22026100000000001"/>
  </r>
  <r>
    <x v="2"/>
    <x v="3"/>
    <x v="13"/>
    <x v="1"/>
    <n v="22288"/>
    <n v="0"/>
    <n v="0"/>
    <n v="0"/>
    <n v="114769.102539"/>
    <n v="0.16261800000000001"/>
  </r>
  <r>
    <x v="2"/>
    <x v="3"/>
    <x v="13"/>
    <x v="2"/>
    <n v="14313.5"/>
    <n v="0"/>
    <n v="0"/>
    <n v="0"/>
    <n v="29298.803915"/>
    <n v="0.32819799999999999"/>
  </r>
  <r>
    <x v="2"/>
    <x v="4"/>
    <x v="14"/>
    <x v="0"/>
    <n v="363046.68"/>
    <n v="0"/>
    <n v="0"/>
    <n v="0"/>
    <n v="100042.15289899999"/>
    <n v="0.78396699999999997"/>
  </r>
  <r>
    <x v="2"/>
    <x v="4"/>
    <x v="14"/>
    <x v="1"/>
    <n v="12516"/>
    <n v="0"/>
    <n v="0"/>
    <n v="0"/>
    <n v="4202.605587"/>
    <n v="0.74862700000000004"/>
  </r>
  <r>
    <x v="2"/>
    <x v="4"/>
    <x v="14"/>
    <x v="2"/>
    <n v="3983.7"/>
    <n v="0"/>
    <n v="0"/>
    <n v="0"/>
    <n v="38482.424617999997"/>
    <n v="9.3808000000000002E-2"/>
  </r>
  <r>
    <x v="2"/>
    <x v="4"/>
    <x v="24"/>
    <x v="0"/>
    <n v="1196"/>
    <n v="0"/>
    <n v="0"/>
    <n v="0"/>
    <n v="36137.202017000003"/>
    <n v="3.2035000000000001E-2"/>
  </r>
  <r>
    <x v="2"/>
    <x v="4"/>
    <x v="24"/>
    <x v="1"/>
    <n v="0"/>
    <n v="0"/>
    <n v="0"/>
    <n v="0"/>
    <n v="521.78504699999996"/>
    <n v="0"/>
  </r>
  <r>
    <x v="2"/>
    <x v="4"/>
    <x v="24"/>
    <x v="2"/>
    <n v="12"/>
    <n v="0"/>
    <n v="0"/>
    <n v="0"/>
    <n v="29218.660390000001"/>
    <n v="4.0999999999999999E-4"/>
  </r>
  <r>
    <x v="2"/>
    <x v="4"/>
    <x v="15"/>
    <x v="0"/>
    <n v="72077"/>
    <n v="0"/>
    <n v="0"/>
    <n v="0"/>
    <n v="0"/>
    <n v="1"/>
  </r>
  <r>
    <x v="2"/>
    <x v="4"/>
    <x v="15"/>
    <x v="1"/>
    <n v="5389"/>
    <n v="0"/>
    <n v="0"/>
    <n v="0"/>
    <n v="0"/>
    <n v="1"/>
  </r>
  <r>
    <x v="2"/>
    <x v="4"/>
    <x v="15"/>
    <x v="2"/>
    <n v="8316"/>
    <n v="0"/>
    <n v="0"/>
    <n v="0"/>
    <n v="0"/>
    <n v="1"/>
  </r>
  <r>
    <x v="2"/>
    <x v="4"/>
    <x v="16"/>
    <x v="0"/>
    <n v="6322"/>
    <n v="0"/>
    <n v="0"/>
    <n v="0"/>
    <n v="107880.868908"/>
    <n v="5.5357000000000003E-2"/>
  </r>
  <r>
    <x v="2"/>
    <x v="4"/>
    <x v="16"/>
    <x v="1"/>
    <n v="2469"/>
    <n v="0"/>
    <n v="0"/>
    <n v="0"/>
    <n v="1591.5620200000001"/>
    <n v="0.608043"/>
  </r>
  <r>
    <x v="2"/>
    <x v="4"/>
    <x v="16"/>
    <x v="2"/>
    <n v="155090"/>
    <n v="0"/>
    <n v="0"/>
    <n v="0"/>
    <n v="131479.27016399999"/>
    <n v="0.54119499999999998"/>
  </r>
  <r>
    <x v="2"/>
    <x v="4"/>
    <x v="17"/>
    <x v="0"/>
    <n v="88605"/>
    <n v="0"/>
    <n v="0"/>
    <n v="0"/>
    <n v="103720.19491000001"/>
    <n v="0.460704"/>
  </r>
  <r>
    <x v="2"/>
    <x v="4"/>
    <x v="17"/>
    <x v="1"/>
    <n v="501"/>
    <n v="0"/>
    <n v="0"/>
    <n v="0"/>
    <n v="1626.248683"/>
    <n v="0.235515"/>
  </r>
  <r>
    <x v="2"/>
    <x v="4"/>
    <x v="17"/>
    <x v="2"/>
    <n v="159"/>
    <n v="0"/>
    <n v="0"/>
    <n v="0"/>
    <n v="87773.117369"/>
    <n v="1.8079999999999999E-3"/>
  </r>
  <r>
    <x v="2"/>
    <x v="7"/>
    <x v="26"/>
    <x v="0"/>
    <n v="0"/>
    <n v="0"/>
    <n v="0"/>
    <n v="0"/>
    <n v="68769.566271999996"/>
    <n v="0"/>
  </r>
  <r>
    <x v="2"/>
    <x v="7"/>
    <x v="26"/>
    <x v="1"/>
    <n v="0"/>
    <n v="0"/>
    <n v="0"/>
    <n v="0"/>
    <n v="4253.570471"/>
    <n v="0"/>
  </r>
  <r>
    <x v="2"/>
    <x v="7"/>
    <x v="26"/>
    <x v="2"/>
    <n v="0"/>
    <n v="0"/>
    <n v="0"/>
    <n v="0"/>
    <n v="74795.770611999993"/>
    <n v="0"/>
  </r>
  <r>
    <x v="2"/>
    <x v="7"/>
    <x v="27"/>
    <x v="0"/>
    <n v="0"/>
    <n v="0"/>
    <n v="0"/>
    <n v="0"/>
    <n v="51505.240011000002"/>
    <n v="0"/>
  </r>
  <r>
    <x v="2"/>
    <x v="7"/>
    <x v="27"/>
    <x v="1"/>
    <n v="0"/>
    <n v="0"/>
    <n v="0"/>
    <n v="0"/>
    <n v="3185.7285120000001"/>
    <n v="0"/>
  </r>
  <r>
    <x v="2"/>
    <x v="7"/>
    <x v="27"/>
    <x v="2"/>
    <n v="0"/>
    <n v="0"/>
    <n v="0"/>
    <n v="0"/>
    <n v="35675.898426"/>
    <n v="0"/>
  </r>
  <r>
    <x v="2"/>
    <x v="7"/>
    <x v="28"/>
    <x v="0"/>
    <n v="0"/>
    <n v="0"/>
    <n v="0"/>
    <n v="0"/>
    <n v="38641.588027999998"/>
    <n v="0"/>
  </r>
  <r>
    <x v="2"/>
    <x v="7"/>
    <x v="28"/>
    <x v="1"/>
    <n v="0"/>
    <n v="0"/>
    <n v="0"/>
    <n v="0"/>
    <n v="2280.7192490000002"/>
    <n v="0"/>
  </r>
  <r>
    <x v="2"/>
    <x v="7"/>
    <x v="28"/>
    <x v="2"/>
    <n v="0"/>
    <n v="0"/>
    <n v="0"/>
    <n v="0"/>
    <n v="88206.618518999996"/>
    <n v="0"/>
  </r>
  <r>
    <x v="2"/>
    <x v="7"/>
    <x v="29"/>
    <x v="0"/>
    <n v="0"/>
    <n v="0"/>
    <n v="0"/>
    <n v="0"/>
    <n v="28486.138330000002"/>
    <n v="0"/>
  </r>
  <r>
    <x v="2"/>
    <x v="7"/>
    <x v="29"/>
    <x v="1"/>
    <n v="0"/>
    <n v="0"/>
    <n v="0"/>
    <n v="0"/>
    <n v="1761.9392330000001"/>
    <n v="0"/>
  </r>
  <r>
    <x v="2"/>
    <x v="7"/>
    <x v="29"/>
    <x v="2"/>
    <n v="0"/>
    <n v="0"/>
    <n v="0"/>
    <n v="0"/>
    <n v="49910.774460000001"/>
    <n v="0"/>
  </r>
  <r>
    <x v="2"/>
    <x v="7"/>
    <x v="30"/>
    <x v="0"/>
    <n v="0"/>
    <n v="0"/>
    <n v="0"/>
    <n v="0"/>
    <n v="55245.844034000002"/>
    <n v="0"/>
  </r>
  <r>
    <x v="2"/>
    <x v="7"/>
    <x v="30"/>
    <x v="1"/>
    <n v="0"/>
    <n v="0"/>
    <n v="0"/>
    <n v="0"/>
    <n v="3417.0942679999998"/>
    <n v="0"/>
  </r>
  <r>
    <x v="2"/>
    <x v="7"/>
    <x v="30"/>
    <x v="2"/>
    <n v="0"/>
    <n v="0"/>
    <n v="0"/>
    <n v="0"/>
    <n v="38266.885462999999"/>
    <n v="0"/>
  </r>
  <r>
    <x v="2"/>
    <x v="7"/>
    <x v="31"/>
    <x v="0"/>
    <n v="0"/>
    <n v="0"/>
    <n v="0"/>
    <n v="0"/>
    <n v="14386.938550999999"/>
    <n v="0"/>
  </r>
  <r>
    <x v="2"/>
    <x v="7"/>
    <x v="31"/>
    <x v="1"/>
    <n v="0"/>
    <n v="0"/>
    <n v="0"/>
    <n v="0"/>
    <n v="889.86829999999998"/>
    <n v="0"/>
  </r>
  <r>
    <x v="2"/>
    <x v="7"/>
    <x v="31"/>
    <x v="2"/>
    <n v="0"/>
    <n v="0"/>
    <n v="0"/>
    <n v="0"/>
    <n v="9965.3347570000005"/>
    <n v="0"/>
  </r>
  <r>
    <x v="2"/>
    <x v="7"/>
    <x v="32"/>
    <x v="0"/>
    <n v="0"/>
    <n v="0"/>
    <n v="0"/>
    <n v="0"/>
    <n v="36255.085146999998"/>
    <n v="0"/>
  </r>
  <r>
    <x v="2"/>
    <x v="7"/>
    <x v="32"/>
    <x v="1"/>
    <n v="0"/>
    <n v="0"/>
    <n v="0"/>
    <n v="0"/>
    <n v="2242.4681150000001"/>
    <n v="0"/>
  </r>
  <r>
    <x v="2"/>
    <x v="7"/>
    <x v="32"/>
    <x v="2"/>
    <n v="0"/>
    <n v="0"/>
    <n v="0"/>
    <n v="0"/>
    <n v="25112.643584000001"/>
    <n v="0"/>
  </r>
  <r>
    <x v="2"/>
    <x v="5"/>
    <x v="18"/>
    <x v="0"/>
    <n v="0"/>
    <n v="0"/>
    <n v="0"/>
    <n v="0"/>
    <n v="48279.749451000003"/>
    <n v="0"/>
  </r>
  <r>
    <x v="2"/>
    <x v="5"/>
    <x v="18"/>
    <x v="1"/>
    <n v="0"/>
    <n v="0"/>
    <n v="0"/>
    <n v="0"/>
    <n v="3602.6912779999998"/>
    <n v="0"/>
  </r>
  <r>
    <x v="2"/>
    <x v="5"/>
    <x v="18"/>
    <x v="2"/>
    <n v="0"/>
    <n v="0"/>
    <n v="0"/>
    <n v="0"/>
    <n v="65175.878481"/>
    <n v="0"/>
  </r>
  <r>
    <x v="2"/>
    <x v="5"/>
    <x v="19"/>
    <x v="0"/>
    <n v="93.6"/>
    <n v="0"/>
    <n v="0"/>
    <n v="0"/>
    <n v="74156.730463999993"/>
    <n v="1.2600000000000001E-3"/>
  </r>
  <r>
    <x v="2"/>
    <x v="5"/>
    <x v="19"/>
    <x v="1"/>
    <n v="0"/>
    <n v="0"/>
    <n v="0"/>
    <n v="0"/>
    <n v="6421.6883049999997"/>
    <n v="0"/>
  </r>
  <r>
    <x v="2"/>
    <x v="5"/>
    <x v="19"/>
    <x v="2"/>
    <n v="414"/>
    <n v="0"/>
    <n v="0"/>
    <n v="0"/>
    <n v="21341.994479000001"/>
    <n v="1.9029000000000001E-2"/>
  </r>
  <r>
    <x v="2"/>
    <x v="6"/>
    <x v="25"/>
    <x v="0"/>
    <n v="8700"/>
    <n v="0"/>
    <n v="0"/>
    <n v="0"/>
    <n v="0"/>
    <n v="1"/>
  </r>
  <r>
    <x v="2"/>
    <x v="6"/>
    <x v="25"/>
    <x v="1"/>
    <n v="100"/>
    <n v="0"/>
    <n v="0"/>
    <n v="0"/>
    <n v="0"/>
    <n v="1"/>
  </r>
  <r>
    <x v="2"/>
    <x v="6"/>
    <x v="25"/>
    <x v="2"/>
    <n v="967"/>
    <n v="0"/>
    <n v="0"/>
    <n v="0"/>
    <n v="0"/>
    <n v="1"/>
  </r>
  <r>
    <x v="2"/>
    <x v="6"/>
    <x v="20"/>
    <x v="0"/>
    <n v="0"/>
    <n v="0"/>
    <n v="0"/>
    <n v="0"/>
    <n v="10382.665403999999"/>
    <n v="0"/>
  </r>
  <r>
    <x v="2"/>
    <x v="6"/>
    <x v="20"/>
    <x v="1"/>
    <n v="0"/>
    <n v="0"/>
    <n v="0"/>
    <n v="0"/>
    <n v="174.42558299999999"/>
    <n v="0"/>
  </r>
  <r>
    <x v="2"/>
    <x v="6"/>
    <x v="20"/>
    <x v="2"/>
    <n v="0"/>
    <n v="0"/>
    <n v="0"/>
    <n v="0"/>
    <n v="2560.5633400000002"/>
    <n v="0"/>
  </r>
  <r>
    <x v="2"/>
    <x v="6"/>
    <x v="21"/>
    <x v="0"/>
    <n v="6560"/>
    <n v="0"/>
    <n v="0"/>
    <n v="0"/>
    <n v="1130.171409"/>
    <n v="0.85303600000000002"/>
  </r>
  <r>
    <x v="2"/>
    <x v="6"/>
    <x v="21"/>
    <x v="1"/>
    <n v="0"/>
    <n v="0"/>
    <n v="0"/>
    <n v="0"/>
    <n v="125.099349"/>
    <n v="0"/>
  </r>
  <r>
    <x v="2"/>
    <x v="6"/>
    <x v="21"/>
    <x v="2"/>
    <n v="338"/>
    <n v="0"/>
    <n v="0"/>
    <n v="0"/>
    <n v="0"/>
    <n v="1"/>
  </r>
  <r>
    <x v="2"/>
    <x v="6"/>
    <x v="22"/>
    <x v="0"/>
    <n v="7845"/>
    <n v="0"/>
    <n v="0"/>
    <n v="0"/>
    <n v="0"/>
    <n v="1"/>
  </r>
  <r>
    <x v="2"/>
    <x v="6"/>
    <x v="22"/>
    <x v="1"/>
    <n v="0"/>
    <n v="0"/>
    <n v="0"/>
    <n v="0"/>
    <n v="0"/>
    <m/>
  </r>
  <r>
    <x v="2"/>
    <x v="6"/>
    <x v="22"/>
    <x v="2"/>
    <n v="243"/>
    <n v="0"/>
    <n v="0"/>
    <n v="0"/>
    <n v="0"/>
    <n v="1"/>
  </r>
  <r>
    <x v="3"/>
    <x v="0"/>
    <x v="0"/>
    <x v="0"/>
    <n v="11747"/>
    <n v="0"/>
    <n v="0"/>
    <n v="0"/>
    <n v="3543.659169"/>
    <n v="0.76824599999999998"/>
  </r>
  <r>
    <x v="3"/>
    <x v="0"/>
    <x v="0"/>
    <x v="1"/>
    <n v="186424"/>
    <n v="0"/>
    <n v="0"/>
    <n v="0"/>
    <n v="879.92914900000005"/>
    <n v="0.99530200000000002"/>
  </r>
  <r>
    <x v="3"/>
    <x v="0"/>
    <x v="0"/>
    <x v="2"/>
    <n v="27631"/>
    <n v="0"/>
    <n v="0"/>
    <n v="0"/>
    <n v="763.08419200000003"/>
    <n v="0.97312500000000002"/>
  </r>
  <r>
    <x v="3"/>
    <x v="0"/>
    <x v="1"/>
    <x v="0"/>
    <n v="7557"/>
    <n v="0"/>
    <n v="0"/>
    <n v="0"/>
    <n v="30347.340042"/>
    <n v="0.19936999999999999"/>
  </r>
  <r>
    <x v="3"/>
    <x v="0"/>
    <x v="1"/>
    <x v="1"/>
    <n v="230685"/>
    <n v="0"/>
    <n v="0"/>
    <n v="0"/>
    <n v="24876.396951999999"/>
    <n v="0.90265899999999999"/>
  </r>
  <r>
    <x v="3"/>
    <x v="0"/>
    <x v="1"/>
    <x v="2"/>
    <n v="5374"/>
    <n v="0"/>
    <n v="0"/>
    <n v="0"/>
    <n v="50122.122194000003"/>
    <n v="9.6835000000000004E-2"/>
  </r>
  <r>
    <x v="3"/>
    <x v="0"/>
    <x v="2"/>
    <x v="0"/>
    <n v="76870"/>
    <n v="0"/>
    <n v="0"/>
    <n v="0"/>
    <n v="35857.658977999999"/>
    <n v="0.68190799999999996"/>
  </r>
  <r>
    <x v="3"/>
    <x v="0"/>
    <x v="2"/>
    <x v="1"/>
    <n v="1554870"/>
    <n v="0"/>
    <n v="0"/>
    <n v="0"/>
    <n v="22628.825346000001"/>
    <n v="0.98565499999999995"/>
  </r>
  <r>
    <x v="3"/>
    <x v="0"/>
    <x v="2"/>
    <x v="2"/>
    <n v="81091"/>
    <n v="0"/>
    <n v="0"/>
    <n v="0"/>
    <n v="406.93924299999998"/>
    <n v="0.99500599999999995"/>
  </r>
  <r>
    <x v="3"/>
    <x v="0"/>
    <x v="3"/>
    <x v="0"/>
    <n v="10824"/>
    <n v="0"/>
    <n v="0"/>
    <n v="0"/>
    <n v="25030.995212999998"/>
    <n v="0.30188199999999998"/>
  </r>
  <r>
    <x v="3"/>
    <x v="0"/>
    <x v="3"/>
    <x v="1"/>
    <n v="26403"/>
    <n v="0"/>
    <n v="0"/>
    <n v="0"/>
    <n v="13450.462705"/>
    <n v="0.66250200000000004"/>
  </r>
  <r>
    <x v="3"/>
    <x v="0"/>
    <x v="3"/>
    <x v="2"/>
    <n v="32"/>
    <n v="0"/>
    <n v="0"/>
    <n v="0"/>
    <n v="4519.8629570000003"/>
    <n v="7.0299999999999998E-3"/>
  </r>
  <r>
    <x v="3"/>
    <x v="0"/>
    <x v="23"/>
    <x v="0"/>
    <n v="2780"/>
    <n v="0"/>
    <n v="0"/>
    <n v="0"/>
    <n v="15833.793256000001"/>
    <n v="0.14935100000000001"/>
  </r>
  <r>
    <x v="3"/>
    <x v="0"/>
    <x v="23"/>
    <x v="1"/>
    <n v="106288"/>
    <n v="0"/>
    <n v="0"/>
    <n v="0"/>
    <n v="8562.2922290000006"/>
    <n v="0.92544800000000005"/>
  </r>
  <r>
    <x v="3"/>
    <x v="0"/>
    <x v="23"/>
    <x v="2"/>
    <n v="0"/>
    <n v="0"/>
    <n v="0"/>
    <n v="0"/>
    <n v="3053.125603"/>
    <n v="0"/>
  </r>
  <r>
    <x v="3"/>
    <x v="0"/>
    <x v="4"/>
    <x v="0"/>
    <n v="55981"/>
    <n v="0"/>
    <n v="0"/>
    <n v="0"/>
    <n v="120430.63075700001"/>
    <n v="0.31733099999999997"/>
  </r>
  <r>
    <x v="3"/>
    <x v="0"/>
    <x v="4"/>
    <x v="1"/>
    <n v="767912"/>
    <n v="0"/>
    <n v="0"/>
    <n v="0"/>
    <n v="637936.87241499999"/>
    <n v="0.54622599999999999"/>
  </r>
  <r>
    <x v="3"/>
    <x v="0"/>
    <x v="4"/>
    <x v="2"/>
    <n v="2207"/>
    <n v="0"/>
    <n v="0"/>
    <n v="0"/>
    <n v="15909.723641"/>
    <n v="0.121821"/>
  </r>
  <r>
    <x v="3"/>
    <x v="1"/>
    <x v="5"/>
    <x v="0"/>
    <n v="5306"/>
    <n v="0"/>
    <n v="0"/>
    <n v="0"/>
    <n v="31599.029175"/>
    <n v="0.14377400000000001"/>
  </r>
  <r>
    <x v="3"/>
    <x v="1"/>
    <x v="5"/>
    <x v="1"/>
    <n v="0"/>
    <n v="0"/>
    <n v="0"/>
    <n v="0"/>
    <n v="591.70985499999995"/>
    <n v="0"/>
  </r>
  <r>
    <x v="3"/>
    <x v="1"/>
    <x v="5"/>
    <x v="2"/>
    <n v="161343"/>
    <n v="0"/>
    <n v="0"/>
    <n v="0"/>
    <n v="40002.684297"/>
    <n v="0.80132300000000001"/>
  </r>
  <r>
    <x v="3"/>
    <x v="1"/>
    <x v="6"/>
    <x v="0"/>
    <n v="19251"/>
    <n v="0"/>
    <n v="0"/>
    <n v="0"/>
    <n v="15508.721578999999"/>
    <n v="0.55383000000000004"/>
  </r>
  <r>
    <x v="3"/>
    <x v="1"/>
    <x v="6"/>
    <x v="1"/>
    <n v="0"/>
    <n v="0"/>
    <n v="0"/>
    <n v="0"/>
    <n v="2886.8522640000001"/>
    <n v="0"/>
  </r>
  <r>
    <x v="3"/>
    <x v="1"/>
    <x v="6"/>
    <x v="2"/>
    <n v="0"/>
    <n v="0"/>
    <n v="0"/>
    <n v="0"/>
    <n v="39612.045735"/>
    <n v="0"/>
  </r>
  <r>
    <x v="3"/>
    <x v="2"/>
    <x v="7"/>
    <x v="0"/>
    <n v="14737"/>
    <n v="0"/>
    <n v="0"/>
    <n v="0"/>
    <n v="19615.584750999999"/>
    <n v="0.42899199999999998"/>
  </r>
  <r>
    <x v="3"/>
    <x v="2"/>
    <x v="7"/>
    <x v="1"/>
    <n v="946"/>
    <n v="0"/>
    <n v="0"/>
    <n v="0"/>
    <n v="3410.256664"/>
    <n v="0.21715799999999999"/>
  </r>
  <r>
    <x v="3"/>
    <x v="2"/>
    <x v="7"/>
    <x v="2"/>
    <n v="946"/>
    <n v="0"/>
    <n v="0"/>
    <n v="0"/>
    <n v="21594.938568000001"/>
    <n v="4.1967999999999998E-2"/>
  </r>
  <r>
    <x v="3"/>
    <x v="2"/>
    <x v="8"/>
    <x v="0"/>
    <n v="548741.19999999995"/>
    <n v="0"/>
    <n v="0"/>
    <n v="0"/>
    <n v="63754.993698999999"/>
    <n v="0.89590899999999996"/>
  </r>
  <r>
    <x v="3"/>
    <x v="2"/>
    <x v="8"/>
    <x v="1"/>
    <n v="107200"/>
    <n v="0"/>
    <n v="0"/>
    <n v="0"/>
    <n v="14603.181331"/>
    <n v="0.880108"/>
  </r>
  <r>
    <x v="3"/>
    <x v="2"/>
    <x v="8"/>
    <x v="2"/>
    <n v="170322.88"/>
    <n v="0"/>
    <n v="0"/>
    <n v="0"/>
    <n v="36275.136978000002"/>
    <n v="0.82441600000000004"/>
  </r>
  <r>
    <x v="3"/>
    <x v="2"/>
    <x v="9"/>
    <x v="0"/>
    <n v="37822"/>
    <n v="0"/>
    <n v="0"/>
    <n v="0"/>
    <n v="0"/>
    <n v="1"/>
  </r>
  <r>
    <x v="3"/>
    <x v="2"/>
    <x v="9"/>
    <x v="1"/>
    <n v="3286"/>
    <n v="0"/>
    <n v="0"/>
    <n v="0"/>
    <n v="0"/>
    <n v="1"/>
  </r>
  <r>
    <x v="3"/>
    <x v="2"/>
    <x v="9"/>
    <x v="2"/>
    <n v="11749"/>
    <n v="0"/>
    <n v="0"/>
    <n v="0"/>
    <n v="0"/>
    <n v="1"/>
  </r>
  <r>
    <x v="3"/>
    <x v="3"/>
    <x v="10"/>
    <x v="0"/>
    <n v="12546"/>
    <n v="0"/>
    <n v="0"/>
    <n v="0"/>
    <n v="278405.825373"/>
    <n v="4.3119999999999999E-2"/>
  </r>
  <r>
    <x v="3"/>
    <x v="3"/>
    <x v="10"/>
    <x v="1"/>
    <n v="0"/>
    <n v="0"/>
    <n v="0"/>
    <n v="0"/>
    <n v="2633.8768439999999"/>
    <n v="0"/>
  </r>
  <r>
    <x v="3"/>
    <x v="3"/>
    <x v="10"/>
    <x v="2"/>
    <n v="0"/>
    <n v="0"/>
    <n v="0"/>
    <n v="0"/>
    <n v="656249.30391699995"/>
    <n v="0"/>
  </r>
  <r>
    <x v="3"/>
    <x v="3"/>
    <x v="11"/>
    <x v="0"/>
    <n v="9175"/>
    <n v="0"/>
    <n v="0"/>
    <n v="0"/>
    <n v="70172.240284"/>
    <n v="0.11563"/>
  </r>
  <r>
    <x v="3"/>
    <x v="3"/>
    <x v="11"/>
    <x v="1"/>
    <n v="5588"/>
    <n v="0"/>
    <n v="0"/>
    <n v="0"/>
    <n v="18986.377935"/>
    <n v="0.22739100000000001"/>
  </r>
  <r>
    <x v="3"/>
    <x v="3"/>
    <x v="11"/>
    <x v="2"/>
    <n v="312070"/>
    <n v="0"/>
    <n v="0"/>
    <n v="0"/>
    <n v="103987.344813"/>
    <n v="0.75006399999999995"/>
  </r>
  <r>
    <x v="3"/>
    <x v="3"/>
    <x v="12"/>
    <x v="0"/>
    <n v="6536"/>
    <n v="0"/>
    <n v="0"/>
    <n v="0"/>
    <n v="34639.302336000001"/>
    <n v="0.15873499999999999"/>
  </r>
  <r>
    <x v="3"/>
    <x v="3"/>
    <x v="12"/>
    <x v="1"/>
    <n v="3000"/>
    <n v="0"/>
    <n v="0"/>
    <n v="0"/>
    <n v="461.11261999999999"/>
    <n v="0.86677300000000002"/>
  </r>
  <r>
    <x v="3"/>
    <x v="3"/>
    <x v="12"/>
    <x v="2"/>
    <n v="35088"/>
    <n v="0"/>
    <n v="0"/>
    <n v="0"/>
    <n v="103721.984635"/>
    <n v="0.25277699999999997"/>
  </r>
  <r>
    <x v="3"/>
    <x v="3"/>
    <x v="13"/>
    <x v="0"/>
    <n v="93001"/>
    <n v="0"/>
    <n v="0"/>
    <n v="0"/>
    <n v="270602.68715399998"/>
    <n v="0.25577499999999997"/>
  </r>
  <r>
    <x v="3"/>
    <x v="3"/>
    <x v="13"/>
    <x v="1"/>
    <n v="28621"/>
    <n v="0"/>
    <n v="0"/>
    <n v="0"/>
    <n v="103542.424637"/>
    <n v="0.216557"/>
  </r>
  <r>
    <x v="3"/>
    <x v="3"/>
    <x v="13"/>
    <x v="2"/>
    <n v="35922.9"/>
    <n v="0"/>
    <n v="0"/>
    <n v="0"/>
    <n v="29023.304295000002"/>
    <n v="0.55311699999999997"/>
  </r>
  <r>
    <x v="3"/>
    <x v="4"/>
    <x v="14"/>
    <x v="0"/>
    <n v="277129.2"/>
    <n v="0"/>
    <n v="0"/>
    <n v="0"/>
    <n v="90256.060631999993"/>
    <n v="0.754328"/>
  </r>
  <r>
    <x v="3"/>
    <x v="4"/>
    <x v="14"/>
    <x v="1"/>
    <n v="0"/>
    <n v="0"/>
    <n v="0"/>
    <n v="0"/>
    <n v="3791.5080170000001"/>
    <n v="0"/>
  </r>
  <r>
    <x v="3"/>
    <x v="4"/>
    <x v="14"/>
    <x v="2"/>
    <n v="172247.78"/>
    <n v="0"/>
    <n v="0"/>
    <n v="0"/>
    <n v="38120.570483000003"/>
    <n v="0.81879100000000005"/>
  </r>
  <r>
    <x v="3"/>
    <x v="4"/>
    <x v="24"/>
    <x v="0"/>
    <n v="37774"/>
    <n v="0"/>
    <n v="0"/>
    <n v="0"/>
    <n v="32602.272159"/>
    <n v="0.53674299999999997"/>
  </r>
  <r>
    <x v="3"/>
    <x v="4"/>
    <x v="24"/>
    <x v="1"/>
    <n v="0"/>
    <n v="0"/>
    <n v="0"/>
    <n v="0"/>
    <n v="470.74419599999999"/>
    <n v="0"/>
  </r>
  <r>
    <x v="3"/>
    <x v="4"/>
    <x v="24"/>
    <x v="2"/>
    <n v="2"/>
    <n v="0"/>
    <n v="0"/>
    <n v="0"/>
    <n v="28943.914368000002"/>
    <n v="6.8999999999999997E-5"/>
  </r>
  <r>
    <x v="3"/>
    <x v="4"/>
    <x v="15"/>
    <x v="0"/>
    <n v="333621"/>
    <n v="0"/>
    <n v="0"/>
    <n v="0"/>
    <n v="0"/>
    <n v="1"/>
  </r>
  <r>
    <x v="3"/>
    <x v="4"/>
    <x v="15"/>
    <x v="1"/>
    <n v="0"/>
    <n v="0"/>
    <n v="0"/>
    <n v="0"/>
    <n v="0"/>
    <m/>
  </r>
  <r>
    <x v="3"/>
    <x v="4"/>
    <x v="15"/>
    <x v="2"/>
    <n v="13404"/>
    <n v="0"/>
    <n v="0"/>
    <n v="0"/>
    <n v="0"/>
    <n v="1"/>
  </r>
  <r>
    <x v="3"/>
    <x v="4"/>
    <x v="16"/>
    <x v="0"/>
    <n v="1362"/>
    <n v="0"/>
    <n v="0"/>
    <n v="0"/>
    <n v="97327.995878999995"/>
    <n v="1.38E-2"/>
  </r>
  <r>
    <x v="3"/>
    <x v="4"/>
    <x v="16"/>
    <x v="1"/>
    <n v="0"/>
    <n v="0"/>
    <n v="0"/>
    <n v="0"/>
    <n v="1435.875918"/>
    <n v="0"/>
  </r>
  <r>
    <x v="3"/>
    <x v="4"/>
    <x v="16"/>
    <x v="2"/>
    <n v="24768"/>
    <n v="0"/>
    <n v="0"/>
    <n v="0"/>
    <n v="130242.957274"/>
    <n v="0.15978200000000001"/>
  </r>
  <r>
    <x v="3"/>
    <x v="4"/>
    <x v="17"/>
    <x v="0"/>
    <n v="2125"/>
    <n v="0"/>
    <n v="0"/>
    <n v="0"/>
    <n v="93574.317716000005"/>
    <n v="2.2204000000000002E-2"/>
  </r>
  <r>
    <x v="3"/>
    <x v="4"/>
    <x v="17"/>
    <x v="1"/>
    <n v="0"/>
    <n v="0"/>
    <n v="0"/>
    <n v="0"/>
    <n v="1467.169543"/>
    <n v="0"/>
  </r>
  <r>
    <x v="3"/>
    <x v="4"/>
    <x v="17"/>
    <x v="2"/>
    <n v="1288"/>
    <n v="0"/>
    <n v="0"/>
    <n v="0"/>
    <n v="86947.777858999994"/>
    <n v="1.4597000000000001E-2"/>
  </r>
  <r>
    <x v="3"/>
    <x v="7"/>
    <x v="26"/>
    <x v="0"/>
    <n v="0"/>
    <n v="0"/>
    <n v="0"/>
    <n v="0"/>
    <n v="62042.548696999998"/>
    <n v="0"/>
  </r>
  <r>
    <x v="3"/>
    <x v="7"/>
    <x v="26"/>
    <x v="1"/>
    <n v="0"/>
    <n v="0"/>
    <n v="0"/>
    <n v="0"/>
    <n v="3837.4875310000002"/>
    <n v="0"/>
  </r>
  <r>
    <x v="3"/>
    <x v="7"/>
    <x v="26"/>
    <x v="2"/>
    <n v="0"/>
    <n v="0"/>
    <n v="0"/>
    <n v="0"/>
    <n v="74092.458408000006"/>
    <n v="0"/>
  </r>
  <r>
    <x v="3"/>
    <x v="7"/>
    <x v="27"/>
    <x v="0"/>
    <n v="0"/>
    <n v="0"/>
    <n v="0"/>
    <n v="0"/>
    <n v="46467.013458000001"/>
    <n v="0"/>
  </r>
  <r>
    <x v="3"/>
    <x v="7"/>
    <x v="27"/>
    <x v="1"/>
    <n v="0"/>
    <n v="0"/>
    <n v="0"/>
    <n v="0"/>
    <n v="2874.1015400000001"/>
    <n v="0"/>
  </r>
  <r>
    <x v="3"/>
    <x v="7"/>
    <x v="27"/>
    <x v="2"/>
    <n v="0"/>
    <n v="0"/>
    <n v="0"/>
    <n v="0"/>
    <n v="35340.434342"/>
    <n v="0"/>
  </r>
  <r>
    <x v="3"/>
    <x v="7"/>
    <x v="28"/>
    <x v="0"/>
    <n v="0"/>
    <n v="0"/>
    <n v="0"/>
    <n v="0"/>
    <n v="34861.679910999999"/>
    <n v="0"/>
  </r>
  <r>
    <x v="3"/>
    <x v="7"/>
    <x v="28"/>
    <x v="1"/>
    <n v="0"/>
    <n v="0"/>
    <n v="0"/>
    <n v="0"/>
    <n v="2057.6200020000001"/>
    <n v="0"/>
  </r>
  <r>
    <x v="3"/>
    <x v="7"/>
    <x v="28"/>
    <x v="2"/>
    <n v="0"/>
    <n v="0"/>
    <n v="0"/>
    <n v="0"/>
    <n v="87377.202753000005"/>
    <n v="0"/>
  </r>
  <r>
    <x v="3"/>
    <x v="7"/>
    <x v="29"/>
    <x v="0"/>
    <n v="0"/>
    <n v="0"/>
    <n v="0"/>
    <n v="0"/>
    <n v="25699.633141999999"/>
    <n v="0"/>
  </r>
  <r>
    <x v="3"/>
    <x v="7"/>
    <x v="29"/>
    <x v="1"/>
    <n v="0"/>
    <n v="0"/>
    <n v="0"/>
    <n v="0"/>
    <n v="1589.5868849999999"/>
    <n v="0"/>
  </r>
  <r>
    <x v="3"/>
    <x v="7"/>
    <x v="29"/>
    <x v="2"/>
    <n v="0"/>
    <n v="0"/>
    <n v="0"/>
    <n v="0"/>
    <n v="49441.458393000001"/>
    <n v="0"/>
  </r>
  <r>
    <x v="3"/>
    <x v="7"/>
    <x v="30"/>
    <x v="0"/>
    <n v="0"/>
    <n v="0"/>
    <n v="0"/>
    <n v="0"/>
    <n v="49841.712760000002"/>
    <n v="0"/>
  </r>
  <r>
    <x v="3"/>
    <x v="7"/>
    <x v="30"/>
    <x v="1"/>
    <n v="0"/>
    <n v="0"/>
    <n v="0"/>
    <n v="0"/>
    <n v="3082.8351710000002"/>
    <n v="0"/>
  </r>
  <r>
    <x v="3"/>
    <x v="7"/>
    <x v="30"/>
    <x v="2"/>
    <n v="0"/>
    <n v="0"/>
    <n v="0"/>
    <n v="0"/>
    <n v="37907.058064999997"/>
    <n v="0"/>
  </r>
  <r>
    <x v="3"/>
    <x v="7"/>
    <x v="31"/>
    <x v="0"/>
    <n v="0"/>
    <n v="0"/>
    <n v="0"/>
    <n v="0"/>
    <n v="12979.612698999999"/>
    <n v="0"/>
  </r>
  <r>
    <x v="3"/>
    <x v="7"/>
    <x v="31"/>
    <x v="1"/>
    <n v="0"/>
    <n v="0"/>
    <n v="0"/>
    <n v="0"/>
    <n v="802.82165899999995"/>
    <n v="0"/>
  </r>
  <r>
    <x v="3"/>
    <x v="7"/>
    <x v="31"/>
    <x v="2"/>
    <n v="0"/>
    <n v="0"/>
    <n v="0"/>
    <n v="0"/>
    <n v="9871.6297059999997"/>
    <n v="0"/>
  </r>
  <r>
    <x v="3"/>
    <x v="7"/>
    <x v="32"/>
    <x v="0"/>
    <n v="0"/>
    <n v="0"/>
    <n v="0"/>
    <n v="0"/>
    <n v="32708.623998999999"/>
    <n v="0"/>
  </r>
  <r>
    <x v="3"/>
    <x v="7"/>
    <x v="32"/>
    <x v="1"/>
    <n v="0"/>
    <n v="0"/>
    <n v="0"/>
    <n v="0"/>
    <n v="2023.110582"/>
    <n v="0"/>
  </r>
  <r>
    <x v="3"/>
    <x v="7"/>
    <x v="32"/>
    <x v="2"/>
    <n v="0"/>
    <n v="0"/>
    <n v="0"/>
    <n v="0"/>
    <n v="24876.506855"/>
    <n v="0"/>
  </r>
  <r>
    <x v="3"/>
    <x v="5"/>
    <x v="18"/>
    <x v="0"/>
    <n v="0"/>
    <n v="0"/>
    <n v="0"/>
    <n v="0"/>
    <n v="43557.039382000003"/>
    <n v="0"/>
  </r>
  <r>
    <x v="3"/>
    <x v="5"/>
    <x v="18"/>
    <x v="1"/>
    <n v="0"/>
    <n v="0"/>
    <n v="0"/>
    <n v="0"/>
    <n v="3250.2771379999999"/>
    <n v="0"/>
  </r>
  <r>
    <x v="3"/>
    <x v="5"/>
    <x v="18"/>
    <x v="2"/>
    <n v="0"/>
    <n v="0"/>
    <n v="0"/>
    <n v="0"/>
    <n v="64563.023095999997"/>
    <n v="0"/>
  </r>
  <r>
    <x v="3"/>
    <x v="5"/>
    <x v="19"/>
    <x v="0"/>
    <n v="854"/>
    <n v="0"/>
    <n v="0"/>
    <n v="0"/>
    <n v="66902.742163999996"/>
    <n v="1.2603E-2"/>
  </r>
  <r>
    <x v="3"/>
    <x v="5"/>
    <x v="19"/>
    <x v="1"/>
    <n v="0"/>
    <n v="0"/>
    <n v="0"/>
    <n v="0"/>
    <n v="5793.5207529999998"/>
    <n v="0"/>
  </r>
  <r>
    <x v="3"/>
    <x v="5"/>
    <x v="19"/>
    <x v="2"/>
    <n v="355.6"/>
    <n v="0"/>
    <n v="0"/>
    <n v="0"/>
    <n v="21141.313543"/>
    <n v="1.6541E-2"/>
  </r>
  <r>
    <x v="3"/>
    <x v="6"/>
    <x v="25"/>
    <x v="0"/>
    <n v="8672"/>
    <n v="0"/>
    <n v="0"/>
    <n v="0"/>
    <n v="0"/>
    <n v="1"/>
  </r>
  <r>
    <x v="3"/>
    <x v="6"/>
    <x v="25"/>
    <x v="1"/>
    <n v="24"/>
    <n v="0"/>
    <n v="0"/>
    <n v="0"/>
    <n v="0"/>
    <n v="1"/>
  </r>
  <r>
    <x v="3"/>
    <x v="6"/>
    <x v="25"/>
    <x v="2"/>
    <n v="1028"/>
    <n v="0"/>
    <n v="0"/>
    <n v="0"/>
    <n v="0"/>
    <n v="1"/>
  </r>
  <r>
    <x v="3"/>
    <x v="6"/>
    <x v="20"/>
    <x v="0"/>
    <n v="0"/>
    <n v="0"/>
    <n v="0"/>
    <n v="0"/>
    <n v="9367.0363049999996"/>
    <n v="0"/>
  </r>
  <r>
    <x v="3"/>
    <x v="6"/>
    <x v="20"/>
    <x v="1"/>
    <n v="0"/>
    <n v="0"/>
    <n v="0"/>
    <n v="0"/>
    <n v="157.363327"/>
    <n v="0"/>
  </r>
  <r>
    <x v="3"/>
    <x v="6"/>
    <x v="20"/>
    <x v="2"/>
    <n v="0"/>
    <n v="0"/>
    <n v="0"/>
    <n v="0"/>
    <n v="2536.4861030000002"/>
    <n v="0"/>
  </r>
  <r>
    <x v="3"/>
    <x v="6"/>
    <x v="21"/>
    <x v="0"/>
    <n v="13687"/>
    <n v="0"/>
    <n v="0"/>
    <n v="0"/>
    <n v="1019.618394"/>
    <n v="0.93066899999999997"/>
  </r>
  <r>
    <x v="3"/>
    <x v="6"/>
    <x v="21"/>
    <x v="1"/>
    <n v="35"/>
    <n v="0"/>
    <n v="0"/>
    <n v="0"/>
    <n v="112.86216899999999"/>
    <n v="0.236706"/>
  </r>
  <r>
    <x v="3"/>
    <x v="6"/>
    <x v="21"/>
    <x v="2"/>
    <n v="198"/>
    <n v="0"/>
    <n v="0"/>
    <n v="0"/>
    <n v="0"/>
    <n v="1"/>
  </r>
  <r>
    <x v="3"/>
    <x v="6"/>
    <x v="22"/>
    <x v="0"/>
    <n v="7669"/>
    <n v="0"/>
    <n v="0"/>
    <n v="0"/>
    <n v="0"/>
    <n v="1"/>
  </r>
  <r>
    <x v="3"/>
    <x v="6"/>
    <x v="22"/>
    <x v="1"/>
    <n v="78"/>
    <n v="0"/>
    <n v="0"/>
    <n v="0"/>
    <n v="0"/>
    <n v="1"/>
  </r>
  <r>
    <x v="3"/>
    <x v="6"/>
    <x v="22"/>
    <x v="2"/>
    <n v="161"/>
    <n v="0"/>
    <n v="0"/>
    <n v="0"/>
    <n v="0"/>
    <n v="1"/>
  </r>
  <r>
    <x v="4"/>
    <x v="0"/>
    <x v="0"/>
    <x v="0"/>
    <n v="42840"/>
    <n v="0"/>
    <n v="0"/>
    <n v="0"/>
    <n v="3180.6407899999999"/>
    <n v="0.93088599999999999"/>
  </r>
  <r>
    <x v="4"/>
    <x v="0"/>
    <x v="0"/>
    <x v="1"/>
    <n v="141465"/>
    <n v="0"/>
    <n v="0"/>
    <n v="0"/>
    <n v="1022.078243"/>
    <n v="0.99282599999999999"/>
  </r>
  <r>
    <x v="4"/>
    <x v="0"/>
    <x v="0"/>
    <x v="2"/>
    <n v="12000"/>
    <n v="0"/>
    <n v="0"/>
    <n v="0"/>
    <n v="814.43805399999997"/>
    <n v="0.93644300000000003"/>
  </r>
  <r>
    <x v="4"/>
    <x v="0"/>
    <x v="1"/>
    <x v="0"/>
    <n v="44789"/>
    <n v="0"/>
    <n v="0"/>
    <n v="0"/>
    <n v="27238.507713999999"/>
    <n v="0.62183100000000002"/>
  </r>
  <r>
    <x v="4"/>
    <x v="0"/>
    <x v="1"/>
    <x v="1"/>
    <n v="469494"/>
    <n v="0"/>
    <n v="0"/>
    <n v="0"/>
    <n v="28895.081076999999"/>
    <n v="0.94202300000000005"/>
  </r>
  <r>
    <x v="4"/>
    <x v="0"/>
    <x v="1"/>
    <x v="2"/>
    <n v="4083"/>
    <n v="0"/>
    <n v="0"/>
    <n v="0"/>
    <n v="53495.229073000002"/>
    <n v="7.0912000000000003E-2"/>
  </r>
  <r>
    <x v="4"/>
    <x v="0"/>
    <x v="2"/>
    <x v="0"/>
    <n v="164578"/>
    <n v="0"/>
    <n v="0"/>
    <n v="0"/>
    <n v="32184.340351999999"/>
    <n v="0.83643000000000001"/>
  </r>
  <r>
    <x v="4"/>
    <x v="0"/>
    <x v="2"/>
    <x v="1"/>
    <n v="2086168"/>
    <n v="0"/>
    <n v="0"/>
    <n v="0"/>
    <n v="26284.423114000001"/>
    <n v="0.98755700000000002"/>
  </r>
  <r>
    <x v="4"/>
    <x v="0"/>
    <x v="2"/>
    <x v="2"/>
    <n v="188152"/>
    <n v="0"/>
    <n v="0"/>
    <n v="0"/>
    <n v="434.32534500000003"/>
    <n v="0.99769600000000003"/>
  </r>
  <r>
    <x v="4"/>
    <x v="0"/>
    <x v="3"/>
    <x v="0"/>
    <n v="5"/>
    <n v="0"/>
    <n v="0"/>
    <n v="0"/>
    <n v="22466.778150999999"/>
    <n v="2.22E-4"/>
  </r>
  <r>
    <x v="4"/>
    <x v="0"/>
    <x v="3"/>
    <x v="1"/>
    <n v="27200"/>
    <n v="0"/>
    <n v="0"/>
    <n v="0"/>
    <n v="15623.332073"/>
    <n v="0.63516700000000004"/>
  </r>
  <r>
    <x v="4"/>
    <x v="0"/>
    <x v="3"/>
    <x v="2"/>
    <n v="0"/>
    <n v="0"/>
    <n v="0"/>
    <n v="0"/>
    <n v="4824.0396389999996"/>
    <n v="0"/>
  </r>
  <r>
    <x v="4"/>
    <x v="0"/>
    <x v="23"/>
    <x v="0"/>
    <n v="0"/>
    <n v="0"/>
    <n v="0"/>
    <n v="0"/>
    <n v="14211.752963999999"/>
    <n v="0"/>
  </r>
  <r>
    <x v="4"/>
    <x v="0"/>
    <x v="23"/>
    <x v="1"/>
    <n v="81740"/>
    <n v="0"/>
    <n v="0"/>
    <n v="0"/>
    <n v="9945.4968750000007"/>
    <n v="0.89152500000000001"/>
  </r>
  <r>
    <x v="4"/>
    <x v="0"/>
    <x v="23"/>
    <x v="2"/>
    <n v="0"/>
    <n v="0"/>
    <n v="0"/>
    <n v="0"/>
    <n v="3258.594137"/>
    <n v="0"/>
  </r>
  <r>
    <x v="4"/>
    <x v="0"/>
    <x v="4"/>
    <x v="0"/>
    <n v="24000"/>
    <n v="0"/>
    <n v="0"/>
    <n v="0"/>
    <n v="108093.515293"/>
    <n v="0.18168899999999999"/>
  </r>
  <r>
    <x v="4"/>
    <x v="0"/>
    <x v="4"/>
    <x v="1"/>
    <n v="534951"/>
    <n v="0"/>
    <n v="0"/>
    <n v="0"/>
    <n v="740993.06605400005"/>
    <n v="0.41925800000000002"/>
  </r>
  <r>
    <x v="4"/>
    <x v="0"/>
    <x v="4"/>
    <x v="2"/>
    <n v="2000"/>
    <n v="0"/>
    <n v="0"/>
    <n v="0"/>
    <n v="16980.412509000002"/>
    <n v="0.10537100000000001"/>
  </r>
  <r>
    <x v="4"/>
    <x v="1"/>
    <x v="5"/>
    <x v="0"/>
    <n v="28301"/>
    <n v="0"/>
    <n v="0"/>
    <n v="0"/>
    <n v="28361.971717"/>
    <n v="0.49946099999999999"/>
  </r>
  <r>
    <x v="4"/>
    <x v="1"/>
    <x v="5"/>
    <x v="1"/>
    <n v="0"/>
    <n v="0"/>
    <n v="0"/>
    <n v="0"/>
    <n v="687.29825600000004"/>
    <n v="0"/>
  </r>
  <r>
    <x v="4"/>
    <x v="1"/>
    <x v="5"/>
    <x v="2"/>
    <n v="108748"/>
    <n v="0"/>
    <n v="0"/>
    <n v="0"/>
    <n v="42694.775607000003"/>
    <n v="0.71807900000000002"/>
  </r>
  <r>
    <x v="4"/>
    <x v="1"/>
    <x v="6"/>
    <x v="0"/>
    <n v="2950"/>
    <n v="0"/>
    <n v="0"/>
    <n v="0"/>
    <n v="13919.982173"/>
    <n v="0.17486599999999999"/>
  </r>
  <r>
    <x v="4"/>
    <x v="1"/>
    <x v="6"/>
    <x v="1"/>
    <n v="16118"/>
    <n v="0"/>
    <n v="0"/>
    <n v="0"/>
    <n v="3353.211898"/>
    <n v="0.82778600000000002"/>
  </r>
  <r>
    <x v="4"/>
    <x v="1"/>
    <x v="6"/>
    <x v="2"/>
    <n v="0"/>
    <n v="0"/>
    <n v="0"/>
    <n v="0"/>
    <n v="42277.847941"/>
    <n v="0"/>
  </r>
  <r>
    <x v="4"/>
    <x v="2"/>
    <x v="7"/>
    <x v="0"/>
    <n v="5046"/>
    <n v="0"/>
    <n v="0"/>
    <n v="0"/>
    <n v="17606.131405"/>
    <n v="0.22276000000000001"/>
  </r>
  <r>
    <x v="4"/>
    <x v="2"/>
    <x v="7"/>
    <x v="1"/>
    <n v="0"/>
    <n v="0"/>
    <n v="0"/>
    <n v="0"/>
    <n v="3961.1702220000002"/>
    <n v="0"/>
  </r>
  <r>
    <x v="4"/>
    <x v="2"/>
    <x v="7"/>
    <x v="2"/>
    <n v="454"/>
    <n v="0"/>
    <n v="0"/>
    <n v="0"/>
    <n v="23048.229702000001"/>
    <n v="1.9317000000000001E-2"/>
  </r>
  <r>
    <x v="4"/>
    <x v="2"/>
    <x v="8"/>
    <x v="0"/>
    <n v="631049"/>
    <n v="0"/>
    <n v="0"/>
    <n v="0"/>
    <n v="57223.825392999999"/>
    <n v="0.91685799999999995"/>
  </r>
  <r>
    <x v="4"/>
    <x v="2"/>
    <x v="8"/>
    <x v="1"/>
    <n v="55202"/>
    <n v="0"/>
    <n v="0"/>
    <n v="0"/>
    <n v="16962.267861"/>
    <n v="0.76494899999999999"/>
  </r>
  <r>
    <x v="4"/>
    <x v="2"/>
    <x v="8"/>
    <x v="2"/>
    <n v="255333.32"/>
    <n v="0"/>
    <n v="0"/>
    <n v="0"/>
    <n v="38716.372678"/>
    <n v="0.86833300000000002"/>
  </r>
  <r>
    <x v="4"/>
    <x v="2"/>
    <x v="9"/>
    <x v="0"/>
    <n v="41790"/>
    <n v="0"/>
    <n v="0"/>
    <n v="0"/>
    <n v="0"/>
    <n v="1"/>
  </r>
  <r>
    <x v="4"/>
    <x v="2"/>
    <x v="9"/>
    <x v="1"/>
    <n v="53891"/>
    <n v="0"/>
    <n v="0"/>
    <n v="0"/>
    <n v="0"/>
    <n v="1"/>
  </r>
  <r>
    <x v="4"/>
    <x v="2"/>
    <x v="9"/>
    <x v="2"/>
    <n v="9671"/>
    <n v="0"/>
    <n v="0"/>
    <n v="0"/>
    <n v="0"/>
    <n v="1"/>
  </r>
  <r>
    <x v="4"/>
    <x v="3"/>
    <x v="10"/>
    <x v="0"/>
    <n v="31971"/>
    <n v="0"/>
    <n v="0"/>
    <n v="0"/>
    <n v="249885.46645899999"/>
    <n v="0.11343"/>
  </r>
  <r>
    <x v="4"/>
    <x v="3"/>
    <x v="10"/>
    <x v="1"/>
    <n v="0"/>
    <n v="0"/>
    <n v="0"/>
    <n v="0"/>
    <n v="3059.3692930000002"/>
    <n v="0"/>
  </r>
  <r>
    <x v="4"/>
    <x v="3"/>
    <x v="10"/>
    <x v="2"/>
    <n v="0"/>
    <n v="0"/>
    <n v="0"/>
    <n v="0"/>
    <n v="700413.41637800005"/>
    <n v="0"/>
  </r>
  <r>
    <x v="4"/>
    <x v="3"/>
    <x v="11"/>
    <x v="0"/>
    <n v="43673"/>
    <n v="0"/>
    <n v="0"/>
    <n v="0"/>
    <n v="62983.678491999999"/>
    <n v="0.409472"/>
  </r>
  <r>
    <x v="4"/>
    <x v="3"/>
    <x v="11"/>
    <x v="1"/>
    <n v="12"/>
    <n v="0"/>
    <n v="0"/>
    <n v="0"/>
    <n v="22053.552643999999"/>
    <n v="5.4299999999999997E-4"/>
  </r>
  <r>
    <x v="4"/>
    <x v="3"/>
    <x v="11"/>
    <x v="2"/>
    <n v="340432"/>
    <n v="0"/>
    <n v="0"/>
    <n v="0"/>
    <n v="110985.460869"/>
    <n v="0.75414000000000003"/>
  </r>
  <r>
    <x v="4"/>
    <x v="3"/>
    <x v="12"/>
    <x v="0"/>
    <n v="52149"/>
    <n v="0"/>
    <n v="0"/>
    <n v="0"/>
    <n v="31090.794205999999"/>
    <n v="0.62649100000000002"/>
  </r>
  <r>
    <x v="4"/>
    <x v="3"/>
    <x v="12"/>
    <x v="1"/>
    <n v="0"/>
    <n v="0"/>
    <n v="0"/>
    <n v="0"/>
    <n v="535.60355000000004"/>
    <n v="0"/>
  </r>
  <r>
    <x v="4"/>
    <x v="3"/>
    <x v="12"/>
    <x v="2"/>
    <n v="35505"/>
    <n v="0"/>
    <n v="0"/>
    <n v="0"/>
    <n v="110702.24254399999"/>
    <n v="0.24284"/>
  </r>
  <r>
    <x v="4"/>
    <x v="3"/>
    <x v="13"/>
    <x v="0"/>
    <n v="72682"/>
    <n v="0"/>
    <n v="0"/>
    <n v="0"/>
    <n v="242881.69478600001"/>
    <n v="0.230324"/>
  </r>
  <r>
    <x v="4"/>
    <x v="3"/>
    <x v="13"/>
    <x v="1"/>
    <n v="59782"/>
    <n v="0"/>
    <n v="0"/>
    <n v="0"/>
    <n v="120269.29625299999"/>
    <n v="0.33202700000000002"/>
  </r>
  <r>
    <x v="4"/>
    <x v="3"/>
    <x v="13"/>
    <x v="2"/>
    <n v="30459.599999999999"/>
    <n v="0"/>
    <n v="0"/>
    <n v="0"/>
    <n v="30976.507851999999"/>
    <n v="0.49579299999999998"/>
  </r>
  <r>
    <x v="4"/>
    <x v="4"/>
    <x v="14"/>
    <x v="0"/>
    <n v="130996"/>
    <n v="0"/>
    <n v="0"/>
    <n v="0"/>
    <n v="81010.078655999998"/>
    <n v="0.61788699999999996"/>
  </r>
  <r>
    <x v="4"/>
    <x v="4"/>
    <x v="14"/>
    <x v="1"/>
    <n v="9"/>
    <n v="0"/>
    <n v="0"/>
    <n v="0"/>
    <n v="4404.0112300000001"/>
    <n v="2.039E-3"/>
  </r>
  <r>
    <x v="4"/>
    <x v="4"/>
    <x v="14"/>
    <x v="2"/>
    <n v="61298.92"/>
    <n v="0"/>
    <n v="0"/>
    <n v="0"/>
    <n v="40685.999733999997"/>
    <n v="0.60105799999999998"/>
  </r>
  <r>
    <x v="4"/>
    <x v="4"/>
    <x v="24"/>
    <x v="0"/>
    <n v="0"/>
    <n v="0"/>
    <n v="0"/>
    <n v="0"/>
    <n v="29262.44081"/>
    <n v="0"/>
  </r>
  <r>
    <x v="4"/>
    <x v="4"/>
    <x v="24"/>
    <x v="1"/>
    <n v="0"/>
    <n v="0"/>
    <n v="0"/>
    <n v="0"/>
    <n v="546.79106999999999"/>
    <n v="0"/>
  </r>
  <r>
    <x v="4"/>
    <x v="4"/>
    <x v="24"/>
    <x v="2"/>
    <n v="0"/>
    <n v="0"/>
    <n v="0"/>
    <n v="0"/>
    <n v="30891.775160000001"/>
    <n v="0"/>
  </r>
  <r>
    <x v="4"/>
    <x v="4"/>
    <x v="15"/>
    <x v="0"/>
    <n v="34702"/>
    <n v="0"/>
    <n v="0"/>
    <n v="0"/>
    <n v="0"/>
    <n v="1"/>
  </r>
  <r>
    <x v="4"/>
    <x v="4"/>
    <x v="15"/>
    <x v="1"/>
    <n v="0"/>
    <n v="0"/>
    <n v="0"/>
    <n v="0"/>
    <n v="0"/>
    <m/>
  </r>
  <r>
    <x v="4"/>
    <x v="4"/>
    <x v="15"/>
    <x v="2"/>
    <n v="30751"/>
    <n v="0"/>
    <n v="0"/>
    <n v="0"/>
    <n v="0"/>
    <n v="1"/>
  </r>
  <r>
    <x v="4"/>
    <x v="4"/>
    <x v="16"/>
    <x v="0"/>
    <n v="367602"/>
    <n v="0"/>
    <n v="0"/>
    <n v="0"/>
    <n v="87357.553014999998"/>
    <n v="0.80798800000000004"/>
  </r>
  <r>
    <x v="4"/>
    <x v="4"/>
    <x v="16"/>
    <x v="1"/>
    <n v="0"/>
    <n v="0"/>
    <n v="0"/>
    <n v="0"/>
    <n v="1667.8360279999999"/>
    <n v="0"/>
  </r>
  <r>
    <x v="4"/>
    <x v="4"/>
    <x v="16"/>
    <x v="2"/>
    <n v="177554"/>
    <n v="0"/>
    <n v="0"/>
    <n v="0"/>
    <n v="139008.01740899999"/>
    <n v="0.56088199999999999"/>
  </r>
  <r>
    <x v="4"/>
    <x v="4"/>
    <x v="17"/>
    <x v="0"/>
    <n v="0"/>
    <n v="0"/>
    <n v="0"/>
    <n v="0"/>
    <n v="83988.407928999994"/>
    <n v="0"/>
  </r>
  <r>
    <x v="4"/>
    <x v="4"/>
    <x v="17"/>
    <x v="1"/>
    <n v="0"/>
    <n v="0"/>
    <n v="0"/>
    <n v="0"/>
    <n v="1704.1850139999999"/>
    <n v="0"/>
  </r>
  <r>
    <x v="4"/>
    <x v="4"/>
    <x v="17"/>
    <x v="2"/>
    <n v="981"/>
    <n v="0"/>
    <n v="0"/>
    <n v="0"/>
    <n v="92799.169116000005"/>
    <n v="1.0460000000000001E-2"/>
  </r>
  <r>
    <x v="4"/>
    <x v="7"/>
    <x v="26"/>
    <x v="0"/>
    <n v="0"/>
    <n v="0"/>
    <n v="0"/>
    <n v="0"/>
    <n v="55686.806124000002"/>
    <n v="0"/>
  </r>
  <r>
    <x v="4"/>
    <x v="7"/>
    <x v="26"/>
    <x v="1"/>
    <n v="0"/>
    <n v="0"/>
    <n v="0"/>
    <n v="0"/>
    <n v="4457.4185539999999"/>
    <n v="0"/>
  </r>
  <r>
    <x v="4"/>
    <x v="7"/>
    <x v="26"/>
    <x v="2"/>
    <n v="0"/>
    <n v="0"/>
    <n v="0"/>
    <n v="0"/>
    <n v="79078.715377999994"/>
    <n v="0"/>
  </r>
  <r>
    <x v="4"/>
    <x v="7"/>
    <x v="27"/>
    <x v="0"/>
    <n v="0"/>
    <n v="0"/>
    <n v="0"/>
    <n v="0"/>
    <n v="41706.854796"/>
    <n v="0"/>
  </r>
  <r>
    <x v="4"/>
    <x v="7"/>
    <x v="27"/>
    <x v="1"/>
    <n v="0"/>
    <n v="0"/>
    <n v="0"/>
    <n v="0"/>
    <n v="3338.4013439999999"/>
    <n v="0"/>
  </r>
  <r>
    <x v="4"/>
    <x v="7"/>
    <x v="27"/>
    <x v="2"/>
    <n v="0"/>
    <n v="0"/>
    <n v="0"/>
    <n v="0"/>
    <n v="37718.766641000002"/>
    <n v="0"/>
  </r>
  <r>
    <x v="4"/>
    <x v="7"/>
    <x v="28"/>
    <x v="0"/>
    <n v="0"/>
    <n v="0"/>
    <n v="0"/>
    <n v="0"/>
    <n v="31290.391048000001"/>
    <n v="0"/>
  </r>
  <r>
    <x v="4"/>
    <x v="7"/>
    <x v="28"/>
    <x v="1"/>
    <n v="0"/>
    <n v="0"/>
    <n v="0"/>
    <n v="0"/>
    <n v="2390.0204229999999"/>
    <n v="0"/>
  </r>
  <r>
    <x v="4"/>
    <x v="7"/>
    <x v="28"/>
    <x v="2"/>
    <n v="0"/>
    <n v="0"/>
    <n v="0"/>
    <n v="0"/>
    <n v="93257.493346999996"/>
    <n v="0"/>
  </r>
  <r>
    <x v="4"/>
    <x v="7"/>
    <x v="29"/>
    <x v="0"/>
    <n v="0"/>
    <n v="0"/>
    <n v="0"/>
    <n v="0"/>
    <n v="23066.919690999999"/>
    <n v="0"/>
  </r>
  <r>
    <x v="4"/>
    <x v="7"/>
    <x v="29"/>
    <x v="1"/>
    <n v="0"/>
    <n v="0"/>
    <n v="0"/>
    <n v="0"/>
    <n v="1846.3783960000001"/>
    <n v="0"/>
  </r>
  <r>
    <x v="4"/>
    <x v="7"/>
    <x v="29"/>
    <x v="2"/>
    <n v="0"/>
    <n v="0"/>
    <n v="0"/>
    <n v="0"/>
    <n v="52768.758118999998"/>
    <n v="0"/>
  </r>
  <r>
    <x v="4"/>
    <x v="7"/>
    <x v="30"/>
    <x v="0"/>
    <n v="0"/>
    <n v="0"/>
    <n v="0"/>
    <n v="0"/>
    <n v="44735.844251000002"/>
    <n v="0"/>
  </r>
  <r>
    <x v="4"/>
    <x v="7"/>
    <x v="30"/>
    <x v="1"/>
    <n v="0"/>
    <n v="0"/>
    <n v="0"/>
    <n v="0"/>
    <n v="3580.8550730000002"/>
    <n v="0"/>
  </r>
  <r>
    <x v="4"/>
    <x v="7"/>
    <x v="30"/>
    <x v="2"/>
    <n v="0"/>
    <n v="0"/>
    <n v="0"/>
    <n v="0"/>
    <n v="40458.118409000002"/>
    <n v="0"/>
  </r>
  <r>
    <x v="4"/>
    <x v="7"/>
    <x v="31"/>
    <x v="0"/>
    <n v="0"/>
    <n v="0"/>
    <n v="0"/>
    <n v="0"/>
    <n v="11649.959441000001"/>
    <n v="0"/>
  </r>
  <r>
    <x v="4"/>
    <x v="7"/>
    <x v="31"/>
    <x v="1"/>
    <n v="0"/>
    <n v="0"/>
    <n v="0"/>
    <n v="0"/>
    <n v="932.51434200000006"/>
    <n v="0"/>
  </r>
  <r>
    <x v="4"/>
    <x v="7"/>
    <x v="31"/>
    <x v="2"/>
    <n v="0"/>
    <n v="0"/>
    <n v="0"/>
    <n v="0"/>
    <n v="10535.968336"/>
    <n v="0"/>
  </r>
  <r>
    <x v="4"/>
    <x v="7"/>
    <x v="32"/>
    <x v="0"/>
    <n v="0"/>
    <n v="0"/>
    <n v="0"/>
    <n v="0"/>
    <n v="29357.897788999999"/>
    <n v="0"/>
  </r>
  <r>
    <x v="4"/>
    <x v="7"/>
    <x v="32"/>
    <x v="1"/>
    <n v="0"/>
    <n v="0"/>
    <n v="0"/>
    <n v="0"/>
    <n v="2349.936142"/>
    <n v="0"/>
  </r>
  <r>
    <x v="4"/>
    <x v="7"/>
    <x v="32"/>
    <x v="2"/>
    <n v="0"/>
    <n v="0"/>
    <n v="0"/>
    <n v="0"/>
    <n v="26550.640206"/>
    <n v="0"/>
  </r>
  <r>
    <x v="4"/>
    <x v="5"/>
    <x v="18"/>
    <x v="0"/>
    <n v="0"/>
    <n v="0"/>
    <n v="0"/>
    <n v="0"/>
    <n v="39094.983335999998"/>
    <n v="0"/>
  </r>
  <r>
    <x v="4"/>
    <x v="5"/>
    <x v="18"/>
    <x v="1"/>
    <n v="0"/>
    <n v="0"/>
    <n v="0"/>
    <n v="0"/>
    <n v="3775.3466309999999"/>
    <n v="0"/>
  </r>
  <r>
    <x v="4"/>
    <x v="5"/>
    <x v="18"/>
    <x v="2"/>
    <n v="500"/>
    <n v="0"/>
    <n v="0"/>
    <n v="0"/>
    <n v="68907.970352999997"/>
    <n v="7.2030000000000002E-3"/>
  </r>
  <r>
    <x v="4"/>
    <x v="5"/>
    <x v="19"/>
    <x v="0"/>
    <n v="0"/>
    <n v="0"/>
    <n v="0"/>
    <n v="0"/>
    <n v="60049.113233999997"/>
    <n v="0"/>
  </r>
  <r>
    <x v="4"/>
    <x v="5"/>
    <x v="19"/>
    <x v="1"/>
    <n v="0"/>
    <n v="0"/>
    <n v="0"/>
    <n v="0"/>
    <n v="6729.441253"/>
    <n v="0"/>
  </r>
  <r>
    <x v="4"/>
    <x v="5"/>
    <x v="19"/>
    <x v="2"/>
    <n v="678.4"/>
    <n v="0"/>
    <n v="0"/>
    <n v="0"/>
    <n v="22564.076727"/>
    <n v="2.9187000000000001E-2"/>
  </r>
  <r>
    <x v="4"/>
    <x v="6"/>
    <x v="25"/>
    <x v="0"/>
    <n v="9105"/>
    <n v="0"/>
    <n v="0"/>
    <n v="0"/>
    <n v="0"/>
    <n v="1"/>
  </r>
  <r>
    <x v="4"/>
    <x v="6"/>
    <x v="25"/>
    <x v="1"/>
    <n v="3"/>
    <n v="0"/>
    <n v="0"/>
    <n v="0"/>
    <n v="0"/>
    <n v="1"/>
  </r>
  <r>
    <x v="4"/>
    <x v="6"/>
    <x v="25"/>
    <x v="2"/>
    <n v="962"/>
    <n v="0"/>
    <n v="0"/>
    <n v="0"/>
    <n v="0"/>
    <n v="1"/>
  </r>
  <r>
    <x v="4"/>
    <x v="6"/>
    <x v="20"/>
    <x v="0"/>
    <n v="0"/>
    <n v="0"/>
    <n v="0"/>
    <n v="0"/>
    <n v="8407.461421"/>
    <n v="0"/>
  </r>
  <r>
    <x v="4"/>
    <x v="6"/>
    <x v="20"/>
    <x v="1"/>
    <n v="0"/>
    <n v="0"/>
    <n v="0"/>
    <n v="0"/>
    <n v="182.78475299999999"/>
    <n v="0"/>
  </r>
  <r>
    <x v="4"/>
    <x v="6"/>
    <x v="20"/>
    <x v="2"/>
    <n v="0"/>
    <n v="0"/>
    <n v="0"/>
    <n v="0"/>
    <n v="2707.1859530000002"/>
    <n v="0"/>
  </r>
  <r>
    <x v="4"/>
    <x v="6"/>
    <x v="21"/>
    <x v="0"/>
    <n v="11546"/>
    <n v="0"/>
    <n v="0"/>
    <n v="0"/>
    <n v="915.16697799999997"/>
    <n v="0.92655799999999999"/>
  </r>
  <r>
    <x v="4"/>
    <x v="6"/>
    <x v="21"/>
    <x v="1"/>
    <n v="119"/>
    <n v="0"/>
    <n v="0"/>
    <n v="0"/>
    <n v="131.09460899999999"/>
    <n v="0.47581899999999999"/>
  </r>
  <r>
    <x v="4"/>
    <x v="6"/>
    <x v="21"/>
    <x v="2"/>
    <n v="481"/>
    <n v="0"/>
    <n v="0"/>
    <n v="0"/>
    <n v="0"/>
    <n v="1"/>
  </r>
  <r>
    <x v="4"/>
    <x v="6"/>
    <x v="22"/>
    <x v="0"/>
    <n v="11933"/>
    <n v="0"/>
    <n v="0"/>
    <n v="0"/>
    <n v="0"/>
    <n v="1"/>
  </r>
  <r>
    <x v="4"/>
    <x v="6"/>
    <x v="22"/>
    <x v="1"/>
    <n v="620"/>
    <n v="0"/>
    <n v="0"/>
    <n v="0"/>
    <n v="0"/>
    <n v="1"/>
  </r>
  <r>
    <x v="4"/>
    <x v="6"/>
    <x v="22"/>
    <x v="2"/>
    <n v="981"/>
    <n v="0"/>
    <n v="0"/>
    <n v="0"/>
    <n v="0"/>
    <n v="1"/>
  </r>
  <r>
    <x v="5"/>
    <x v="0"/>
    <x v="0"/>
    <x v="0"/>
    <n v="6007"/>
    <n v="0"/>
    <n v="0"/>
    <n v="0"/>
    <n v="3299.168471"/>
    <n v="0.64548499999999998"/>
  </r>
  <r>
    <x v="5"/>
    <x v="0"/>
    <x v="0"/>
    <x v="1"/>
    <n v="214077"/>
    <n v="0"/>
    <n v="0"/>
    <n v="0"/>
    <n v="1060.1663430000001"/>
    <n v="0.99507199999999996"/>
  </r>
  <r>
    <x v="5"/>
    <x v="0"/>
    <x v="0"/>
    <x v="2"/>
    <n v="3394"/>
    <n v="0"/>
    <n v="0"/>
    <n v="0"/>
    <n v="814.92722200000003"/>
    <n v="0.80638100000000001"/>
  </r>
  <r>
    <x v="5"/>
    <x v="0"/>
    <x v="1"/>
    <x v="0"/>
    <n v="5408"/>
    <n v="0"/>
    <n v="0"/>
    <n v="0"/>
    <n v="28253.560141000002"/>
    <n v="0.160658"/>
  </r>
  <r>
    <x v="5"/>
    <x v="0"/>
    <x v="1"/>
    <x v="1"/>
    <n v="489649"/>
    <n v="0"/>
    <n v="0"/>
    <n v="0"/>
    <n v="29971.866282999999"/>
    <n v="0.94231900000000002"/>
  </r>
  <r>
    <x v="5"/>
    <x v="0"/>
    <x v="1"/>
    <x v="2"/>
    <n v="2216"/>
    <n v="0"/>
    <n v="0"/>
    <n v="0"/>
    <n v="53527.359358000002"/>
    <n v="3.9752999999999997E-2"/>
  </r>
  <r>
    <x v="5"/>
    <x v="0"/>
    <x v="2"/>
    <x v="0"/>
    <n v="6414"/>
    <n v="0"/>
    <n v="0"/>
    <n v="0"/>
    <n v="33383.700944999997"/>
    <n v="0.161165"/>
  </r>
  <r>
    <x v="5"/>
    <x v="0"/>
    <x v="2"/>
    <x v="1"/>
    <n v="1996940"/>
    <n v="0"/>
    <n v="0"/>
    <n v="0"/>
    <n v="27263.921246999998"/>
    <n v="0.98653100000000005"/>
  </r>
  <r>
    <x v="5"/>
    <x v="0"/>
    <x v="2"/>
    <x v="2"/>
    <n v="171552"/>
    <n v="0"/>
    <n v="0"/>
    <n v="0"/>
    <n v="434.586209"/>
    <n v="0.99747300000000005"/>
  </r>
  <r>
    <x v="5"/>
    <x v="0"/>
    <x v="3"/>
    <x v="0"/>
    <n v="0"/>
    <n v="0"/>
    <n v="0"/>
    <n v="0"/>
    <n v="23304.010423"/>
    <n v="0"/>
  </r>
  <r>
    <x v="5"/>
    <x v="0"/>
    <x v="3"/>
    <x v="1"/>
    <n v="32000"/>
    <n v="0"/>
    <n v="0"/>
    <n v="0"/>
    <n v="16205.540955"/>
    <n v="0.66382399999999997"/>
  </r>
  <r>
    <x v="5"/>
    <x v="0"/>
    <x v="3"/>
    <x v="2"/>
    <n v="234"/>
    <n v="0"/>
    <n v="0"/>
    <n v="0"/>
    <n v="4826.9370520000002"/>
    <n v="4.6235999999999999E-2"/>
  </r>
  <r>
    <x v="5"/>
    <x v="0"/>
    <x v="23"/>
    <x v="0"/>
    <n v="0"/>
    <n v="0"/>
    <n v="0"/>
    <n v="0"/>
    <n v="14741.358861000001"/>
    <n v="0"/>
  </r>
  <r>
    <x v="5"/>
    <x v="0"/>
    <x v="23"/>
    <x v="1"/>
    <n v="167101"/>
    <n v="0"/>
    <n v="0"/>
    <n v="0"/>
    <n v="10316.119262"/>
    <n v="0.94185300000000005"/>
  </r>
  <r>
    <x v="5"/>
    <x v="0"/>
    <x v="23"/>
    <x v="2"/>
    <n v="0"/>
    <n v="0"/>
    <n v="0"/>
    <n v="0"/>
    <n v="3260.5513139999998"/>
    <n v="0"/>
  </r>
  <r>
    <x v="5"/>
    <x v="0"/>
    <x v="4"/>
    <x v="0"/>
    <n v="37674"/>
    <n v="0"/>
    <n v="0"/>
    <n v="0"/>
    <n v="112121.657588"/>
    <n v="0.251502"/>
  </r>
  <r>
    <x v="5"/>
    <x v="0"/>
    <x v="4"/>
    <x v="1"/>
    <n v="1060615"/>
    <n v="0"/>
    <n v="0"/>
    <n v="0"/>
    <n v="768606.42937200004"/>
    <n v="0.57981700000000003"/>
  </r>
  <r>
    <x v="5"/>
    <x v="0"/>
    <x v="4"/>
    <x v="2"/>
    <n v="546"/>
    <n v="0"/>
    <n v="0"/>
    <n v="0"/>
    <n v="16990.611278"/>
    <n v="3.1133999999999998E-2"/>
  </r>
  <r>
    <x v="5"/>
    <x v="1"/>
    <x v="5"/>
    <x v="0"/>
    <n v="63532"/>
    <n v="0"/>
    <n v="0"/>
    <n v="0"/>
    <n v="29418.890418999999"/>
    <n v="0.6835"/>
  </r>
  <r>
    <x v="5"/>
    <x v="1"/>
    <x v="5"/>
    <x v="1"/>
    <n v="0"/>
    <n v="0"/>
    <n v="0"/>
    <n v="0"/>
    <n v="712.910663"/>
    <n v="0"/>
  </r>
  <r>
    <x v="5"/>
    <x v="1"/>
    <x v="5"/>
    <x v="2"/>
    <n v="113422"/>
    <n v="0"/>
    <n v="0"/>
    <n v="0"/>
    <n v="42720.418927999999"/>
    <n v="0.72640000000000005"/>
  </r>
  <r>
    <x v="5"/>
    <x v="1"/>
    <x v="6"/>
    <x v="0"/>
    <n v="16029"/>
    <n v="0"/>
    <n v="0"/>
    <n v="0"/>
    <n v="14438.715131000001"/>
    <n v="0.52609700000000004"/>
  </r>
  <r>
    <x v="5"/>
    <x v="1"/>
    <x v="6"/>
    <x v="1"/>
    <n v="0"/>
    <n v="0"/>
    <n v="0"/>
    <n v="0"/>
    <n v="3478.1705010000001"/>
    <n v="0"/>
  </r>
  <r>
    <x v="5"/>
    <x v="1"/>
    <x v="6"/>
    <x v="2"/>
    <n v="2518"/>
    <n v="0"/>
    <n v="0"/>
    <n v="0"/>
    <n v="42303.240847000001"/>
    <n v="5.6177999999999999E-2"/>
  </r>
  <r>
    <x v="5"/>
    <x v="2"/>
    <x v="7"/>
    <x v="0"/>
    <n v="20451"/>
    <n v="0"/>
    <n v="0"/>
    <n v="0"/>
    <n v="18262.22999"/>
    <n v="0.52826899999999999"/>
  </r>
  <r>
    <x v="5"/>
    <x v="2"/>
    <x v="7"/>
    <x v="1"/>
    <n v="2500"/>
    <n v="0"/>
    <n v="0"/>
    <n v="0"/>
    <n v="4108.7846010000003"/>
    <n v="0.37828400000000001"/>
  </r>
  <r>
    <x v="5"/>
    <x v="2"/>
    <x v="7"/>
    <x v="2"/>
    <n v="6530"/>
    <n v="0"/>
    <n v="0"/>
    <n v="0"/>
    <n v="23062.072920999999"/>
    <n v="0.220667"/>
  </r>
  <r>
    <x v="5"/>
    <x v="2"/>
    <x v="8"/>
    <x v="0"/>
    <n v="712191"/>
    <n v="0"/>
    <n v="0"/>
    <n v="0"/>
    <n v="59356.291068999999"/>
    <n v="0.923068"/>
  </r>
  <r>
    <x v="5"/>
    <x v="2"/>
    <x v="8"/>
    <x v="1"/>
    <n v="55431"/>
    <n v="0"/>
    <n v="0"/>
    <n v="0"/>
    <n v="17594.372651000001"/>
    <n v="0.75906399999999996"/>
  </r>
  <r>
    <x v="5"/>
    <x v="2"/>
    <x v="8"/>
    <x v="2"/>
    <n v="152270.32"/>
    <n v="0"/>
    <n v="0"/>
    <n v="0"/>
    <n v="38739.626492000003"/>
    <n v="0.79718500000000003"/>
  </r>
  <r>
    <x v="5"/>
    <x v="2"/>
    <x v="9"/>
    <x v="0"/>
    <n v="50235"/>
    <n v="0"/>
    <n v="0"/>
    <n v="0"/>
    <n v="0"/>
    <n v="1"/>
  </r>
  <r>
    <x v="5"/>
    <x v="2"/>
    <x v="9"/>
    <x v="1"/>
    <n v="8042"/>
    <n v="0"/>
    <n v="0"/>
    <n v="0"/>
    <n v="0"/>
    <n v="1"/>
  </r>
  <r>
    <x v="5"/>
    <x v="2"/>
    <x v="9"/>
    <x v="2"/>
    <n v="12882"/>
    <n v="0"/>
    <n v="0"/>
    <n v="0"/>
    <n v="0"/>
    <n v="1"/>
  </r>
  <r>
    <x v="5"/>
    <x v="3"/>
    <x v="10"/>
    <x v="0"/>
    <n v="22368"/>
    <n v="0"/>
    <n v="0"/>
    <n v="0"/>
    <n v="259197.53493699999"/>
    <n v="7.9440999999999998E-2"/>
  </r>
  <r>
    <x v="5"/>
    <x v="3"/>
    <x v="10"/>
    <x v="1"/>
    <n v="0"/>
    <n v="0"/>
    <n v="0"/>
    <n v="0"/>
    <n v="3173.3777500000001"/>
    <n v="0"/>
  </r>
  <r>
    <x v="5"/>
    <x v="3"/>
    <x v="10"/>
    <x v="2"/>
    <n v="0"/>
    <n v="0"/>
    <n v="0"/>
    <n v="0"/>
    <n v="700834.09843599994"/>
    <n v="0"/>
  </r>
  <r>
    <x v="5"/>
    <x v="3"/>
    <x v="11"/>
    <x v="0"/>
    <n v="73275"/>
    <n v="0"/>
    <n v="0"/>
    <n v="0"/>
    <n v="65330.787091999999"/>
    <n v="0.52865700000000004"/>
  </r>
  <r>
    <x v="5"/>
    <x v="3"/>
    <x v="11"/>
    <x v="1"/>
    <n v="0"/>
    <n v="0"/>
    <n v="0"/>
    <n v="0"/>
    <n v="22875.385923000002"/>
    <n v="0"/>
  </r>
  <r>
    <x v="5"/>
    <x v="3"/>
    <x v="11"/>
    <x v="2"/>
    <n v="348527"/>
    <n v="0"/>
    <n v="0"/>
    <n v="0"/>
    <n v="111052.120918"/>
    <n v="0.75836099999999995"/>
  </r>
  <r>
    <x v="5"/>
    <x v="3"/>
    <x v="12"/>
    <x v="0"/>
    <n v="11451"/>
    <n v="0"/>
    <n v="0"/>
    <n v="0"/>
    <n v="32249.403421999999"/>
    <n v="0.26203399999999999"/>
  </r>
  <r>
    <x v="5"/>
    <x v="3"/>
    <x v="12"/>
    <x v="1"/>
    <n v="2763"/>
    <n v="0"/>
    <n v="0"/>
    <n v="0"/>
    <n v="555.56300299999998"/>
    <n v="0.83258900000000002"/>
  </r>
  <r>
    <x v="5"/>
    <x v="3"/>
    <x v="12"/>
    <x v="2"/>
    <n v="12879"/>
    <n v="0"/>
    <n v="0"/>
    <n v="0"/>
    <n v="110768.732485"/>
    <n v="0.104158"/>
  </r>
  <r>
    <x v="5"/>
    <x v="3"/>
    <x v="13"/>
    <x v="0"/>
    <n v="46037"/>
    <n v="0"/>
    <n v="0"/>
    <n v="0"/>
    <n v="251932.76528600001"/>
    <n v="0.154502"/>
  </r>
  <r>
    <x v="5"/>
    <x v="3"/>
    <x v="13"/>
    <x v="1"/>
    <n v="44652"/>
    <n v="0"/>
    <n v="0"/>
    <n v="0"/>
    <n v="124751.173245"/>
    <n v="0.26358399999999998"/>
  </r>
  <r>
    <x v="5"/>
    <x v="3"/>
    <x v="13"/>
    <x v="2"/>
    <n v="16269.6"/>
    <n v="0"/>
    <n v="0"/>
    <n v="0"/>
    <n v="30995.112949999999"/>
    <n v="0.34422199999999997"/>
  </r>
  <r>
    <x v="5"/>
    <x v="4"/>
    <x v="14"/>
    <x v="0"/>
    <n v="183892"/>
    <n v="0"/>
    <n v="0"/>
    <n v="0"/>
    <n v="84028.947302999994"/>
    <n v="0.68636600000000003"/>
  </r>
  <r>
    <x v="5"/>
    <x v="4"/>
    <x v="14"/>
    <x v="1"/>
    <n v="0"/>
    <n v="0"/>
    <n v="0"/>
    <n v="0"/>
    <n v="4568.1282350000001"/>
    <n v="0"/>
  </r>
  <r>
    <x v="5"/>
    <x v="4"/>
    <x v="14"/>
    <x v="2"/>
    <n v="27589.919999999998"/>
    <n v="0"/>
    <n v="0"/>
    <n v="0"/>
    <n v="40710.436545999997"/>
    <n v="0.403949"/>
  </r>
  <r>
    <x v="5"/>
    <x v="4"/>
    <x v="24"/>
    <x v="0"/>
    <n v="0"/>
    <n v="0"/>
    <n v="0"/>
    <n v="0"/>
    <n v="30352.915805000001"/>
    <n v="0"/>
  </r>
  <r>
    <x v="5"/>
    <x v="4"/>
    <x v="24"/>
    <x v="1"/>
    <n v="0"/>
    <n v="0"/>
    <n v="0"/>
    <n v="0"/>
    <n v="567.16742899999997"/>
    <n v="0"/>
  </r>
  <r>
    <x v="5"/>
    <x v="4"/>
    <x v="24"/>
    <x v="2"/>
    <n v="0"/>
    <n v="0"/>
    <n v="0"/>
    <n v="0"/>
    <n v="30910.329366999998"/>
    <n v="0"/>
  </r>
  <r>
    <x v="5"/>
    <x v="4"/>
    <x v="15"/>
    <x v="0"/>
    <n v="27000"/>
    <n v="0"/>
    <n v="0"/>
    <n v="0"/>
    <n v="0"/>
    <n v="1"/>
  </r>
  <r>
    <x v="5"/>
    <x v="4"/>
    <x v="15"/>
    <x v="1"/>
    <n v="0"/>
    <n v="0"/>
    <n v="0"/>
    <n v="0"/>
    <n v="0"/>
    <m/>
  </r>
  <r>
    <x v="5"/>
    <x v="4"/>
    <x v="15"/>
    <x v="2"/>
    <n v="0"/>
    <n v="0"/>
    <n v="0"/>
    <n v="0"/>
    <n v="0"/>
    <m/>
  </r>
  <r>
    <x v="5"/>
    <x v="4"/>
    <x v="16"/>
    <x v="0"/>
    <n v="402944"/>
    <n v="0"/>
    <n v="0"/>
    <n v="0"/>
    <n v="90612.962492000006"/>
    <n v="0.81640800000000002"/>
  </r>
  <r>
    <x v="5"/>
    <x v="4"/>
    <x v="16"/>
    <x v="1"/>
    <n v="0"/>
    <n v="0"/>
    <n v="0"/>
    <n v="0"/>
    <n v="1729.988515"/>
    <n v="0"/>
  </r>
  <r>
    <x v="5"/>
    <x v="4"/>
    <x v="16"/>
    <x v="2"/>
    <n v="187015"/>
    <n v="0"/>
    <n v="0"/>
    <n v="0"/>
    <n v="139091.508355"/>
    <n v="0.57347800000000004"/>
  </r>
  <r>
    <x v="5"/>
    <x v="4"/>
    <x v="17"/>
    <x v="0"/>
    <n v="0"/>
    <n v="0"/>
    <n v="0"/>
    <n v="0"/>
    <n v="87118.265046999994"/>
    <n v="0"/>
  </r>
  <r>
    <x v="5"/>
    <x v="4"/>
    <x v="17"/>
    <x v="1"/>
    <n v="0"/>
    <n v="0"/>
    <n v="0"/>
    <n v="0"/>
    <n v="1767.692059"/>
    <n v="0"/>
  </r>
  <r>
    <x v="5"/>
    <x v="4"/>
    <x v="17"/>
    <x v="2"/>
    <n v="8297"/>
    <n v="0"/>
    <n v="0"/>
    <n v="0"/>
    <n v="92854.90612"/>
    <n v="8.2025000000000001E-2"/>
  </r>
  <r>
    <x v="5"/>
    <x v="7"/>
    <x v="26"/>
    <x v="0"/>
    <n v="0"/>
    <n v="0"/>
    <n v="0"/>
    <n v="0"/>
    <n v="57761.994245000002"/>
    <n v="0"/>
  </r>
  <r>
    <x v="5"/>
    <x v="7"/>
    <x v="26"/>
    <x v="1"/>
    <n v="0"/>
    <n v="0"/>
    <n v="0"/>
    <n v="0"/>
    <n v="4623.5258009999998"/>
    <n v="0"/>
  </r>
  <r>
    <x v="5"/>
    <x v="7"/>
    <x v="26"/>
    <x v="2"/>
    <n v="0"/>
    <n v="0"/>
    <n v="0"/>
    <n v="0"/>
    <n v="79126.211607000005"/>
    <n v="0"/>
  </r>
  <r>
    <x v="5"/>
    <x v="7"/>
    <x v="27"/>
    <x v="0"/>
    <n v="0"/>
    <n v="0"/>
    <n v="0"/>
    <n v="0"/>
    <n v="43261.075189000003"/>
    <n v="0"/>
  </r>
  <r>
    <x v="5"/>
    <x v="7"/>
    <x v="27"/>
    <x v="1"/>
    <n v="0"/>
    <n v="0"/>
    <n v="0"/>
    <n v="0"/>
    <n v="3462.8080260000002"/>
    <n v="0"/>
  </r>
  <r>
    <x v="5"/>
    <x v="7"/>
    <x v="27"/>
    <x v="2"/>
    <n v="0"/>
    <n v="0"/>
    <n v="0"/>
    <n v="0"/>
    <n v="37741.421274"/>
    <n v="0"/>
  </r>
  <r>
    <x v="5"/>
    <x v="7"/>
    <x v="28"/>
    <x v="0"/>
    <n v="0"/>
    <n v="0"/>
    <n v="0"/>
    <n v="0"/>
    <n v="32456.438311000002"/>
    <n v="0"/>
  </r>
  <r>
    <x v="5"/>
    <x v="7"/>
    <x v="28"/>
    <x v="1"/>
    <n v="0"/>
    <n v="0"/>
    <n v="0"/>
    <n v="0"/>
    <n v="2479.0853619999998"/>
    <n v="0"/>
  </r>
  <r>
    <x v="5"/>
    <x v="7"/>
    <x v="28"/>
    <x v="2"/>
    <n v="0"/>
    <n v="0"/>
    <n v="0"/>
    <n v="0"/>
    <n v="93313.505627999999"/>
    <n v="0"/>
  </r>
  <r>
    <x v="5"/>
    <x v="7"/>
    <x v="29"/>
    <x v="0"/>
    <n v="0"/>
    <n v="0"/>
    <n v="0"/>
    <n v="0"/>
    <n v="23926.516446000001"/>
    <n v="0"/>
  </r>
  <r>
    <x v="5"/>
    <x v="7"/>
    <x v="29"/>
    <x v="1"/>
    <n v="0"/>
    <n v="0"/>
    <n v="0"/>
    <n v="0"/>
    <n v="1915.1843269999999"/>
    <n v="0"/>
  </r>
  <r>
    <x v="5"/>
    <x v="7"/>
    <x v="29"/>
    <x v="2"/>
    <n v="0"/>
    <n v="0"/>
    <n v="0"/>
    <n v="0"/>
    <n v="52800.452071"/>
    <n v="0"/>
  </r>
  <r>
    <x v="5"/>
    <x v="7"/>
    <x v="30"/>
    <x v="0"/>
    <n v="0"/>
    <n v="0"/>
    <n v="0"/>
    <n v="0"/>
    <n v="46402.940985000001"/>
    <n v="0"/>
  </r>
  <r>
    <x v="5"/>
    <x v="7"/>
    <x v="30"/>
    <x v="1"/>
    <n v="0"/>
    <n v="0"/>
    <n v="0"/>
    <n v="0"/>
    <n v="3714.296879"/>
    <n v="0"/>
  </r>
  <r>
    <x v="5"/>
    <x v="7"/>
    <x v="30"/>
    <x v="2"/>
    <n v="0"/>
    <n v="0"/>
    <n v="0"/>
    <n v="0"/>
    <n v="40482.418349"/>
    <n v="0"/>
  </r>
  <r>
    <x v="5"/>
    <x v="7"/>
    <x v="31"/>
    <x v="0"/>
    <n v="0"/>
    <n v="0"/>
    <n v="0"/>
    <n v="0"/>
    <n v="12084.099215"/>
    <n v="0"/>
  </r>
  <r>
    <x v="5"/>
    <x v="7"/>
    <x v="31"/>
    <x v="1"/>
    <n v="0"/>
    <n v="0"/>
    <n v="0"/>
    <n v="0"/>
    <n v="967.26481200000001"/>
    <n v="0"/>
  </r>
  <r>
    <x v="5"/>
    <x v="7"/>
    <x v="31"/>
    <x v="2"/>
    <n v="0"/>
    <n v="0"/>
    <n v="0"/>
    <n v="0"/>
    <n v="10542.296445"/>
    <n v="0"/>
  </r>
  <r>
    <x v="5"/>
    <x v="7"/>
    <x v="32"/>
    <x v="0"/>
    <n v="0"/>
    <n v="0"/>
    <n v="0"/>
    <n v="0"/>
    <n v="30451.93002"/>
    <n v="0"/>
  </r>
  <r>
    <x v="5"/>
    <x v="7"/>
    <x v="32"/>
    <x v="1"/>
    <n v="0"/>
    <n v="0"/>
    <n v="0"/>
    <n v="0"/>
    <n v="2437.5073259999999"/>
    <n v="0"/>
  </r>
  <r>
    <x v="5"/>
    <x v="7"/>
    <x v="32"/>
    <x v="2"/>
    <n v="0"/>
    <n v="0"/>
    <n v="0"/>
    <n v="0"/>
    <n v="26566.587041999999"/>
    <n v="0"/>
  </r>
  <r>
    <x v="5"/>
    <x v="5"/>
    <x v="18"/>
    <x v="0"/>
    <n v="0"/>
    <n v="0"/>
    <n v="0"/>
    <n v="0"/>
    <n v="40551.871434000001"/>
    <n v="0"/>
  </r>
  <r>
    <x v="5"/>
    <x v="5"/>
    <x v="18"/>
    <x v="1"/>
    <n v="0"/>
    <n v="0"/>
    <n v="0"/>
    <n v="0"/>
    <n v="3916.036231"/>
    <n v="0"/>
  </r>
  <r>
    <x v="5"/>
    <x v="5"/>
    <x v="18"/>
    <x v="2"/>
    <n v="500"/>
    <n v="0"/>
    <n v="0"/>
    <n v="0"/>
    <n v="68949.357833999995"/>
    <n v="7.1989999999999997E-3"/>
  </r>
  <r>
    <x v="5"/>
    <x v="5"/>
    <x v="19"/>
    <x v="0"/>
    <n v="0"/>
    <n v="0"/>
    <n v="0"/>
    <n v="0"/>
    <n v="62286.864242000003"/>
    <n v="0"/>
  </r>
  <r>
    <x v="5"/>
    <x v="5"/>
    <x v="19"/>
    <x v="1"/>
    <n v="0"/>
    <n v="0"/>
    <n v="0"/>
    <n v="0"/>
    <n v="6980.2162129999997"/>
    <n v="0"/>
  </r>
  <r>
    <x v="5"/>
    <x v="5"/>
    <x v="19"/>
    <x v="2"/>
    <n v="678.4"/>
    <n v="0"/>
    <n v="0"/>
    <n v="0"/>
    <n v="22577.629154999999"/>
    <n v="2.9170000000000001E-2"/>
  </r>
  <r>
    <x v="5"/>
    <x v="6"/>
    <x v="25"/>
    <x v="0"/>
    <n v="9338"/>
    <n v="0"/>
    <n v="0"/>
    <n v="0"/>
    <n v="0"/>
    <n v="1"/>
  </r>
  <r>
    <x v="5"/>
    <x v="6"/>
    <x v="25"/>
    <x v="1"/>
    <n v="5"/>
    <n v="0"/>
    <n v="0"/>
    <n v="0"/>
    <n v="0"/>
    <n v="1"/>
  </r>
  <r>
    <x v="5"/>
    <x v="6"/>
    <x v="25"/>
    <x v="2"/>
    <n v="977"/>
    <n v="0"/>
    <n v="0"/>
    <n v="0"/>
    <n v="0"/>
    <n v="1"/>
  </r>
  <r>
    <x v="5"/>
    <x v="6"/>
    <x v="20"/>
    <x v="0"/>
    <n v="0"/>
    <n v="0"/>
    <n v="0"/>
    <n v="0"/>
    <n v="8720.7683840000009"/>
    <n v="0"/>
  </r>
  <r>
    <x v="5"/>
    <x v="6"/>
    <x v="20"/>
    <x v="1"/>
    <n v="0"/>
    <n v="0"/>
    <n v="0"/>
    <n v="0"/>
    <n v="189.59629100000001"/>
    <n v="0"/>
  </r>
  <r>
    <x v="5"/>
    <x v="6"/>
    <x v="20"/>
    <x v="2"/>
    <n v="0"/>
    <n v="0"/>
    <n v="0"/>
    <n v="0"/>
    <n v="2708.8119419999998"/>
    <n v="0"/>
  </r>
  <r>
    <x v="5"/>
    <x v="6"/>
    <x v="21"/>
    <x v="0"/>
    <n v="12698"/>
    <n v="0"/>
    <n v="0"/>
    <n v="0"/>
    <n v="949.27099199999998"/>
    <n v="0.93044199999999999"/>
  </r>
  <r>
    <x v="5"/>
    <x v="6"/>
    <x v="21"/>
    <x v="1"/>
    <n v="135"/>
    <n v="0"/>
    <n v="0"/>
    <n v="0"/>
    <n v="135.979895"/>
    <n v="0.49819099999999999"/>
  </r>
  <r>
    <x v="5"/>
    <x v="6"/>
    <x v="21"/>
    <x v="2"/>
    <n v="663"/>
    <n v="0"/>
    <n v="0"/>
    <n v="0"/>
    <n v="0"/>
    <n v="1"/>
  </r>
  <r>
    <x v="5"/>
    <x v="6"/>
    <x v="22"/>
    <x v="0"/>
    <n v="13166"/>
    <n v="0"/>
    <n v="0"/>
    <n v="0"/>
    <n v="0"/>
    <n v="1"/>
  </r>
  <r>
    <x v="5"/>
    <x v="6"/>
    <x v="22"/>
    <x v="1"/>
    <n v="140"/>
    <n v="0"/>
    <n v="0"/>
    <n v="0"/>
    <n v="0"/>
    <n v="1"/>
  </r>
  <r>
    <x v="5"/>
    <x v="6"/>
    <x v="22"/>
    <x v="2"/>
    <n v="700"/>
    <n v="0"/>
    <n v="0"/>
    <n v="0"/>
    <n v="0"/>
    <n v="1"/>
  </r>
  <r>
    <x v="6"/>
    <x v="0"/>
    <x v="0"/>
    <x v="0"/>
    <n v="4790"/>
    <n v="0"/>
    <n v="0"/>
    <n v="0"/>
    <n v="3032.223528"/>
    <n v="0.61235700000000004"/>
  </r>
  <r>
    <x v="6"/>
    <x v="0"/>
    <x v="0"/>
    <x v="1"/>
    <n v="201431"/>
    <n v="0"/>
    <n v="0"/>
    <n v="0"/>
    <n v="974.38532099999998"/>
    <n v="0.99518499999999999"/>
  </r>
  <r>
    <x v="6"/>
    <x v="0"/>
    <x v="0"/>
    <x v="2"/>
    <n v="22695"/>
    <n v="0"/>
    <n v="0"/>
    <n v="0"/>
    <n v="771.71370400000001"/>
    <n v="0.96711400000000003"/>
  </r>
  <r>
    <x v="6"/>
    <x v="0"/>
    <x v="1"/>
    <x v="0"/>
    <n v="6128"/>
    <n v="0"/>
    <n v="0"/>
    <n v="0"/>
    <n v="25967.485608999999"/>
    <n v="0.19092999999999999"/>
  </r>
  <r>
    <x v="6"/>
    <x v="0"/>
    <x v="1"/>
    <x v="1"/>
    <n v="341469"/>
    <n v="0"/>
    <n v="0"/>
    <n v="0"/>
    <n v="27546.758798999999"/>
    <n v="0.92535000000000001"/>
  </r>
  <r>
    <x v="6"/>
    <x v="0"/>
    <x v="1"/>
    <x v="2"/>
    <n v="2625"/>
    <n v="0"/>
    <n v="0"/>
    <n v="0"/>
    <n v="50688.939643999998"/>
    <n v="4.9236000000000002E-2"/>
  </r>
  <r>
    <x v="6"/>
    <x v="0"/>
    <x v="2"/>
    <x v="0"/>
    <n v="7414"/>
    <n v="0"/>
    <n v="0"/>
    <n v="0"/>
    <n v="30682.532381000001"/>
    <n v="0.19461000000000001"/>
  </r>
  <r>
    <x v="6"/>
    <x v="0"/>
    <x v="2"/>
    <x v="1"/>
    <n v="1798046"/>
    <n v="0"/>
    <n v="0"/>
    <n v="0"/>
    <n v="25057.921165"/>
    <n v="0.98625499999999999"/>
  </r>
  <r>
    <x v="6"/>
    <x v="0"/>
    <x v="2"/>
    <x v="2"/>
    <n v="23413"/>
    <n v="0"/>
    <n v="0"/>
    <n v="0"/>
    <n v="411.54120799999998"/>
    <n v="0.98272599999999999"/>
  </r>
  <r>
    <x v="6"/>
    <x v="0"/>
    <x v="3"/>
    <x v="0"/>
    <n v="0"/>
    <n v="0"/>
    <n v="0"/>
    <n v="0"/>
    <n v="21418.417795000001"/>
    <n v="0"/>
  </r>
  <r>
    <x v="6"/>
    <x v="0"/>
    <x v="3"/>
    <x v="1"/>
    <n v="34000"/>
    <n v="0"/>
    <n v="0"/>
    <n v="0"/>
    <n v="14894.305335999999"/>
    <n v="0.69537700000000002"/>
  </r>
  <r>
    <x v="6"/>
    <x v="0"/>
    <x v="3"/>
    <x v="2"/>
    <n v="58"/>
    <n v="0"/>
    <n v="0"/>
    <n v="0"/>
    <n v="4570.976858"/>
    <n v="1.2529E-2"/>
  </r>
  <r>
    <x v="6"/>
    <x v="0"/>
    <x v="23"/>
    <x v="0"/>
    <n v="0"/>
    <n v="0"/>
    <n v="0"/>
    <n v="0"/>
    <n v="13548.594308"/>
    <n v="0"/>
  </r>
  <r>
    <x v="6"/>
    <x v="0"/>
    <x v="23"/>
    <x v="1"/>
    <n v="243419"/>
    <n v="0"/>
    <n v="0"/>
    <n v="0"/>
    <n v="9481.4132140000002"/>
    <n v="0.96250899999999995"/>
  </r>
  <r>
    <x v="6"/>
    <x v="0"/>
    <x v="23"/>
    <x v="2"/>
    <n v="0"/>
    <n v="0"/>
    <n v="0"/>
    <n v="0"/>
    <n v="3087.6525710000001"/>
    <n v="0"/>
  </r>
  <r>
    <x v="6"/>
    <x v="0"/>
    <x v="4"/>
    <x v="0"/>
    <n v="44041"/>
    <n v="0"/>
    <n v="0"/>
    <n v="0"/>
    <n v="103049.580847"/>
    <n v="0.29941400000000001"/>
  </r>
  <r>
    <x v="6"/>
    <x v="0"/>
    <x v="4"/>
    <x v="1"/>
    <n v="747359"/>
    <n v="0"/>
    <n v="0"/>
    <n v="0"/>
    <n v="706416.33460299997"/>
    <n v="0.51408100000000001"/>
  </r>
  <r>
    <x v="6"/>
    <x v="0"/>
    <x v="4"/>
    <x v="2"/>
    <n v="25121"/>
    <n v="0"/>
    <n v="0"/>
    <n v="0"/>
    <n v="16089.642379000001"/>
    <n v="0.60957499999999998"/>
  </r>
  <r>
    <x v="6"/>
    <x v="1"/>
    <x v="5"/>
    <x v="0"/>
    <n v="42359"/>
    <n v="0"/>
    <n v="0"/>
    <n v="0"/>
    <n v="27038.525756999999"/>
    <n v="0.61038099999999995"/>
  </r>
  <r>
    <x v="6"/>
    <x v="1"/>
    <x v="5"/>
    <x v="1"/>
    <n v="0"/>
    <n v="0"/>
    <n v="0"/>
    <n v="0"/>
    <n v="655.22706900000003"/>
    <n v="0"/>
  </r>
  <r>
    <x v="6"/>
    <x v="1"/>
    <x v="5"/>
    <x v="2"/>
    <n v="136249"/>
    <n v="0"/>
    <n v="0"/>
    <n v="0"/>
    <n v="40455.063776000003"/>
    <n v="0.77105699999999999"/>
  </r>
  <r>
    <x v="6"/>
    <x v="1"/>
    <x v="6"/>
    <x v="0"/>
    <n v="16420"/>
    <n v="0"/>
    <n v="0"/>
    <n v="0"/>
    <n v="13270.438328"/>
    <n v="0.55303899999999995"/>
  </r>
  <r>
    <x v="6"/>
    <x v="1"/>
    <x v="6"/>
    <x v="1"/>
    <n v="0"/>
    <n v="0"/>
    <n v="0"/>
    <n v="0"/>
    <n v="3196.7420029999998"/>
    <n v="0"/>
  </r>
  <r>
    <x v="6"/>
    <x v="1"/>
    <x v="6"/>
    <x v="2"/>
    <n v="0"/>
    <n v="0"/>
    <n v="0"/>
    <n v="0"/>
    <n v="40060.007589000001"/>
    <n v="0"/>
  </r>
  <r>
    <x v="6"/>
    <x v="2"/>
    <x v="7"/>
    <x v="0"/>
    <n v="4898"/>
    <n v="0"/>
    <n v="0"/>
    <n v="0"/>
    <n v="16784.581912000001"/>
    <n v="0.22589500000000001"/>
  </r>
  <r>
    <x v="6"/>
    <x v="2"/>
    <x v="7"/>
    <x v="1"/>
    <n v="0"/>
    <n v="0"/>
    <n v="0"/>
    <n v="0"/>
    <n v="3776.3313549999998"/>
    <n v="0"/>
  </r>
  <r>
    <x v="6"/>
    <x v="2"/>
    <x v="7"/>
    <x v="2"/>
    <n v="0"/>
    <n v="0"/>
    <n v="0"/>
    <n v="0"/>
    <n v="21839.149856"/>
    <n v="0"/>
  </r>
  <r>
    <x v="6"/>
    <x v="2"/>
    <x v="8"/>
    <x v="0"/>
    <n v="686444"/>
    <n v="0"/>
    <n v="0"/>
    <n v="0"/>
    <n v="54553.607634"/>
    <n v="0.92637800000000003"/>
  </r>
  <r>
    <x v="6"/>
    <x v="2"/>
    <x v="8"/>
    <x v="1"/>
    <n v="112735"/>
    <n v="0"/>
    <n v="0"/>
    <n v="0"/>
    <n v="16170.762776"/>
    <n v="0.87455300000000002"/>
  </r>
  <r>
    <x v="6"/>
    <x v="2"/>
    <x v="8"/>
    <x v="2"/>
    <n v="149734.20000000001"/>
    <n v="0"/>
    <n v="0"/>
    <n v="0"/>
    <n v="36685.362638999999"/>
    <n v="0.80320999999999998"/>
  </r>
  <r>
    <x v="6"/>
    <x v="2"/>
    <x v="9"/>
    <x v="0"/>
    <n v="78032"/>
    <n v="0"/>
    <n v="0"/>
    <n v="0"/>
    <n v="0"/>
    <n v="1"/>
  </r>
  <r>
    <x v="6"/>
    <x v="2"/>
    <x v="9"/>
    <x v="1"/>
    <n v="8321"/>
    <n v="0"/>
    <n v="0"/>
    <n v="0"/>
    <n v="0"/>
    <n v="1"/>
  </r>
  <r>
    <x v="6"/>
    <x v="2"/>
    <x v="9"/>
    <x v="2"/>
    <n v="13271"/>
    <n v="0"/>
    <n v="0"/>
    <n v="0"/>
    <n v="0"/>
    <n v="1"/>
  </r>
  <r>
    <x v="6"/>
    <x v="3"/>
    <x v="10"/>
    <x v="0"/>
    <n v="30696"/>
    <n v="0"/>
    <n v="0"/>
    <n v="0"/>
    <n v="238225.13782199999"/>
    <n v="0.114144"/>
  </r>
  <r>
    <x v="6"/>
    <x v="3"/>
    <x v="10"/>
    <x v="1"/>
    <n v="0"/>
    <n v="0"/>
    <n v="0"/>
    <n v="0"/>
    <n v="2916.6108859999999"/>
    <n v="0"/>
  </r>
  <r>
    <x v="6"/>
    <x v="3"/>
    <x v="10"/>
    <x v="2"/>
    <n v="0"/>
    <n v="0"/>
    <n v="0"/>
    <n v="0"/>
    <n v="663670.64884299994"/>
    <n v="0"/>
  </r>
  <r>
    <x v="6"/>
    <x v="3"/>
    <x v="11"/>
    <x v="0"/>
    <n v="39646"/>
    <n v="0"/>
    <n v="0"/>
    <n v="0"/>
    <n v="60044.690481999998"/>
    <n v="0.39768999999999999"/>
  </r>
  <r>
    <x v="6"/>
    <x v="3"/>
    <x v="11"/>
    <x v="1"/>
    <n v="3600"/>
    <n v="0"/>
    <n v="0"/>
    <n v="0"/>
    <n v="21024.474502000001"/>
    <n v="0.14619599999999999"/>
  </r>
  <r>
    <x v="6"/>
    <x v="3"/>
    <x v="11"/>
    <x v="2"/>
    <n v="456732"/>
    <n v="0"/>
    <n v="0"/>
    <n v="0"/>
    <n v="105163.309417"/>
    <n v="0.81284100000000004"/>
  </r>
  <r>
    <x v="6"/>
    <x v="3"/>
    <x v="12"/>
    <x v="0"/>
    <n v="114470"/>
    <n v="0"/>
    <n v="0"/>
    <n v="0"/>
    <n v="29640.014041999999"/>
    <n v="0.794323"/>
  </r>
  <r>
    <x v="6"/>
    <x v="3"/>
    <x v="12"/>
    <x v="1"/>
    <n v="11"/>
    <n v="0"/>
    <n v="0"/>
    <n v="0"/>
    <n v="510.61084699999998"/>
    <n v="2.1087999999999999E-2"/>
  </r>
  <r>
    <x v="6"/>
    <x v="3"/>
    <x v="12"/>
    <x v="2"/>
    <n v="70331"/>
    <n v="0"/>
    <n v="0"/>
    <n v="0"/>
    <n v="104894.94835399999"/>
    <n v="0.40137299999999998"/>
  </r>
  <r>
    <x v="6"/>
    <x v="3"/>
    <x v="13"/>
    <x v="0"/>
    <n v="76350"/>
    <n v="0"/>
    <n v="0"/>
    <n v="0"/>
    <n v="231548.18099200001"/>
    <n v="0.247971"/>
  </r>
  <r>
    <x v="6"/>
    <x v="3"/>
    <x v="13"/>
    <x v="1"/>
    <n v="15795"/>
    <n v="0"/>
    <n v="0"/>
    <n v="0"/>
    <n v="114657.207087"/>
    <n v="0.12107800000000001"/>
  </r>
  <r>
    <x v="6"/>
    <x v="3"/>
    <x v="13"/>
    <x v="2"/>
    <n v="20391"/>
    <n v="0"/>
    <n v="0"/>
    <n v="0"/>
    <n v="29351.520950999999"/>
    <n v="0.40993000000000002"/>
  </r>
  <r>
    <x v="6"/>
    <x v="4"/>
    <x v="14"/>
    <x v="0"/>
    <n v="254891"/>
    <n v="0"/>
    <n v="0"/>
    <n v="0"/>
    <n v="77229.930280999994"/>
    <n v="0.76746400000000004"/>
  </r>
  <r>
    <x v="6"/>
    <x v="4"/>
    <x v="14"/>
    <x v="1"/>
    <n v="0"/>
    <n v="0"/>
    <n v="0"/>
    <n v="0"/>
    <n v="4198.5082089999996"/>
    <n v="0"/>
  </r>
  <r>
    <x v="6"/>
    <x v="4"/>
    <x v="14"/>
    <x v="2"/>
    <n v="22771.200000000001"/>
    <n v="0"/>
    <n v="0"/>
    <n v="0"/>
    <n v="38551.665647000002"/>
    <n v="0.371332"/>
  </r>
  <r>
    <x v="6"/>
    <x v="4"/>
    <x v="24"/>
    <x v="0"/>
    <n v="0"/>
    <n v="0"/>
    <n v="0"/>
    <n v="0"/>
    <n v="27896.976537999999"/>
    <n v="0"/>
  </r>
  <r>
    <x v="6"/>
    <x v="4"/>
    <x v="24"/>
    <x v="1"/>
    <n v="0"/>
    <n v="0"/>
    <n v="0"/>
    <n v="0"/>
    <n v="521.27632700000004"/>
    <n v="0"/>
  </r>
  <r>
    <x v="6"/>
    <x v="4"/>
    <x v="24"/>
    <x v="2"/>
    <n v="0"/>
    <n v="0"/>
    <n v="0"/>
    <n v="0"/>
    <n v="29271.233225"/>
    <n v="0"/>
  </r>
  <r>
    <x v="6"/>
    <x v="4"/>
    <x v="15"/>
    <x v="0"/>
    <n v="0"/>
    <n v="0"/>
    <n v="0"/>
    <n v="0"/>
    <n v="0"/>
    <m/>
  </r>
  <r>
    <x v="6"/>
    <x v="4"/>
    <x v="15"/>
    <x v="1"/>
    <n v="0"/>
    <n v="0"/>
    <n v="0"/>
    <n v="0"/>
    <n v="0"/>
    <m/>
  </r>
  <r>
    <x v="6"/>
    <x v="4"/>
    <x v="15"/>
    <x v="2"/>
    <n v="9381"/>
    <n v="0"/>
    <n v="0"/>
    <n v="0"/>
    <n v="0"/>
    <n v="1"/>
  </r>
  <r>
    <x v="6"/>
    <x v="4"/>
    <x v="16"/>
    <x v="0"/>
    <n v="423298"/>
    <n v="0"/>
    <n v="0"/>
    <n v="0"/>
    <n v="83281.214397000003"/>
    <n v="0.83560000000000001"/>
  </r>
  <r>
    <x v="6"/>
    <x v="4"/>
    <x v="16"/>
    <x v="1"/>
    <n v="0"/>
    <n v="0"/>
    <n v="0"/>
    <n v="0"/>
    <n v="1590.0103079999999"/>
    <n v="0"/>
  </r>
  <r>
    <x v="6"/>
    <x v="4"/>
    <x v="16"/>
    <x v="2"/>
    <n v="259023"/>
    <n v="0"/>
    <n v="0"/>
    <n v="0"/>
    <n v="131715.839461"/>
    <n v="0.66290499999999997"/>
  </r>
  <r>
    <x v="6"/>
    <x v="4"/>
    <x v="17"/>
    <x v="0"/>
    <n v="49936"/>
    <n v="0"/>
    <n v="0"/>
    <n v="0"/>
    <n v="80069.282691"/>
    <n v="0.38410699999999998"/>
  </r>
  <r>
    <x v="6"/>
    <x v="4"/>
    <x v="17"/>
    <x v="1"/>
    <n v="0"/>
    <n v="0"/>
    <n v="0"/>
    <n v="0"/>
    <n v="1624.663153"/>
    <n v="0"/>
  </r>
  <r>
    <x v="6"/>
    <x v="4"/>
    <x v="17"/>
    <x v="2"/>
    <n v="0"/>
    <n v="0"/>
    <n v="0"/>
    <n v="0"/>
    <n v="87931.046635000006"/>
    <n v="0"/>
  </r>
  <r>
    <x v="6"/>
    <x v="7"/>
    <x v="26"/>
    <x v="0"/>
    <n v="9891.6599380890493"/>
    <n v="0"/>
    <n v="117.312672846948"/>
    <n v="0"/>
    <n v="53088.309823000003"/>
    <n v="0.15862699999999999"/>
  </r>
  <r>
    <x v="6"/>
    <x v="7"/>
    <x v="26"/>
    <x v="1"/>
    <n v="1535.9616598489499"/>
    <n v="0"/>
    <n v="18.2161304407038"/>
    <n v="0"/>
    <n v="4249.4234040000001"/>
    <n v="0.26779500000000001"/>
  </r>
  <r>
    <x v="6"/>
    <x v="7"/>
    <x v="26"/>
    <x v="2"/>
    <n v="32418.137287097401"/>
    <n v="0"/>
    <n v="384.47119671234799"/>
    <n v="0"/>
    <n v="74930.349870999999"/>
    <n v="0.30447999999999997"/>
  </r>
  <r>
    <x v="6"/>
    <x v="7"/>
    <x v="27"/>
    <x v="0"/>
    <n v="17572.002700035799"/>
    <n v="0"/>
    <n v="76.046062573678597"/>
    <n v="0"/>
    <n v="39760.700662000003"/>
    <n v="0.30741000000000002"/>
  </r>
  <r>
    <x v="6"/>
    <x v="7"/>
    <x v="27"/>
    <x v="1"/>
    <n v="77.535983468734798"/>
    <n v="0"/>
    <n v="0.33555118054717298"/>
    <n v="0"/>
    <n v="3182.62255"/>
    <n v="2.3883000000000001E-2"/>
  </r>
  <r>
    <x v="6"/>
    <x v="7"/>
    <x v="27"/>
    <x v="2"/>
    <n v="19321.743416495501"/>
    <n v="0"/>
    <n v="83.618386245774204"/>
    <n v="0"/>
    <n v="35740.089702999998"/>
    <n v="0.35189399999999998"/>
  </r>
  <r>
    <x v="6"/>
    <x v="7"/>
    <x v="28"/>
    <x v="0"/>
    <n v="7020.7803523205303"/>
    <n v="0"/>
    <n v="0"/>
    <n v="0"/>
    <n v="29830.297159000002"/>
    <n v="0.19051699999999999"/>
  </r>
  <r>
    <x v="6"/>
    <x v="7"/>
    <x v="28"/>
    <x v="1"/>
    <n v="18.607262562077299"/>
    <n v="0"/>
    <n v="0"/>
    <n v="0"/>
    <n v="2278.4956350000002"/>
    <n v="8.0999999999999996E-3"/>
  </r>
  <r>
    <x v="6"/>
    <x v="7"/>
    <x v="28"/>
    <x v="2"/>
    <n v="2307.6123851174002"/>
    <n v="0"/>
    <n v="0"/>
    <n v="0"/>
    <n v="88365.327778999999"/>
    <n v="2.5448999999999999E-2"/>
  </r>
  <r>
    <x v="6"/>
    <x v="7"/>
    <x v="29"/>
    <x v="0"/>
    <n v="2175.8436405387001"/>
    <n v="0"/>
    <n v="0"/>
    <n v="0"/>
    <n v="21990.555114999999"/>
    <n v="9.0035000000000004E-2"/>
  </r>
  <r>
    <x v="6"/>
    <x v="7"/>
    <x v="29"/>
    <x v="1"/>
    <n v="65.078745632351399"/>
    <n v="0"/>
    <n v="0"/>
    <n v="0"/>
    <n v="1760.2214100000001"/>
    <n v="3.5652999999999997E-2"/>
  </r>
  <r>
    <x v="6"/>
    <x v="7"/>
    <x v="29"/>
    <x v="2"/>
    <n v="25874.604813828901"/>
    <n v="0"/>
    <n v="0"/>
    <n v="0"/>
    <n v="50000.578400999999"/>
    <n v="0.34101500000000001"/>
  </r>
  <r>
    <x v="6"/>
    <x v="7"/>
    <x v="30"/>
    <x v="0"/>
    <n v="9230.5472360648291"/>
    <n v="0"/>
    <n v="82.024961002176894"/>
    <n v="0"/>
    <n v="42648.349313999999"/>
    <n v="0.17922199999999999"/>
  </r>
  <r>
    <x v="6"/>
    <x v="7"/>
    <x v="30"/>
    <x v="1"/>
    <n v="32.278986596432901"/>
    <n v="0"/>
    <n v="0.28683918180033702"/>
    <n v="0"/>
    <n v="3413.7627339999999"/>
    <n v="9.4490000000000008E-3"/>
  </r>
  <r>
    <x v="6"/>
    <x v="7"/>
    <x v="30"/>
    <x v="2"/>
    <n v="10993.184657338699"/>
    <n v="0"/>
    <n v="97.688199816022802"/>
    <n v="0"/>
    <n v="38335.738676000001"/>
    <n v="0.22439000000000001"/>
  </r>
  <r>
    <x v="6"/>
    <x v="7"/>
    <x v="31"/>
    <x v="0"/>
    <n v="2536.0148150168102"/>
    <n v="0"/>
    <n v="392.18605959913498"/>
    <n v="0"/>
    <n v="11106.340967"/>
    <n v="0.20864199999999999"/>
  </r>
  <r>
    <x v="6"/>
    <x v="7"/>
    <x v="31"/>
    <x v="1"/>
    <n v="802.86262221881395"/>
    <n v="0"/>
    <n v="123.053081695366"/>
    <n v="0"/>
    <n v="889.00071100000002"/>
    <n v="0.51016899999999998"/>
  </r>
  <r>
    <x v="6"/>
    <x v="7"/>
    <x v="31"/>
    <x v="2"/>
    <n v="2684.2382827643801"/>
    <n v="0"/>
    <n v="286.760858705499"/>
    <n v="0"/>
    <n v="9983.265281"/>
    <n v="0.22934499999999999"/>
  </r>
  <r>
    <x v="6"/>
    <x v="7"/>
    <x v="32"/>
    <x v="0"/>
    <n v="2874.41017784826"/>
    <n v="0"/>
    <n v="0"/>
    <n v="0"/>
    <n v="27987.979237"/>
    <n v="9.3135999999999997E-2"/>
  </r>
  <r>
    <x v="6"/>
    <x v="7"/>
    <x v="32"/>
    <x v="1"/>
    <n v="318.44582400532897"/>
    <n v="0"/>
    <n v="0"/>
    <n v="0"/>
    <n v="2240.281794"/>
    <n v="0.124454"/>
  </r>
  <r>
    <x v="6"/>
    <x v="7"/>
    <x v="32"/>
    <x v="2"/>
    <n v="1704.0332131110499"/>
    <n v="0"/>
    <n v="0"/>
    <n v="0"/>
    <n v="25157.828506000002"/>
    <n v="6.3436000000000006E-2"/>
  </r>
  <r>
    <x v="6"/>
    <x v="5"/>
    <x v="18"/>
    <x v="0"/>
    <n v="0"/>
    <n v="0"/>
    <n v="0"/>
    <n v="0"/>
    <n v="37270.706157000001"/>
    <n v="0"/>
  </r>
  <r>
    <x v="6"/>
    <x v="5"/>
    <x v="18"/>
    <x v="1"/>
    <n v="0"/>
    <n v="0"/>
    <n v="0"/>
    <n v="0"/>
    <n v="3599.178793"/>
    <n v="0"/>
  </r>
  <r>
    <x v="6"/>
    <x v="5"/>
    <x v="18"/>
    <x v="2"/>
    <n v="0"/>
    <n v="0"/>
    <n v="0"/>
    <n v="0"/>
    <n v="65293.148767999999"/>
    <n v="0"/>
  </r>
  <r>
    <x v="6"/>
    <x v="5"/>
    <x v="19"/>
    <x v="0"/>
    <n v="0"/>
    <n v="0"/>
    <n v="0"/>
    <n v="0"/>
    <n v="57247.059939999999"/>
    <n v="0"/>
  </r>
  <r>
    <x v="6"/>
    <x v="5"/>
    <x v="19"/>
    <x v="1"/>
    <n v="0"/>
    <n v="0"/>
    <n v="0"/>
    <n v="0"/>
    <n v="6415.4274059999998"/>
    <n v="0"/>
  </r>
  <r>
    <x v="6"/>
    <x v="5"/>
    <x v="19"/>
    <x v="2"/>
    <n v="1184"/>
    <n v="0"/>
    <n v="0"/>
    <n v="0"/>
    <n v="21380.394909999999"/>
    <n v="5.2471999999999998E-2"/>
  </r>
  <r>
    <x v="6"/>
    <x v="6"/>
    <x v="20"/>
    <x v="0"/>
    <n v="8783"/>
    <n v="0"/>
    <n v="0"/>
    <n v="0"/>
    <n v="8015.1466360000004"/>
    <n v="0.52285499999999996"/>
  </r>
  <r>
    <x v="6"/>
    <x v="6"/>
    <x v="20"/>
    <x v="1"/>
    <n v="0"/>
    <n v="0"/>
    <n v="0"/>
    <n v="0"/>
    <n v="174.25552500000001"/>
    <n v="0"/>
  </r>
  <r>
    <x v="6"/>
    <x v="6"/>
    <x v="20"/>
    <x v="2"/>
    <n v="0"/>
    <n v="0"/>
    <n v="0"/>
    <n v="0"/>
    <n v="2565.1705350000002"/>
    <n v="0"/>
  </r>
  <r>
    <x v="6"/>
    <x v="6"/>
    <x v="21"/>
    <x v="0"/>
    <n v="25247"/>
    <n v="0"/>
    <n v="0"/>
    <n v="0"/>
    <n v="872.46282299999996"/>
    <n v="0.96659700000000004"/>
  </r>
  <r>
    <x v="6"/>
    <x v="6"/>
    <x v="21"/>
    <x v="1"/>
    <n v="268"/>
    <n v="0"/>
    <n v="0"/>
    <n v="0"/>
    <n v="124.97738200000001"/>
    <n v="0.68197300000000005"/>
  </r>
  <r>
    <x v="6"/>
    <x v="6"/>
    <x v="21"/>
    <x v="2"/>
    <n v="1343"/>
    <n v="0"/>
    <n v="0"/>
    <n v="0"/>
    <n v="0"/>
    <n v="1"/>
  </r>
  <r>
    <x v="7"/>
    <x v="0"/>
    <x v="0"/>
    <x v="0"/>
    <n v="6290"/>
    <n v="0"/>
    <n v="0"/>
    <n v="0"/>
    <n v="2802.4421139999999"/>
    <n v="0.69178300000000004"/>
  </r>
  <r>
    <x v="7"/>
    <x v="0"/>
    <x v="0"/>
    <x v="1"/>
    <n v="249150"/>
    <n v="0"/>
    <n v="0"/>
    <n v="0"/>
    <n v="900.54655700000001"/>
    <n v="0.99639800000000001"/>
  </r>
  <r>
    <x v="7"/>
    <x v="0"/>
    <x v="0"/>
    <x v="2"/>
    <n v="2395"/>
    <n v="0"/>
    <n v="0"/>
    <n v="0"/>
    <n v="724.487619"/>
    <n v="0.76775400000000005"/>
  </r>
  <r>
    <x v="7"/>
    <x v="0"/>
    <x v="1"/>
    <x v="0"/>
    <n v="6208"/>
    <n v="0"/>
    <n v="0"/>
    <n v="0"/>
    <n v="23999.673705000001"/>
    <n v="0.20551"/>
  </r>
  <r>
    <x v="7"/>
    <x v="0"/>
    <x v="1"/>
    <x v="1"/>
    <n v="361430"/>
    <n v="0"/>
    <n v="0"/>
    <n v="0"/>
    <n v="25459.269824999999"/>
    <n v="0.93419399999999997"/>
  </r>
  <r>
    <x v="7"/>
    <x v="0"/>
    <x v="1"/>
    <x v="2"/>
    <n v="2083"/>
    <n v="0"/>
    <n v="0"/>
    <n v="0"/>
    <n v="47586.960068"/>
    <n v="4.1936000000000001E-2"/>
  </r>
  <r>
    <x v="7"/>
    <x v="0"/>
    <x v="2"/>
    <x v="0"/>
    <n v="8436"/>
    <n v="0"/>
    <n v="0"/>
    <n v="0"/>
    <n v="28357.414987"/>
    <n v="0.22928000000000001"/>
  </r>
  <r>
    <x v="7"/>
    <x v="0"/>
    <x v="2"/>
    <x v="1"/>
    <n v="1958709"/>
    <n v="0"/>
    <n v="0"/>
    <n v="0"/>
    <n v="23159.035908999998"/>
    <n v="0.98831400000000003"/>
  </r>
  <r>
    <x v="7"/>
    <x v="0"/>
    <x v="2"/>
    <x v="2"/>
    <n v="17528"/>
    <n v="0"/>
    <n v="0"/>
    <n v="0"/>
    <n v="386.35637600000001"/>
    <n v="0.978433"/>
  </r>
  <r>
    <x v="7"/>
    <x v="0"/>
    <x v="3"/>
    <x v="0"/>
    <n v="0"/>
    <n v="0"/>
    <n v="0"/>
    <n v="0"/>
    <n v="19795.333522000001"/>
    <n v="0"/>
  </r>
  <r>
    <x v="7"/>
    <x v="0"/>
    <x v="3"/>
    <x v="1"/>
    <n v="38838"/>
    <n v="0"/>
    <n v="0"/>
    <n v="0"/>
    <n v="13765.617260999999"/>
    <n v="0.73831400000000003"/>
  </r>
  <r>
    <x v="7"/>
    <x v="0"/>
    <x v="3"/>
    <x v="2"/>
    <n v="0"/>
    <n v="0"/>
    <n v="0"/>
    <n v="0"/>
    <n v="4291.249624"/>
    <n v="0"/>
  </r>
  <r>
    <x v="7"/>
    <x v="0"/>
    <x v="23"/>
    <x v="0"/>
    <n v="0"/>
    <n v="0"/>
    <n v="0"/>
    <n v="0"/>
    <n v="12521.883999"/>
    <n v="0"/>
  </r>
  <r>
    <x v="7"/>
    <x v="0"/>
    <x v="23"/>
    <x v="1"/>
    <n v="494574"/>
    <n v="0"/>
    <n v="0"/>
    <n v="0"/>
    <n v="8762.9132389999995"/>
    <n v="0.98258999999999996"/>
  </r>
  <r>
    <x v="7"/>
    <x v="0"/>
    <x v="23"/>
    <x v="2"/>
    <n v="0"/>
    <n v="0"/>
    <n v="0"/>
    <n v="0"/>
    <n v="2898.6994129999998"/>
    <n v="0"/>
  </r>
  <r>
    <x v="7"/>
    <x v="0"/>
    <x v="4"/>
    <x v="0"/>
    <n v="39027"/>
    <n v="0"/>
    <n v="0"/>
    <n v="0"/>
    <n v="95240.500100999998"/>
    <n v="0.29066599999999998"/>
  </r>
  <r>
    <x v="7"/>
    <x v="0"/>
    <x v="4"/>
    <x v="1"/>
    <n v="800006"/>
    <n v="0"/>
    <n v="0"/>
    <n v="0"/>
    <n v="652884.21781099995"/>
    <n v="0.55062999999999995"/>
  </r>
  <r>
    <x v="7"/>
    <x v="0"/>
    <x v="4"/>
    <x v="2"/>
    <n v="546"/>
    <n v="0"/>
    <n v="0"/>
    <n v="0"/>
    <n v="15105.014520999999"/>
    <n v="3.4884999999999999E-2"/>
  </r>
  <r>
    <x v="7"/>
    <x v="1"/>
    <x v="5"/>
    <x v="0"/>
    <n v="30207"/>
    <n v="0"/>
    <n v="0"/>
    <n v="0"/>
    <n v="24989.550601999999"/>
    <n v="0.54726200000000003"/>
  </r>
  <r>
    <x v="7"/>
    <x v="1"/>
    <x v="5"/>
    <x v="1"/>
    <n v="3195"/>
    <n v="0"/>
    <n v="0"/>
    <n v="0"/>
    <n v="605.57406600000002"/>
    <n v="0.84066200000000002"/>
  </r>
  <r>
    <x v="7"/>
    <x v="1"/>
    <x v="5"/>
    <x v="2"/>
    <n v="110078"/>
    <n v="0"/>
    <n v="0"/>
    <n v="0"/>
    <n v="37979.360349000002"/>
    <n v="0.74348199999999998"/>
  </r>
  <r>
    <x v="7"/>
    <x v="1"/>
    <x v="6"/>
    <x v="0"/>
    <n v="18214"/>
    <n v="0"/>
    <n v="0"/>
    <n v="0"/>
    <n v="12264.806635000001"/>
    <n v="0.59759499999999999"/>
  </r>
  <r>
    <x v="7"/>
    <x v="1"/>
    <x v="6"/>
    <x v="1"/>
    <n v="0"/>
    <n v="0"/>
    <n v="0"/>
    <n v="0"/>
    <n v="2954.4934050000002"/>
    <n v="0"/>
  </r>
  <r>
    <x v="7"/>
    <x v="1"/>
    <x v="6"/>
    <x v="2"/>
    <n v="5300"/>
    <n v="0"/>
    <n v="0"/>
    <n v="0"/>
    <n v="37608.480169000002"/>
    <n v="0.123518"/>
  </r>
  <r>
    <x v="7"/>
    <x v="2"/>
    <x v="7"/>
    <x v="0"/>
    <n v="26300"/>
    <n v="0"/>
    <n v="0"/>
    <n v="0"/>
    <n v="15512.648981"/>
    <n v="0.628996"/>
  </r>
  <r>
    <x v="7"/>
    <x v="2"/>
    <x v="7"/>
    <x v="1"/>
    <n v="0"/>
    <n v="0"/>
    <n v="0"/>
    <n v="0"/>
    <n v="3490.1615689999999"/>
    <n v="0"/>
  </r>
  <r>
    <x v="7"/>
    <x v="2"/>
    <x v="7"/>
    <x v="2"/>
    <n v="2500"/>
    <n v="0"/>
    <n v="0"/>
    <n v="0"/>
    <n v="20502.672957999999"/>
    <n v="0.108683"/>
  </r>
  <r>
    <x v="7"/>
    <x v="2"/>
    <x v="8"/>
    <x v="0"/>
    <n v="605968"/>
    <n v="0"/>
    <n v="0"/>
    <n v="0"/>
    <n v="50419.543978000002"/>
    <n v="0.92318599999999995"/>
  </r>
  <r>
    <x v="7"/>
    <x v="2"/>
    <x v="8"/>
    <x v="1"/>
    <n v="98946"/>
    <n v="0"/>
    <n v="0"/>
    <n v="0"/>
    <n v="14945.344961000001"/>
    <n v="0.86877499999999996"/>
  </r>
  <r>
    <x v="7"/>
    <x v="2"/>
    <x v="8"/>
    <x v="2"/>
    <n v="191190.44"/>
    <n v="0"/>
    <n v="0"/>
    <n v="0"/>
    <n v="34440.351271"/>
    <n v="0.84735899999999997"/>
  </r>
  <r>
    <x v="7"/>
    <x v="2"/>
    <x v="9"/>
    <x v="0"/>
    <n v="42961"/>
    <n v="0"/>
    <n v="0"/>
    <n v="0"/>
    <n v="0"/>
    <n v="1"/>
  </r>
  <r>
    <x v="7"/>
    <x v="2"/>
    <x v="9"/>
    <x v="1"/>
    <n v="4351"/>
    <n v="0"/>
    <n v="0"/>
    <n v="0"/>
    <n v="0"/>
    <n v="1"/>
  </r>
  <r>
    <x v="7"/>
    <x v="2"/>
    <x v="9"/>
    <x v="2"/>
    <n v="7895"/>
    <n v="0"/>
    <n v="0"/>
    <n v="0"/>
    <n v="0"/>
    <n v="1"/>
  </r>
  <r>
    <x v="7"/>
    <x v="3"/>
    <x v="10"/>
    <x v="0"/>
    <n v="42366"/>
    <n v="0"/>
    <n v="0"/>
    <n v="0"/>
    <n v="220172.47500000001"/>
    <n v="0.16137000000000001"/>
  </r>
  <r>
    <x v="7"/>
    <x v="3"/>
    <x v="10"/>
    <x v="1"/>
    <n v="0"/>
    <n v="0"/>
    <n v="0"/>
    <n v="0"/>
    <n v="2695.59058"/>
    <n v="0"/>
  </r>
  <r>
    <x v="7"/>
    <x v="3"/>
    <x v="10"/>
    <x v="2"/>
    <n v="0"/>
    <n v="0"/>
    <n v="0"/>
    <n v="0"/>
    <n v="623056.40809399995"/>
    <n v="0"/>
  </r>
  <r>
    <x v="7"/>
    <x v="3"/>
    <x v="11"/>
    <x v="0"/>
    <n v="19087"/>
    <n v="0"/>
    <n v="0"/>
    <n v="0"/>
    <n v="55494.513445999997"/>
    <n v="0.25592100000000001"/>
  </r>
  <r>
    <x v="7"/>
    <x v="3"/>
    <x v="11"/>
    <x v="1"/>
    <n v="4652"/>
    <n v="0"/>
    <n v="0"/>
    <n v="0"/>
    <n v="19431.243188"/>
    <n v="0.193163"/>
  </r>
  <r>
    <x v="7"/>
    <x v="3"/>
    <x v="11"/>
    <x v="2"/>
    <n v="378574"/>
    <n v="0"/>
    <n v="0"/>
    <n v="0"/>
    <n v="98727.695647"/>
    <n v="0.79315400000000003"/>
  </r>
  <r>
    <x v="7"/>
    <x v="3"/>
    <x v="12"/>
    <x v="0"/>
    <n v="114664"/>
    <n v="0"/>
    <n v="0"/>
    <n v="0"/>
    <n v="27393.898519999999"/>
    <n v="0.80716299999999996"/>
  </r>
  <r>
    <x v="7"/>
    <x v="3"/>
    <x v="12"/>
    <x v="1"/>
    <n v="0"/>
    <n v="0"/>
    <n v="0"/>
    <n v="0"/>
    <n v="471.91683899999998"/>
    <n v="0"/>
  </r>
  <r>
    <x v="7"/>
    <x v="3"/>
    <x v="12"/>
    <x v="2"/>
    <n v="12509"/>
    <n v="0"/>
    <n v="0"/>
    <n v="0"/>
    <n v="98475.757308999993"/>
    <n v="0.112709"/>
  </r>
  <r>
    <x v="7"/>
    <x v="3"/>
    <x v="13"/>
    <x v="0"/>
    <n v="87579"/>
    <n v="0"/>
    <n v="0"/>
    <n v="0"/>
    <n v="214001.49688799999"/>
    <n v="0.29039999999999999"/>
  </r>
  <r>
    <x v="7"/>
    <x v="3"/>
    <x v="13"/>
    <x v="1"/>
    <n v="23247"/>
    <n v="0"/>
    <n v="0"/>
    <n v="0"/>
    <n v="105968.50228"/>
    <n v="0.17990800000000001"/>
  </r>
  <r>
    <x v="7"/>
    <x v="3"/>
    <x v="13"/>
    <x v="2"/>
    <n v="18603.7"/>
    <n v="0"/>
    <n v="0"/>
    <n v="0"/>
    <n v="27555.314141999999"/>
    <n v="0.40303499999999998"/>
  </r>
  <r>
    <x v="7"/>
    <x v="4"/>
    <x v="14"/>
    <x v="0"/>
    <n v="485366"/>
    <n v="0"/>
    <n v="0"/>
    <n v="0"/>
    <n v="71377.458522000001"/>
    <n v="0.87179399999999996"/>
  </r>
  <r>
    <x v="7"/>
    <x v="4"/>
    <x v="14"/>
    <x v="1"/>
    <n v="0"/>
    <n v="0"/>
    <n v="0"/>
    <n v="0"/>
    <n v="3880.3459290000001"/>
    <n v="0"/>
  </r>
  <r>
    <x v="7"/>
    <x v="4"/>
    <x v="14"/>
    <x v="2"/>
    <n v="149927.14000000001"/>
    <n v="0"/>
    <n v="0"/>
    <n v="0"/>
    <n v="36192.443294999997"/>
    <n v="0.80554099999999995"/>
  </r>
  <r>
    <x v="7"/>
    <x v="4"/>
    <x v="24"/>
    <x v="0"/>
    <n v="0"/>
    <n v="0"/>
    <n v="0"/>
    <n v="0"/>
    <n v="25782.948120000001"/>
    <n v="0"/>
  </r>
  <r>
    <x v="7"/>
    <x v="4"/>
    <x v="24"/>
    <x v="1"/>
    <n v="0"/>
    <n v="0"/>
    <n v="0"/>
    <n v="0"/>
    <n v="481.77409"/>
    <n v="0"/>
  </r>
  <r>
    <x v="7"/>
    <x v="4"/>
    <x v="24"/>
    <x v="2"/>
    <n v="0"/>
    <n v="0"/>
    <n v="0"/>
    <n v="0"/>
    <n v="27479.939734"/>
    <n v="0"/>
  </r>
  <r>
    <x v="7"/>
    <x v="4"/>
    <x v="15"/>
    <x v="0"/>
    <n v="0"/>
    <n v="0"/>
    <n v="0"/>
    <n v="0"/>
    <n v="0"/>
    <m/>
  </r>
  <r>
    <x v="7"/>
    <x v="4"/>
    <x v="15"/>
    <x v="1"/>
    <n v="0"/>
    <n v="0"/>
    <n v="0"/>
    <n v="0"/>
    <n v="0"/>
    <m/>
  </r>
  <r>
    <x v="7"/>
    <x v="4"/>
    <x v="15"/>
    <x v="2"/>
    <n v="31040"/>
    <n v="0"/>
    <n v="0"/>
    <n v="0"/>
    <n v="0"/>
    <n v="1"/>
  </r>
  <r>
    <x v="7"/>
    <x v="4"/>
    <x v="16"/>
    <x v="0"/>
    <n v="33641"/>
    <n v="0"/>
    <n v="0"/>
    <n v="0"/>
    <n v="76970.177297000002"/>
    <n v="0.30413699999999999"/>
  </r>
  <r>
    <x v="7"/>
    <x v="4"/>
    <x v="16"/>
    <x v="1"/>
    <n v="0"/>
    <n v="0"/>
    <n v="0"/>
    <n v="0"/>
    <n v="1469.5195819999999"/>
    <n v="0"/>
  </r>
  <r>
    <x v="7"/>
    <x v="4"/>
    <x v="16"/>
    <x v="2"/>
    <n v="51076"/>
    <n v="0"/>
    <n v="0"/>
    <n v="0"/>
    <n v="123655.306991"/>
    <n v="0.29231099999999999"/>
  </r>
  <r>
    <x v="7"/>
    <x v="4"/>
    <x v="17"/>
    <x v="0"/>
    <n v="32415"/>
    <n v="0"/>
    <n v="0"/>
    <n v="0"/>
    <n v="74001.645262000005"/>
    <n v="0.30460399999999999"/>
  </r>
  <r>
    <x v="7"/>
    <x v="4"/>
    <x v="17"/>
    <x v="1"/>
    <n v="0"/>
    <n v="0"/>
    <n v="0"/>
    <n v="0"/>
    <n v="1501.5464400000001"/>
    <n v="0"/>
  </r>
  <r>
    <x v="7"/>
    <x v="4"/>
    <x v="17"/>
    <x v="2"/>
    <n v="178"/>
    <n v="0"/>
    <n v="0"/>
    <n v="0"/>
    <n v="82549.984954"/>
    <n v="2.1510000000000001E-3"/>
  </r>
  <r>
    <x v="7"/>
    <x v="7"/>
    <x v="26"/>
    <x v="0"/>
    <n v="9858.8088938676992"/>
    <n v="0"/>
    <n v="303.88494293238199"/>
    <n v="0"/>
    <n v="49065.286201000003"/>
    <n v="0.17158599999999999"/>
  </r>
  <r>
    <x v="7"/>
    <x v="7"/>
    <x v="26"/>
    <x v="1"/>
    <n v="1530.8606004993701"/>
    <n v="0"/>
    <n v="47.1867840454386"/>
    <n v="0"/>
    <n v="3927.4027780000001"/>
    <n v="0.28663300000000003"/>
  </r>
  <r>
    <x v="7"/>
    <x v="7"/>
    <x v="26"/>
    <x v="2"/>
    <n v="32310.473895082501"/>
    <n v="0"/>
    <n v="995.92827302217904"/>
    <n v="0"/>
    <n v="70344.883761999998"/>
    <n v="0.32133099999999998"/>
  </r>
  <r>
    <x v="7"/>
    <x v="7"/>
    <x v="27"/>
    <x v="0"/>
    <n v="17782.060651207201"/>
    <n v="0"/>
    <n v="221.00886935475299"/>
    <n v="0"/>
    <n v="36747.641128000003"/>
    <n v="0.328818"/>
  </r>
  <r>
    <x v="7"/>
    <x v="7"/>
    <x v="27"/>
    <x v="1"/>
    <n v="78.462858458884298"/>
    <n v="0"/>
    <n v="0.97519561846522096"/>
    <n v="0"/>
    <n v="2941.443921"/>
    <n v="2.6296E-2"/>
  </r>
  <r>
    <x v="7"/>
    <x v="7"/>
    <x v="27"/>
    <x v="2"/>
    <n v="19552.717990333898"/>
    <n v="0"/>
    <n v="243.01593502678099"/>
    <n v="0"/>
    <n v="33552.925618000001"/>
    <n v="0.37106299999999998"/>
  </r>
  <r>
    <x v="7"/>
    <x v="7"/>
    <x v="28"/>
    <x v="0"/>
    <n v="6516.5033426383497"/>
    <n v="0"/>
    <n v="0"/>
    <n v="0"/>
    <n v="27569.762011999999"/>
    <n v="0.19117600000000001"/>
  </r>
  <r>
    <x v="7"/>
    <x v="7"/>
    <x v="28"/>
    <x v="1"/>
    <n v="19.225795714667601"/>
    <n v="0"/>
    <n v="0"/>
    <n v="0"/>
    <n v="2105.8316009999999"/>
    <n v="9.0469999999999995E-3"/>
  </r>
  <r>
    <x v="7"/>
    <x v="7"/>
    <x v="28"/>
    <x v="2"/>
    <n v="2384.3208616469901"/>
    <n v="0"/>
    <n v="0"/>
    <n v="0"/>
    <n v="82957.689664000005"/>
    <n v="2.7938000000000001E-2"/>
  </r>
  <r>
    <x v="7"/>
    <x v="7"/>
    <x v="29"/>
    <x v="0"/>
    <n v="2178.2366444556001"/>
    <n v="0"/>
    <n v="0"/>
    <n v="0"/>
    <n v="20324.114366999998"/>
    <n v="9.6799999999999997E-2"/>
  </r>
  <r>
    <x v="7"/>
    <x v="7"/>
    <x v="29"/>
    <x v="1"/>
    <n v="65.1503195682279"/>
    <n v="0"/>
    <n v="0"/>
    <n v="0"/>
    <n v="1626.8321129999999"/>
    <n v="3.8504999999999998E-2"/>
  </r>
  <r>
    <x v="7"/>
    <x v="7"/>
    <x v="29"/>
    <x v="2"/>
    <n v="25903.061835976201"/>
    <n v="0"/>
    <n v="0"/>
    <n v="0"/>
    <n v="46940.724042000002"/>
    <n v="0.355597"/>
  </r>
  <r>
    <x v="7"/>
    <x v="7"/>
    <x v="30"/>
    <x v="0"/>
    <n v="10843.9707638201"/>
    <n v="0"/>
    <n v="187.290327621637"/>
    <n v="0"/>
    <n v="39416.464226999997"/>
    <n v="0.218667"/>
  </r>
  <r>
    <x v="7"/>
    <x v="7"/>
    <x v="30"/>
    <x v="1"/>
    <n v="37.921087231950999"/>
    <n v="0"/>
    <n v="0.65494946511077001"/>
    <n v="0"/>
    <n v="3155.0683410000001"/>
    <n v="1.2078999999999999E-2"/>
  </r>
  <r>
    <x v="7"/>
    <x v="7"/>
    <x v="30"/>
    <x v="2"/>
    <n v="12914.702668948001"/>
    <n v="0"/>
    <n v="223.05472291325199"/>
    <n v="0"/>
    <n v="35989.730273000001"/>
    <n v="0.26742100000000002"/>
  </r>
  <r>
    <x v="7"/>
    <x v="7"/>
    <x v="31"/>
    <x v="0"/>
    <n v="2382.6041651176802"/>
    <n v="0"/>
    <n v="169.51598160254801"/>
    <n v="0"/>
    <n v="10264.704226"/>
    <n v="0.19912199999999999"/>
  </r>
  <r>
    <x v="7"/>
    <x v="7"/>
    <x v="31"/>
    <x v="1"/>
    <n v="758.43724599781399"/>
    <n v="0"/>
    <n v="53.276158713253601"/>
    <n v="0"/>
    <n v="821.63238100000001"/>
    <n v="0.49696299999999999"/>
  </r>
  <r>
    <x v="7"/>
    <x v="7"/>
    <x v="31"/>
    <x v="2"/>
    <n v="3002.1434688845002"/>
    <n v="0"/>
    <n v="134.20785968419801"/>
    <n v="0"/>
    <n v="9372.3255919999992"/>
    <n v="0.25073400000000001"/>
  </r>
  <r>
    <x v="7"/>
    <x v="7"/>
    <x v="32"/>
    <x v="0"/>
    <n v="2277.8246150873101"/>
    <n v="0"/>
    <n v="0"/>
    <n v="0"/>
    <n v="25867.054649000002"/>
    <n v="8.0932000000000004E-2"/>
  </r>
  <r>
    <x v="7"/>
    <x v="7"/>
    <x v="32"/>
    <x v="1"/>
    <n v="252.352201533775"/>
    <n v="0"/>
    <n v="0"/>
    <n v="0"/>
    <n v="2070.5135989999999"/>
    <n v="0.108638"/>
  </r>
  <r>
    <x v="7"/>
    <x v="7"/>
    <x v="32"/>
    <x v="2"/>
    <n v="1350.3600939293599"/>
    <n v="0"/>
    <n v="0"/>
    <n v="0"/>
    <n v="23618.260491000001"/>
    <n v="5.4081999999999998E-2"/>
  </r>
  <r>
    <x v="7"/>
    <x v="5"/>
    <x v="18"/>
    <x v="0"/>
    <n v="0"/>
    <n v="0"/>
    <n v="0"/>
    <n v="0"/>
    <n v="34446.338008999999"/>
    <n v="0"/>
  </r>
  <r>
    <x v="7"/>
    <x v="5"/>
    <x v="18"/>
    <x v="1"/>
    <n v="0"/>
    <n v="0"/>
    <n v="0"/>
    <n v="0"/>
    <n v="3326.4335999999998"/>
    <n v="0"/>
  </r>
  <r>
    <x v="7"/>
    <x v="5"/>
    <x v="18"/>
    <x v="2"/>
    <n v="0"/>
    <n v="0"/>
    <n v="0"/>
    <n v="0"/>
    <n v="61297.444471000003"/>
    <n v="0"/>
  </r>
  <r>
    <x v="7"/>
    <x v="5"/>
    <x v="19"/>
    <x v="0"/>
    <n v="320"/>
    <n v="0"/>
    <n v="0"/>
    <n v="0"/>
    <n v="52908.886897999997"/>
    <n v="6.0109999999999999E-3"/>
  </r>
  <r>
    <x v="7"/>
    <x v="5"/>
    <x v="19"/>
    <x v="1"/>
    <n v="0"/>
    <n v="0"/>
    <n v="0"/>
    <n v="0"/>
    <n v="5929.2673430000004"/>
    <n v="0"/>
  </r>
  <r>
    <x v="7"/>
    <x v="5"/>
    <x v="19"/>
    <x v="2"/>
    <n v="502.8"/>
    <n v="0"/>
    <n v="0"/>
    <n v="0"/>
    <n v="20071.992152999999"/>
    <n v="2.4437E-2"/>
  </r>
  <r>
    <x v="7"/>
    <x v="6"/>
    <x v="20"/>
    <x v="0"/>
    <n v="8046"/>
    <n v="0"/>
    <n v="0"/>
    <n v="0"/>
    <n v="7407.7601059999997"/>
    <n v="0.52064900000000003"/>
  </r>
  <r>
    <x v="7"/>
    <x v="6"/>
    <x v="20"/>
    <x v="1"/>
    <n v="0"/>
    <n v="0"/>
    <n v="0"/>
    <n v="0"/>
    <n v="161.05046899999999"/>
    <n v="0"/>
  </r>
  <r>
    <x v="7"/>
    <x v="6"/>
    <x v="20"/>
    <x v="2"/>
    <n v="0"/>
    <n v="0"/>
    <n v="0"/>
    <n v="0"/>
    <n v="2408.191386"/>
    <n v="0"/>
  </r>
  <r>
    <x v="7"/>
    <x v="6"/>
    <x v="21"/>
    <x v="0"/>
    <n v="32510"/>
    <n v="0"/>
    <n v="0"/>
    <n v="0"/>
    <n v="806.34772999999996"/>
    <n v="0.97579700000000003"/>
  </r>
  <r>
    <x v="7"/>
    <x v="6"/>
    <x v="21"/>
    <x v="1"/>
    <n v="0"/>
    <n v="0"/>
    <n v="0"/>
    <n v="0"/>
    <n v="115.50661599999999"/>
    <n v="0"/>
  </r>
  <r>
    <x v="7"/>
    <x v="6"/>
    <x v="21"/>
    <x v="2"/>
    <n v="610"/>
    <n v="0"/>
    <n v="0"/>
    <n v="0"/>
    <n v="0"/>
    <n v="1"/>
  </r>
  <r>
    <x v="8"/>
    <x v="0"/>
    <x v="0"/>
    <x v="0"/>
    <n v="5426"/>
    <n v="0"/>
    <n v="0"/>
    <n v="0"/>
    <n v="2744.068757"/>
    <n v="0.66413100000000003"/>
  </r>
  <r>
    <x v="8"/>
    <x v="0"/>
    <x v="0"/>
    <x v="1"/>
    <n v="222884"/>
    <n v="0"/>
    <n v="0"/>
    <n v="0"/>
    <n v="881.78865800000005"/>
    <n v="0.99605900000000003"/>
  </r>
  <r>
    <x v="8"/>
    <x v="0"/>
    <x v="0"/>
    <x v="2"/>
    <n v="4896"/>
    <n v="0"/>
    <n v="0"/>
    <n v="0"/>
    <n v="757.36566400000004"/>
    <n v="0.86603200000000002"/>
  </r>
  <r>
    <x v="8"/>
    <x v="0"/>
    <x v="1"/>
    <x v="0"/>
    <n v="5863"/>
    <n v="0"/>
    <n v="0"/>
    <n v="0"/>
    <n v="23499.773452000001"/>
    <n v="0.19967399999999999"/>
  </r>
  <r>
    <x v="8"/>
    <x v="0"/>
    <x v="1"/>
    <x v="1"/>
    <n v="358949"/>
    <n v="0"/>
    <n v="0"/>
    <n v="0"/>
    <n v="24928.966971999998"/>
    <n v="0.93506"/>
  </r>
  <r>
    <x v="8"/>
    <x v="0"/>
    <x v="1"/>
    <x v="2"/>
    <n v="2161"/>
    <n v="0"/>
    <n v="0"/>
    <n v="0"/>
    <n v="49746.508651999997"/>
    <n v="4.1631000000000001E-2"/>
  </r>
  <r>
    <x v="8"/>
    <x v="0"/>
    <x v="2"/>
    <x v="0"/>
    <n v="9131"/>
    <n v="0"/>
    <n v="0"/>
    <n v="0"/>
    <n v="27766.745332999999"/>
    <n v="0.24746699999999999"/>
  </r>
  <r>
    <x v="8"/>
    <x v="0"/>
    <x v="2"/>
    <x v="1"/>
    <n v="1938259"/>
    <n v="0"/>
    <n v="0"/>
    <n v="0"/>
    <n v="22676.645687"/>
    <n v="0.98843499999999995"/>
  </r>
  <r>
    <x v="8"/>
    <x v="0"/>
    <x v="2"/>
    <x v="2"/>
    <n v="16844"/>
    <n v="0"/>
    <n v="0"/>
    <n v="0"/>
    <n v="403.88965300000001"/>
    <n v="0.97658299999999998"/>
  </r>
  <r>
    <x v="8"/>
    <x v="0"/>
    <x v="3"/>
    <x v="0"/>
    <n v="33144"/>
    <n v="0"/>
    <n v="0"/>
    <n v="0"/>
    <n v="19383.007406000001"/>
    <n v="0.63098900000000002"/>
  </r>
  <r>
    <x v="8"/>
    <x v="0"/>
    <x v="3"/>
    <x v="1"/>
    <n v="64"/>
    <n v="0"/>
    <n v="0"/>
    <n v="0"/>
    <n v="13478.886881"/>
    <n v="4.725E-3"/>
  </r>
  <r>
    <x v="8"/>
    <x v="0"/>
    <x v="3"/>
    <x v="2"/>
    <n v="0"/>
    <n v="0"/>
    <n v="0"/>
    <n v="0"/>
    <n v="4485.9912519999998"/>
    <n v="0"/>
  </r>
  <r>
    <x v="8"/>
    <x v="0"/>
    <x v="23"/>
    <x v="0"/>
    <n v="2649"/>
    <n v="0"/>
    <n v="0"/>
    <n v="0"/>
    <n v="12261.059912000001"/>
    <n v="0.17766499999999999"/>
  </r>
  <r>
    <x v="8"/>
    <x v="0"/>
    <x v="23"/>
    <x v="1"/>
    <n v="261802"/>
    <n v="0"/>
    <n v="0"/>
    <n v="0"/>
    <n v="8580.3864840000006"/>
    <n v="0.96826500000000004"/>
  </r>
  <r>
    <x v="8"/>
    <x v="0"/>
    <x v="23"/>
    <x v="2"/>
    <n v="475"/>
    <n v="0"/>
    <n v="0"/>
    <n v="0"/>
    <n v="3030.2455799999998"/>
    <n v="0.13551099999999999"/>
  </r>
  <r>
    <x v="8"/>
    <x v="0"/>
    <x v="4"/>
    <x v="0"/>
    <n v="50230"/>
    <n v="0"/>
    <n v="0"/>
    <n v="0"/>
    <n v="93256.691871999996"/>
    <n v="0.35006700000000002"/>
  </r>
  <r>
    <x v="8"/>
    <x v="0"/>
    <x v="4"/>
    <x v="1"/>
    <n v="660312"/>
    <n v="0"/>
    <n v="0"/>
    <n v="0"/>
    <n v="639284.99182800006"/>
    <n v="0.50808900000000001"/>
  </r>
  <r>
    <x v="8"/>
    <x v="0"/>
    <x v="4"/>
    <x v="2"/>
    <n v="546"/>
    <n v="0"/>
    <n v="0"/>
    <n v="0"/>
    <n v="15790.496692999999"/>
    <n v="3.3422E-2"/>
  </r>
  <r>
    <x v="8"/>
    <x v="1"/>
    <x v="5"/>
    <x v="0"/>
    <n v="37815"/>
    <n v="0"/>
    <n v="0"/>
    <n v="21.492090999999999"/>
    <n v="24469.031746000001"/>
    <n v="0.60727299999999995"/>
  </r>
  <r>
    <x v="8"/>
    <x v="1"/>
    <x v="5"/>
    <x v="1"/>
    <n v="2611"/>
    <n v="0"/>
    <n v="0"/>
    <n v="0.81521200000000005"/>
    <n v="592.960285"/>
    <n v="0.81497600000000003"/>
  </r>
  <r>
    <x v="8"/>
    <x v="1"/>
    <x v="5"/>
    <x v="2"/>
    <n v="108743"/>
    <n v="0"/>
    <n v="0"/>
    <n v="574.315697"/>
    <n v="39702.905490999998"/>
    <n v="0.73357300000000003"/>
  </r>
  <r>
    <x v="8"/>
    <x v="1"/>
    <x v="6"/>
    <x v="0"/>
    <n v="0"/>
    <n v="0"/>
    <n v="0"/>
    <n v="0"/>
    <n v="12009.33733"/>
    <n v="0"/>
  </r>
  <r>
    <x v="8"/>
    <x v="1"/>
    <x v="6"/>
    <x v="1"/>
    <n v="14588"/>
    <n v="0"/>
    <n v="0"/>
    <n v="0"/>
    <n v="2892.952902"/>
    <n v="0.83450800000000003"/>
  </r>
  <r>
    <x v="8"/>
    <x v="1"/>
    <x v="6"/>
    <x v="2"/>
    <n v="0"/>
    <n v="0"/>
    <n v="0"/>
    <n v="0"/>
    <n v="39315.194361000002"/>
    <n v="0"/>
  </r>
  <r>
    <x v="8"/>
    <x v="2"/>
    <x v="7"/>
    <x v="0"/>
    <n v="28735"/>
    <n v="0"/>
    <n v="0"/>
    <n v="47.119902000000003"/>
    <n v="15189.528872999999"/>
    <n v="0.65456000000000003"/>
  </r>
  <r>
    <x v="8"/>
    <x v="2"/>
    <x v="7"/>
    <x v="1"/>
    <n v="0"/>
    <n v="0"/>
    <n v="0"/>
    <n v="5.8698790000000001"/>
    <n v="3417.4633869999998"/>
    <n v="1.714E-3"/>
  </r>
  <r>
    <x v="8"/>
    <x v="2"/>
    <x v="7"/>
    <x v="2"/>
    <n v="0"/>
    <n v="0"/>
    <n v="0"/>
    <n v="19.677219000000001"/>
    <n v="21433.106804999999"/>
    <n v="9.1699999999999995E-4"/>
  </r>
  <r>
    <x v="8"/>
    <x v="2"/>
    <x v="8"/>
    <x v="0"/>
    <n v="637891"/>
    <n v="0"/>
    <n v="0"/>
    <n v="234233.795446"/>
    <n v="49369.332081"/>
    <n v="0.94642400000000004"/>
  </r>
  <r>
    <x v="8"/>
    <x v="2"/>
    <x v="8"/>
    <x v="1"/>
    <n v="56362"/>
    <n v="0"/>
    <n v="0"/>
    <n v="48408.596430999998"/>
    <n v="14634.041488000001"/>
    <n v="0.87744100000000003"/>
  </r>
  <r>
    <x v="8"/>
    <x v="2"/>
    <x v="8"/>
    <x v="2"/>
    <n v="224738.44"/>
    <n v="0"/>
    <n v="0"/>
    <n v="150154.87412399999"/>
    <n v="36003.292289999998"/>
    <n v="0.91237800000000002"/>
  </r>
  <r>
    <x v="8"/>
    <x v="2"/>
    <x v="9"/>
    <x v="0"/>
    <n v="48393"/>
    <n v="0"/>
    <n v="0"/>
    <n v="8408.9146679999994"/>
    <n v="0"/>
    <n v="1"/>
  </r>
  <r>
    <x v="8"/>
    <x v="2"/>
    <x v="9"/>
    <x v="1"/>
    <n v="5344"/>
    <n v="0"/>
    <n v="0"/>
    <n v="629.68721700000003"/>
    <n v="0"/>
    <n v="1"/>
  </r>
  <r>
    <x v="8"/>
    <x v="2"/>
    <x v="9"/>
    <x v="2"/>
    <n v="12580"/>
    <n v="0"/>
    <n v="0"/>
    <n v="1298.4981150000001"/>
    <n v="0"/>
    <n v="1"/>
  </r>
  <r>
    <x v="8"/>
    <x v="3"/>
    <x v="10"/>
    <x v="0"/>
    <n v="66890"/>
    <n v="0"/>
    <n v="0"/>
    <n v="5739.663219"/>
    <n v="215586.401143"/>
    <n v="0.25199700000000003"/>
  </r>
  <r>
    <x v="8"/>
    <x v="3"/>
    <x v="10"/>
    <x v="1"/>
    <n v="0"/>
    <n v="0"/>
    <n v="0"/>
    <n v="89.589419000000007"/>
    <n v="2639.4428819999998"/>
    <n v="3.2828000000000003E-2"/>
  </r>
  <r>
    <x v="8"/>
    <x v="3"/>
    <x v="10"/>
    <x v="2"/>
    <n v="0"/>
    <n v="0"/>
    <n v="0"/>
    <n v="5640.1003620000001"/>
    <n v="651331.393132"/>
    <n v="8.5850000000000006E-3"/>
  </r>
  <r>
    <x v="8"/>
    <x v="3"/>
    <x v="11"/>
    <x v="0"/>
    <n v="21949"/>
    <n v="0"/>
    <n v="0"/>
    <n v="0"/>
    <n v="54338.592674"/>
    <n v="0.287713"/>
  </r>
  <r>
    <x v="8"/>
    <x v="3"/>
    <x v="11"/>
    <x v="1"/>
    <n v="7253"/>
    <n v="0"/>
    <n v="0"/>
    <n v="0"/>
    <n v="19026.500877999999"/>
    <n v="0.27599400000000002"/>
  </r>
  <r>
    <x v="8"/>
    <x v="3"/>
    <x v="11"/>
    <x v="2"/>
    <n v="329680"/>
    <n v="0"/>
    <n v="0"/>
    <n v="0"/>
    <n v="103208.06705699999"/>
    <n v="0.76158199999999998"/>
  </r>
  <r>
    <x v="8"/>
    <x v="3"/>
    <x v="12"/>
    <x v="0"/>
    <n v="99407"/>
    <n v="0"/>
    <n v="0"/>
    <n v="47.068905000000001"/>
    <n v="26823.298395000002"/>
    <n v="0.78758399999999995"/>
  </r>
  <r>
    <x v="8"/>
    <x v="3"/>
    <x v="12"/>
    <x v="1"/>
    <n v="238"/>
    <n v="0"/>
    <n v="0"/>
    <n v="0"/>
    <n v="462.08706599999999"/>
    <n v="0.33995700000000001"/>
  </r>
  <r>
    <x v="8"/>
    <x v="3"/>
    <x v="12"/>
    <x v="2"/>
    <n v="41114"/>
    <n v="0"/>
    <n v="0"/>
    <n v="26.106095"/>
    <n v="102944.695479"/>
    <n v="0.28552699999999998"/>
  </r>
  <r>
    <x v="8"/>
    <x v="3"/>
    <x v="13"/>
    <x v="0"/>
    <n v="80529"/>
    <n v="0"/>
    <n v="0"/>
    <n v="4.4828409999999996"/>
    <n v="209543.961178"/>
    <n v="0.27762700000000001"/>
  </r>
  <r>
    <x v="8"/>
    <x v="3"/>
    <x v="13"/>
    <x v="1"/>
    <n v="19696"/>
    <n v="0"/>
    <n v="0"/>
    <n v="6.5186279999999996"/>
    <n v="103761.235556"/>
    <n v="0.159581"/>
  </r>
  <r>
    <x v="8"/>
    <x v="3"/>
    <x v="13"/>
    <x v="2"/>
    <n v="17728.7"/>
    <n v="0"/>
    <n v="0"/>
    <n v="0.99853099999999995"/>
    <n v="28805.804602"/>
    <n v="0.380992"/>
  </r>
  <r>
    <x v="8"/>
    <x v="4"/>
    <x v="14"/>
    <x v="0"/>
    <n v="551833"/>
    <n v="0"/>
    <n v="0"/>
    <n v="197037.2421"/>
    <n v="69890.704574000003"/>
    <n v="0.91463799999999995"/>
  </r>
  <r>
    <x v="8"/>
    <x v="4"/>
    <x v="14"/>
    <x v="1"/>
    <n v="0"/>
    <n v="0"/>
    <n v="0"/>
    <n v="10946.51345"/>
    <n v="3799.5204170000002"/>
    <n v="0.742336"/>
  </r>
  <r>
    <x v="8"/>
    <x v="4"/>
    <x v="14"/>
    <x v="2"/>
    <n v="69218.14"/>
    <n v="0"/>
    <n v="0"/>
    <n v="10946.51345"/>
    <n v="37834.896175000002"/>
    <n v="0.67936399999999997"/>
  </r>
  <r>
    <x v="8"/>
    <x v="4"/>
    <x v="24"/>
    <x v="0"/>
    <n v="0"/>
    <n v="0"/>
    <n v="0"/>
    <n v="0"/>
    <n v="25245.903222000001"/>
    <n v="0"/>
  </r>
  <r>
    <x v="8"/>
    <x v="4"/>
    <x v="24"/>
    <x v="1"/>
    <n v="0"/>
    <n v="0"/>
    <n v="0"/>
    <n v="0"/>
    <n v="471.73899599999999"/>
    <n v="0"/>
  </r>
  <r>
    <x v="8"/>
    <x v="4"/>
    <x v="24"/>
    <x v="2"/>
    <n v="0"/>
    <n v="0"/>
    <n v="0"/>
    <n v="0"/>
    <n v="28727.009622000001"/>
    <n v="0"/>
  </r>
  <r>
    <x v="8"/>
    <x v="4"/>
    <x v="15"/>
    <x v="0"/>
    <n v="8990"/>
    <n v="0"/>
    <n v="0"/>
    <n v="103377.0451"/>
    <n v="0"/>
    <n v="1"/>
  </r>
  <r>
    <x v="8"/>
    <x v="4"/>
    <x v="15"/>
    <x v="1"/>
    <n v="0"/>
    <n v="0"/>
    <n v="0"/>
    <n v="7384.0746499999996"/>
    <n v="0"/>
    <n v="1"/>
  </r>
  <r>
    <x v="8"/>
    <x v="4"/>
    <x v="15"/>
    <x v="2"/>
    <n v="14753"/>
    <n v="0"/>
    <n v="0"/>
    <n v="36920.373249999997"/>
    <n v="0"/>
    <n v="1"/>
  </r>
  <r>
    <x v="8"/>
    <x v="4"/>
    <x v="16"/>
    <x v="0"/>
    <n v="120600"/>
    <n v="0"/>
    <n v="0"/>
    <n v="141817.43445599999"/>
    <n v="75366.930034000005"/>
    <n v="0.77687799999999996"/>
  </r>
  <r>
    <x v="8"/>
    <x v="4"/>
    <x v="16"/>
    <x v="1"/>
    <n v="0"/>
    <n v="0"/>
    <n v="0"/>
    <n v="27.987279000000001"/>
    <n v="1438.9102820000001"/>
    <n v="1.9078999999999999E-2"/>
  </r>
  <r>
    <x v="8"/>
    <x v="4"/>
    <x v="16"/>
    <x v="2"/>
    <n v="2526"/>
    <n v="0"/>
    <n v="0"/>
    <n v="74198.327265"/>
    <n v="129266.92081900001"/>
    <n v="0.37246400000000002"/>
  </r>
  <r>
    <x v="8"/>
    <x v="4"/>
    <x v="17"/>
    <x v="0"/>
    <n v="0"/>
    <n v="0"/>
    <n v="0"/>
    <n v="0"/>
    <n v="72460.230920000002"/>
    <n v="0"/>
  </r>
  <r>
    <x v="8"/>
    <x v="4"/>
    <x v="17"/>
    <x v="1"/>
    <n v="0"/>
    <n v="0"/>
    <n v="0"/>
    <n v="0"/>
    <n v="1470.270037"/>
    <n v="0"/>
  </r>
  <r>
    <x v="8"/>
    <x v="4"/>
    <x v="17"/>
    <x v="2"/>
    <n v="0"/>
    <n v="0"/>
    <n v="0"/>
    <n v="0"/>
    <n v="86296.194059999994"/>
    <n v="0"/>
  </r>
  <r>
    <x v="8"/>
    <x v="7"/>
    <x v="26"/>
    <x v="0"/>
    <n v="4359.877606"/>
    <n v="0"/>
    <n v="275.51401248206997"/>
    <n v="5876.4598040000001"/>
    <n v="48043.282763000003"/>
    <n v="0.17952000000000001"/>
  </r>
  <r>
    <x v="8"/>
    <x v="7"/>
    <x v="26"/>
    <x v="1"/>
    <n v="615.48378200000002"/>
    <n v="0"/>
    <n v="42.781389834693002"/>
    <n v="973.99886300000003"/>
    <n v="3845.5970969999998"/>
    <n v="0.29797400000000002"/>
  </r>
  <r>
    <x v="8"/>
    <x v="7"/>
    <x v="26"/>
    <x v="2"/>
    <n v="7931.585658"/>
    <n v="0"/>
    <n v="902.94764853069501"/>
    <n v="25616.170084000001"/>
    <n v="73537.211951999998"/>
    <n v="0.319023"/>
  </r>
  <r>
    <x v="8"/>
    <x v="7"/>
    <x v="27"/>
    <x v="0"/>
    <n v="8164.0268880000003"/>
    <n v="0"/>
    <n v="194.961336663163"/>
    <n v="6691.0759500000004"/>
    <n v="35982.207590999999"/>
    <n v="0.29491200000000001"/>
  </r>
  <r>
    <x v="8"/>
    <x v="7"/>
    <x v="27"/>
    <x v="1"/>
    <n v="65.547736999999998"/>
    <n v="0"/>
    <n v="0.86026158967791799"/>
    <n v="0"/>
    <n v="2880.1752320000001"/>
    <n v="2.2537000000000001E-2"/>
  </r>
  <r>
    <x v="8"/>
    <x v="7"/>
    <x v="27"/>
    <x v="2"/>
    <n v="14103.948280000001"/>
    <n v="0"/>
    <n v="214.374706597044"/>
    <n v="2230.3586500000001"/>
    <n v="35075.594283999999"/>
    <n v="0.32056000000000001"/>
  </r>
  <r>
    <x v="8"/>
    <x v="7"/>
    <x v="28"/>
    <x v="0"/>
    <n v="4787.701196"/>
    <n v="0"/>
    <n v="0"/>
    <n v="1988.17985"/>
    <n v="26995.498746000001"/>
    <n v="0.20063900000000001"/>
  </r>
  <r>
    <x v="8"/>
    <x v="7"/>
    <x v="28"/>
    <x v="1"/>
    <n v="17.640771000000001"/>
    <n v="0"/>
    <n v="0"/>
    <n v="0"/>
    <n v="2061.968265"/>
    <n v="8.482E-3"/>
  </r>
  <r>
    <x v="8"/>
    <x v="7"/>
    <x v="28"/>
    <x v="2"/>
    <n v="2143.3225830000001"/>
    <n v="0"/>
    <n v="0"/>
    <n v="44.428600000000003"/>
    <n v="86722.400859999994"/>
    <n v="2.4605999999999999E-2"/>
  </r>
  <r>
    <x v="8"/>
    <x v="7"/>
    <x v="29"/>
    <x v="0"/>
    <n v="414.295661"/>
    <n v="0"/>
    <n v="2.2528184057362899"/>
    <n v="1844.9991950000001"/>
    <n v="19900.774031000001"/>
    <n v="0.102044"/>
  </r>
  <r>
    <x v="8"/>
    <x v="7"/>
    <x v="29"/>
    <x v="1"/>
    <n v="67.574742999999998"/>
    <n v="0"/>
    <n v="6.7381034763368E-2"/>
    <n v="0"/>
    <n v="1592.9460779999999"/>
    <n v="4.0732999999999998E-2"/>
  </r>
  <r>
    <x v="8"/>
    <x v="7"/>
    <x v="29"/>
    <x v="2"/>
    <n v="0"/>
    <n v="0"/>
    <n v="26.789970051025801"/>
    <n v="29888.986955"/>
    <n v="46048.945198000001"/>
    <n v="0.39381100000000002"/>
  </r>
  <r>
    <x v="8"/>
    <x v="7"/>
    <x v="30"/>
    <x v="0"/>
    <n v="6020.8830470000003"/>
    <n v="0"/>
    <n v="201.794858783075"/>
    <n v="6711.9732720000002"/>
    <n v="38595.440544999998"/>
    <n v="0.25101099999999998"/>
  </r>
  <r>
    <x v="8"/>
    <x v="7"/>
    <x v="30"/>
    <x v="1"/>
    <n v="44.526471999999998"/>
    <n v="0"/>
    <n v="0.70567143803110799"/>
    <n v="0"/>
    <n v="3089.3499689999999"/>
    <n v="1.443E-2"/>
  </r>
  <r>
    <x v="8"/>
    <x v="7"/>
    <x v="30"/>
    <x v="2"/>
    <n v="11881.786227000001"/>
    <n v="0"/>
    <n v="240.32899553739401"/>
    <n v="3282.4978780000001"/>
    <n v="37622.983813999999"/>
    <n v="0.29050100000000001"/>
  </r>
  <r>
    <x v="8"/>
    <x v="7"/>
    <x v="31"/>
    <x v="0"/>
    <n v="641.54224999999997"/>
    <n v="0"/>
    <n v="187.12034338006501"/>
    <n v="733.76147600000002"/>
    <n v="10050.895974999999"/>
    <n v="0.13453699999999999"/>
  </r>
  <r>
    <x v="8"/>
    <x v="7"/>
    <x v="31"/>
    <x v="1"/>
    <n v="164.39118999999999"/>
    <n v="0"/>
    <n v="58.7997384402276"/>
    <n v="279.52818100000002"/>
    <n v="804.51822100000004"/>
    <n v="0.38456600000000002"/>
  </r>
  <r>
    <x v="8"/>
    <x v="7"/>
    <x v="31"/>
    <x v="2"/>
    <n v="1220.6400799999999"/>
    <n v="0"/>
    <n v="147.07991817970699"/>
    <n v="1222.9357930000001"/>
    <n v="9797.6520349999992"/>
    <n v="0.209121"/>
  </r>
  <r>
    <x v="8"/>
    <x v="7"/>
    <x v="32"/>
    <x v="0"/>
    <n v="785.76704500000005"/>
    <n v="0"/>
    <n v="0"/>
    <n v="1294.9748999999999"/>
    <n v="25328.257859000001"/>
    <n v="7.5913999999999995E-2"/>
  </r>
  <r>
    <x v="8"/>
    <x v="7"/>
    <x v="32"/>
    <x v="1"/>
    <n v="86.632003999999995"/>
    <n v="0"/>
    <n v="0"/>
    <n v="143.8861"/>
    <n v="2027.3859179999999"/>
    <n v="0.102093"/>
  </r>
  <r>
    <x v="8"/>
    <x v="7"/>
    <x v="32"/>
    <x v="2"/>
    <n v="586.03635599999996"/>
    <n v="0"/>
    <n v="0"/>
    <n v="647.48744999999997"/>
    <n v="24690.083127999998"/>
    <n v="4.7583E-2"/>
  </r>
  <r>
    <x v="8"/>
    <x v="5"/>
    <x v="18"/>
    <x v="0"/>
    <n v="0"/>
    <n v="0"/>
    <n v="0"/>
    <n v="0"/>
    <n v="33728.839374000003"/>
    <n v="0"/>
  </r>
  <r>
    <x v="8"/>
    <x v="5"/>
    <x v="18"/>
    <x v="1"/>
    <n v="0"/>
    <n v="0"/>
    <n v="0"/>
    <n v="0"/>
    <n v="3257.1457829999999"/>
    <n v="0"/>
  </r>
  <r>
    <x v="8"/>
    <x v="5"/>
    <x v="18"/>
    <x v="2"/>
    <n v="0"/>
    <n v="0"/>
    <n v="0"/>
    <n v="0"/>
    <n v="64079.189916000003"/>
    <n v="0"/>
  </r>
  <r>
    <x v="8"/>
    <x v="5"/>
    <x v="19"/>
    <x v="0"/>
    <n v="0"/>
    <n v="0"/>
    <n v="0"/>
    <n v="791.042011"/>
    <n v="51806.823332"/>
    <n v="1.5039E-2"/>
  </r>
  <r>
    <x v="8"/>
    <x v="5"/>
    <x v="19"/>
    <x v="1"/>
    <n v="0"/>
    <n v="0"/>
    <n v="0"/>
    <n v="0"/>
    <n v="5805.7639040000004"/>
    <n v="0"/>
  </r>
  <r>
    <x v="8"/>
    <x v="5"/>
    <x v="19"/>
    <x v="2"/>
    <n v="1742.8"/>
    <n v="0"/>
    <n v="0"/>
    <n v="11.568989"/>
    <n v="20982.881233"/>
    <n v="7.7158000000000004E-2"/>
  </r>
  <r>
    <x v="8"/>
    <x v="6"/>
    <x v="25"/>
    <x v="0"/>
    <n v="0"/>
    <n v="0"/>
    <n v="0"/>
    <n v="4545.8549999999996"/>
    <n v="0"/>
    <n v="1"/>
  </r>
  <r>
    <x v="8"/>
    <x v="6"/>
    <x v="25"/>
    <x v="1"/>
    <n v="0"/>
    <n v="0"/>
    <n v="0"/>
    <n v="0"/>
    <n v="0"/>
    <m/>
  </r>
  <r>
    <x v="8"/>
    <x v="6"/>
    <x v="25"/>
    <x v="2"/>
    <n v="0"/>
    <n v="0"/>
    <n v="0"/>
    <n v="0"/>
    <n v="0"/>
    <m/>
  </r>
  <r>
    <x v="8"/>
    <x v="6"/>
    <x v="20"/>
    <x v="0"/>
    <n v="7718"/>
    <n v="0"/>
    <n v="0"/>
    <n v="24414.202679999999"/>
    <n v="7253.4604600000002"/>
    <n v="0.81583499999999998"/>
  </r>
  <r>
    <x v="8"/>
    <x v="6"/>
    <x v="20"/>
    <x v="1"/>
    <n v="0"/>
    <n v="0"/>
    <n v="0"/>
    <n v="0"/>
    <n v="157.695875"/>
    <n v="0"/>
  </r>
  <r>
    <x v="8"/>
    <x v="6"/>
    <x v="20"/>
    <x v="2"/>
    <n v="0"/>
    <n v="0"/>
    <n v="0"/>
    <n v="2953.63832"/>
    <n v="2517.4777589999999"/>
    <n v="0.53986000000000001"/>
  </r>
  <r>
    <x v="8"/>
    <x v="6"/>
    <x v="21"/>
    <x v="0"/>
    <n v="19698"/>
    <n v="0"/>
    <n v="0"/>
    <n v="14896.130062"/>
    <n v="789.55194200000005"/>
    <n v="0.97768500000000003"/>
  </r>
  <r>
    <x v="8"/>
    <x v="6"/>
    <x v="21"/>
    <x v="1"/>
    <n v="0"/>
    <n v="0"/>
    <n v="0"/>
    <n v="0"/>
    <n v="113.100675"/>
    <n v="0"/>
  </r>
  <r>
    <x v="8"/>
    <x v="6"/>
    <x v="21"/>
    <x v="2"/>
    <n v="289"/>
    <n v="0"/>
    <n v="0"/>
    <n v="3093.4619379999999"/>
    <n v="0"/>
    <n v="1"/>
  </r>
  <r>
    <x v="8"/>
    <x v="6"/>
    <x v="22"/>
    <x v="0"/>
    <n v="0"/>
    <n v="0"/>
    <n v="0"/>
    <n v="345.53199999999998"/>
    <n v="0"/>
    <n v="1"/>
  </r>
  <r>
    <x v="8"/>
    <x v="6"/>
    <x v="22"/>
    <x v="1"/>
    <n v="0"/>
    <n v="0"/>
    <n v="0"/>
    <n v="0"/>
    <n v="0"/>
    <m/>
  </r>
  <r>
    <x v="8"/>
    <x v="6"/>
    <x v="22"/>
    <x v="2"/>
    <n v="0"/>
    <n v="0"/>
    <n v="0"/>
    <n v="0"/>
    <n v="0"/>
    <m/>
  </r>
  <r>
    <x v="9"/>
    <x v="0"/>
    <x v="0"/>
    <x v="0"/>
    <n v="0"/>
    <n v="0"/>
    <n v="0"/>
    <n v="0"/>
    <n v="2808.354167"/>
    <n v="0"/>
  </r>
  <r>
    <x v="9"/>
    <x v="0"/>
    <x v="0"/>
    <x v="1"/>
    <n v="160128"/>
    <n v="0"/>
    <n v="0"/>
    <n v="0"/>
    <n v="902.44635700000003"/>
    <n v="0.99439500000000003"/>
  </r>
  <r>
    <x v="9"/>
    <x v="0"/>
    <x v="0"/>
    <x v="2"/>
    <n v="0"/>
    <n v="0"/>
    <n v="0"/>
    <n v="0"/>
    <n v="754.60883799999999"/>
    <n v="0"/>
  </r>
  <r>
    <x v="9"/>
    <x v="0"/>
    <x v="1"/>
    <x v="0"/>
    <n v="514"/>
    <n v="0"/>
    <n v="0"/>
    <n v="0"/>
    <n v="24050.303596000002"/>
    <n v="2.0924000000000002E-2"/>
  </r>
  <r>
    <x v="9"/>
    <x v="0"/>
    <x v="1"/>
    <x v="1"/>
    <n v="330211"/>
    <n v="0"/>
    <n v="0"/>
    <n v="0"/>
    <n v="25512.978890999999"/>
    <n v="0.92827800000000005"/>
  </r>
  <r>
    <x v="9"/>
    <x v="0"/>
    <x v="1"/>
    <x v="2"/>
    <n v="15"/>
    <n v="0"/>
    <n v="0"/>
    <n v="0"/>
    <n v="49565.430334999997"/>
    <n v="3.0200000000000002E-4"/>
  </r>
  <r>
    <x v="9"/>
    <x v="0"/>
    <x v="2"/>
    <x v="0"/>
    <n v="7212"/>
    <n v="0"/>
    <n v="0"/>
    <n v="0"/>
    <n v="28417.238001000002"/>
    <n v="0.20241799999999999"/>
  </r>
  <r>
    <x v="9"/>
    <x v="0"/>
    <x v="2"/>
    <x v="1"/>
    <n v="1729672"/>
    <n v="0"/>
    <n v="0"/>
    <n v="0"/>
    <n v="23207.892383999999"/>
    <n v="0.98675999999999997"/>
  </r>
  <r>
    <x v="9"/>
    <x v="0"/>
    <x v="2"/>
    <x v="2"/>
    <n v="1440"/>
    <n v="0"/>
    <n v="0"/>
    <n v="0"/>
    <n v="402.419487"/>
    <n v="0.78158000000000005"/>
  </r>
  <r>
    <x v="9"/>
    <x v="0"/>
    <x v="3"/>
    <x v="0"/>
    <n v="37971"/>
    <n v="0"/>
    <n v="0"/>
    <n v="0"/>
    <n v="19837.093905000002"/>
    <n v="0.65684500000000001"/>
  </r>
  <r>
    <x v="9"/>
    <x v="0"/>
    <x v="3"/>
    <x v="1"/>
    <n v="90"/>
    <n v="0"/>
    <n v="0"/>
    <n v="0"/>
    <n v="13794.657309"/>
    <n v="6.4809999999999998E-3"/>
  </r>
  <r>
    <x v="9"/>
    <x v="0"/>
    <x v="3"/>
    <x v="2"/>
    <n v="1"/>
    <n v="0"/>
    <n v="0"/>
    <n v="0"/>
    <n v="4469.6621510000004"/>
    <n v="2.23E-4"/>
  </r>
  <r>
    <x v="9"/>
    <x v="0"/>
    <x v="23"/>
    <x v="0"/>
    <n v="19115"/>
    <n v="0"/>
    <n v="0"/>
    <n v="0"/>
    <n v="12548.300259"/>
    <n v="0.60369499999999998"/>
  </r>
  <r>
    <x v="9"/>
    <x v="0"/>
    <x v="23"/>
    <x v="1"/>
    <n v="846006"/>
    <n v="0"/>
    <n v="0"/>
    <n v="0"/>
    <n v="8781.3995450000002"/>
    <n v="0.98972599999999999"/>
  </r>
  <r>
    <x v="9"/>
    <x v="0"/>
    <x v="23"/>
    <x v="2"/>
    <n v="36"/>
    <n v="0"/>
    <n v="0"/>
    <n v="0"/>
    <n v="3019.215424"/>
    <n v="1.1783E-2"/>
  </r>
  <r>
    <x v="9"/>
    <x v="0"/>
    <x v="4"/>
    <x v="0"/>
    <n v="13112"/>
    <n v="0"/>
    <n v="0"/>
    <n v="0"/>
    <n v="95441.420169999998"/>
    <n v="0.12078800000000001"/>
  </r>
  <r>
    <x v="9"/>
    <x v="0"/>
    <x v="4"/>
    <x v="1"/>
    <n v="714125"/>
    <n v="0"/>
    <n v="0"/>
    <n v="0"/>
    <n v="654261.54722399998"/>
    <n v="0.52187300000000003"/>
  </r>
  <r>
    <x v="9"/>
    <x v="0"/>
    <x v="4"/>
    <x v="2"/>
    <n v="0"/>
    <n v="0"/>
    <n v="0"/>
    <n v="0"/>
    <n v="15733.018959999999"/>
    <n v="0"/>
  </r>
  <r>
    <x v="9"/>
    <x v="1"/>
    <x v="5"/>
    <x v="0"/>
    <n v="30137"/>
    <n v="0"/>
    <n v="0"/>
    <n v="27.937560999999999"/>
    <n v="25042.268744000001"/>
    <n v="0.54639400000000005"/>
  </r>
  <r>
    <x v="9"/>
    <x v="1"/>
    <x v="5"/>
    <x v="1"/>
    <n v="185"/>
    <n v="0"/>
    <n v="0"/>
    <n v="1.059693"/>
    <n v="606.85158999999999"/>
    <n v="0.234653"/>
  </r>
  <r>
    <x v="9"/>
    <x v="1"/>
    <x v="5"/>
    <x v="2"/>
    <n v="165753"/>
    <n v="0"/>
    <n v="0"/>
    <n v="746.55274599999996"/>
    <n v="39558.386097000002"/>
    <n v="0.80802200000000002"/>
  </r>
  <r>
    <x v="9"/>
    <x v="1"/>
    <x v="6"/>
    <x v="0"/>
    <n v="175"/>
    <n v="0"/>
    <n v="0"/>
    <n v="0"/>
    <n v="12290.680562"/>
    <n v="1.4038E-2"/>
  </r>
  <r>
    <x v="9"/>
    <x v="1"/>
    <x v="6"/>
    <x v="1"/>
    <n v="0"/>
    <n v="0"/>
    <n v="0"/>
    <n v="0"/>
    <n v="2960.7262270000001"/>
    <n v="0"/>
  </r>
  <r>
    <x v="9"/>
    <x v="1"/>
    <x v="6"/>
    <x v="2"/>
    <n v="0"/>
    <n v="0"/>
    <n v="0"/>
    <n v="0"/>
    <n v="39172.086243999998"/>
    <n v="0"/>
  </r>
  <r>
    <x v="9"/>
    <x v="2"/>
    <x v="7"/>
    <x v="0"/>
    <n v="28730"/>
    <n v="0"/>
    <n v="0"/>
    <n v="486.57668200000001"/>
    <n v="15545.374581"/>
    <n v="0.65271000000000001"/>
  </r>
  <r>
    <x v="9"/>
    <x v="2"/>
    <x v="7"/>
    <x v="1"/>
    <n v="1"/>
    <n v="0"/>
    <n v="0"/>
    <n v="60.614432000000001"/>
    <n v="3497.5244400000001"/>
    <n v="1.7311E-2"/>
  </r>
  <r>
    <x v="9"/>
    <x v="2"/>
    <x v="7"/>
    <x v="2"/>
    <n v="0"/>
    <n v="0"/>
    <n v="0"/>
    <n v="203.19388599999999"/>
    <n v="21355.089854000002"/>
    <n v="9.4249999999999994E-3"/>
  </r>
  <r>
    <x v="9"/>
    <x v="2"/>
    <x v="8"/>
    <x v="0"/>
    <n v="423199"/>
    <n v="0"/>
    <n v="0"/>
    <n v="205881.51990799999"/>
    <n v="50525.909423999998"/>
    <n v="0.92565399999999998"/>
  </r>
  <r>
    <x v="9"/>
    <x v="2"/>
    <x v="8"/>
    <x v="1"/>
    <n v="128194.98"/>
    <n v="0"/>
    <n v="0"/>
    <n v="42549.092418"/>
    <n v="14976.873771"/>
    <n v="0.91935800000000001"/>
  </r>
  <r>
    <x v="9"/>
    <x v="2"/>
    <x v="8"/>
    <x v="2"/>
    <n v="101802"/>
    <n v="0"/>
    <n v="0"/>
    <n v="131979.732674"/>
    <n v="35872.239563000003"/>
    <n v="0.86696899999999999"/>
  </r>
  <r>
    <x v="9"/>
    <x v="2"/>
    <x v="9"/>
    <x v="0"/>
    <n v="51690"/>
    <n v="0"/>
    <n v="0"/>
    <n v="11357.633098"/>
    <n v="0"/>
    <n v="1"/>
  </r>
  <r>
    <x v="9"/>
    <x v="2"/>
    <x v="9"/>
    <x v="1"/>
    <n v="65012"/>
    <n v="0"/>
    <n v="0"/>
    <n v="850.49696100000006"/>
    <n v="0"/>
    <n v="1"/>
  </r>
  <r>
    <x v="9"/>
    <x v="2"/>
    <x v="9"/>
    <x v="2"/>
    <n v="130001"/>
    <n v="0"/>
    <n v="0"/>
    <n v="1753.836941"/>
    <n v="0"/>
    <n v="1"/>
  </r>
  <r>
    <x v="9"/>
    <x v="3"/>
    <x v="10"/>
    <x v="0"/>
    <n v="55662"/>
    <n v="0"/>
    <n v="0"/>
    <n v="6303.2478709999996"/>
    <n v="220636.95249500001"/>
    <n v="0.21926599999999999"/>
  </r>
  <r>
    <x v="9"/>
    <x v="3"/>
    <x v="10"/>
    <x v="1"/>
    <n v="0"/>
    <n v="0"/>
    <n v="0"/>
    <n v="98.386314999999996"/>
    <n v="2701.2772169999998"/>
    <n v="3.5142E-2"/>
  </r>
  <r>
    <x v="9"/>
    <x v="3"/>
    <x v="10"/>
    <x v="2"/>
    <n v="12756"/>
    <n v="0"/>
    <n v="0"/>
    <n v="6193.9088140000003"/>
    <n v="648960.53343099996"/>
    <n v="2.8371E-2"/>
  </r>
  <r>
    <x v="9"/>
    <x v="3"/>
    <x v="11"/>
    <x v="0"/>
    <n v="24199"/>
    <n v="0"/>
    <n v="0"/>
    <n v="0"/>
    <n v="55611.585084999999"/>
    <n v="0.303205"/>
  </r>
  <r>
    <x v="9"/>
    <x v="3"/>
    <x v="11"/>
    <x v="1"/>
    <n v="13612"/>
    <n v="0"/>
    <n v="0"/>
    <n v="0"/>
    <n v="19472.235484000001"/>
    <n v="0.41143400000000002"/>
  </r>
  <r>
    <x v="9"/>
    <x v="3"/>
    <x v="11"/>
    <x v="2"/>
    <n v="373405"/>
    <n v="0"/>
    <n v="0"/>
    <n v="0"/>
    <n v="102832.387566"/>
    <n v="0.78407300000000002"/>
  </r>
  <r>
    <x v="9"/>
    <x v="3"/>
    <x v="12"/>
    <x v="0"/>
    <n v="75438"/>
    <n v="0"/>
    <n v="0"/>
    <n v="44.086213000000001"/>
    <n v="27451.688892999999"/>
    <n v="0.73330700000000004"/>
  </r>
  <r>
    <x v="9"/>
    <x v="3"/>
    <x v="12"/>
    <x v="1"/>
    <n v="0"/>
    <n v="0"/>
    <n v="0"/>
    <n v="0"/>
    <n v="472.912398"/>
    <n v="0"/>
  </r>
  <r>
    <x v="9"/>
    <x v="3"/>
    <x v="12"/>
    <x v="2"/>
    <n v="18452"/>
    <n v="0"/>
    <n v="0"/>
    <n v="24.451786999999999"/>
    <n v="102569.974665"/>
    <n v="0.152639"/>
  </r>
  <r>
    <x v="9"/>
    <x v="3"/>
    <x v="13"/>
    <x v="0"/>
    <n v="138998.5"/>
    <n v="0"/>
    <n v="0"/>
    <n v="0"/>
    <n v="214452.95604399999"/>
    <n v="0.39326"/>
  </r>
  <r>
    <x v="9"/>
    <x v="3"/>
    <x v="13"/>
    <x v="1"/>
    <n v="36760.65"/>
    <n v="0"/>
    <n v="0"/>
    <n v="0"/>
    <n v="106192.054225"/>
    <n v="0.25715199999999999"/>
  </r>
  <r>
    <x v="9"/>
    <x v="3"/>
    <x v="13"/>
    <x v="2"/>
    <n v="18069.5"/>
    <n v="0"/>
    <n v="0"/>
    <n v="0"/>
    <n v="28700.950882000001"/>
    <n v="0.38634400000000002"/>
  </r>
  <r>
    <x v="9"/>
    <x v="4"/>
    <x v="14"/>
    <x v="0"/>
    <n v="208757.5"/>
    <n v="0"/>
    <n v="0"/>
    <n v="175574.196"/>
    <n v="71528.036940999998"/>
    <n v="0.84309199999999995"/>
  </r>
  <r>
    <x v="9"/>
    <x v="4"/>
    <x v="14"/>
    <x v="1"/>
    <n v="295.13"/>
    <n v="0"/>
    <n v="0"/>
    <n v="9754.1219999999994"/>
    <n v="3888.5319359999999"/>
    <n v="0.72100699999999995"/>
  </r>
  <r>
    <x v="9"/>
    <x v="4"/>
    <x v="14"/>
    <x v="2"/>
    <n v="1245.5"/>
    <n v="0"/>
    <n v="0"/>
    <n v="9754.1219999999994"/>
    <n v="37697.176373000002"/>
    <n v="0.225879"/>
  </r>
  <r>
    <x v="9"/>
    <x v="4"/>
    <x v="24"/>
    <x v="0"/>
    <n v="0"/>
    <n v="0"/>
    <n v="0"/>
    <n v="0"/>
    <n v="25837.34002"/>
    <n v="0"/>
  </r>
  <r>
    <x v="9"/>
    <x v="4"/>
    <x v="24"/>
    <x v="1"/>
    <n v="0"/>
    <n v="0"/>
    <n v="0"/>
    <n v="0"/>
    <n v="482.79044499999998"/>
    <n v="0"/>
  </r>
  <r>
    <x v="9"/>
    <x v="4"/>
    <x v="24"/>
    <x v="2"/>
    <n v="0"/>
    <n v="0"/>
    <n v="0"/>
    <n v="0"/>
    <n v="28622.442714000001"/>
    <n v="0"/>
  </r>
  <r>
    <x v="9"/>
    <x v="4"/>
    <x v="15"/>
    <x v="0"/>
    <n v="7939"/>
    <n v="0"/>
    <n v="0"/>
    <n v="100821.728"/>
    <n v="0"/>
    <n v="1"/>
  </r>
  <r>
    <x v="9"/>
    <x v="4"/>
    <x v="15"/>
    <x v="1"/>
    <n v="0"/>
    <n v="0"/>
    <n v="0"/>
    <n v="7201.5519999999997"/>
    <n v="0"/>
    <n v="1"/>
  </r>
  <r>
    <x v="9"/>
    <x v="4"/>
    <x v="15"/>
    <x v="2"/>
    <n v="0"/>
    <n v="0"/>
    <n v="0"/>
    <n v="36007.760000000002"/>
    <n v="0"/>
    <n v="1"/>
  </r>
  <r>
    <x v="9"/>
    <x v="4"/>
    <x v="16"/>
    <x v="0"/>
    <n v="421765"/>
    <n v="0"/>
    <n v="0"/>
    <n v="175785.545858"/>
    <n v="77132.554157000006"/>
    <n v="0.88567499999999999"/>
  </r>
  <r>
    <x v="9"/>
    <x v="4"/>
    <x v="16"/>
    <x v="1"/>
    <n v="0"/>
    <n v="0"/>
    <n v="0"/>
    <n v="34.690792000000002"/>
    <n v="1472.6196910000001"/>
    <n v="2.3015000000000001E-2"/>
  </r>
  <r>
    <x v="9"/>
    <x v="4"/>
    <x v="16"/>
    <x v="2"/>
    <n v="91014"/>
    <n v="0"/>
    <n v="0"/>
    <n v="91970.31035"/>
    <n v="128796.386562"/>
    <n v="0.58689999999999998"/>
  </r>
  <r>
    <x v="9"/>
    <x v="4"/>
    <x v="17"/>
    <x v="0"/>
    <n v="146440"/>
    <n v="0"/>
    <n v="0"/>
    <n v="0"/>
    <n v="74157.759684000004"/>
    <n v="0.66383199999999998"/>
  </r>
  <r>
    <x v="9"/>
    <x v="4"/>
    <x v="17"/>
    <x v="1"/>
    <n v="0"/>
    <n v="0"/>
    <n v="0"/>
    <n v="0"/>
    <n v="1504.714113"/>
    <n v="0"/>
  </r>
  <r>
    <x v="9"/>
    <x v="4"/>
    <x v="17"/>
    <x v="2"/>
    <n v="0"/>
    <n v="0"/>
    <n v="0"/>
    <n v="0"/>
    <n v="85982.074133999995"/>
    <n v="0"/>
  </r>
  <r>
    <x v="9"/>
    <x v="7"/>
    <x v="26"/>
    <x v="0"/>
    <n v="4099.9810180000004"/>
    <n v="0"/>
    <n v="385.55261133737298"/>
    <n v="7494.9323009999998"/>
    <n v="49168.794693999997"/>
    <n v="0.19592100000000001"/>
  </r>
  <r>
    <x v="9"/>
    <x v="7"/>
    <x v="26"/>
    <x v="1"/>
    <n v="558.186238"/>
    <n v="0"/>
    <n v="59.868013313774703"/>
    <n v="1242.2539730000001"/>
    <n v="3935.688056"/>
    <n v="0.32096400000000003"/>
  </r>
  <r>
    <x v="9"/>
    <x v="7"/>
    <x v="26"/>
    <x v="2"/>
    <n v="5328.9645819999996"/>
    <n v="0"/>
    <n v="1263.5793753488499"/>
    <n v="32671.279477"/>
    <n v="73269.534983999998"/>
    <n v="0.348908"/>
  </r>
  <r>
    <x v="9"/>
    <x v="7"/>
    <x v="27"/>
    <x v="0"/>
    <n v="4879.6971510000003"/>
    <n v="0"/>
    <n v="201.046777929163"/>
    <n v="8397.9174750000002"/>
    <n v="36825.164227000001"/>
    <n v="0.26794499999999999"/>
  </r>
  <r>
    <x v="9"/>
    <x v="7"/>
    <x v="27"/>
    <x v="1"/>
    <n v="58.587113000000002"/>
    <n v="0"/>
    <n v="0.88711343357158801"/>
    <n v="0"/>
    <n v="2947.649214"/>
    <n v="1.9776999999999999E-2"/>
  </r>
  <r>
    <x v="9"/>
    <x v="7"/>
    <x v="27"/>
    <x v="2"/>
    <n v="11800.433736000001"/>
    <n v="0"/>
    <n v="221.06610863726601"/>
    <n v="2799.3058249999999"/>
    <n v="34947.918398000002"/>
    <n v="0.29779299999999997"/>
  </r>
  <r>
    <x v="9"/>
    <x v="7"/>
    <x v="28"/>
    <x v="0"/>
    <n v="924.77488200000005"/>
    <n v="0"/>
    <n v="0"/>
    <n v="2624.4349099999999"/>
    <n v="27627.923389"/>
    <n v="0.11384"/>
  </r>
  <r>
    <x v="9"/>
    <x v="7"/>
    <x v="28"/>
    <x v="1"/>
    <n v="4.9096630000000001"/>
    <n v="0"/>
    <n v="0"/>
    <n v="0"/>
    <n v="2110.2740789999998"/>
    <n v="2.3210000000000001E-3"/>
  </r>
  <r>
    <x v="9"/>
    <x v="7"/>
    <x v="28"/>
    <x v="2"/>
    <n v="550.23395500000004"/>
    <n v="0"/>
    <n v="0"/>
    <n v="58.646590000000003"/>
    <n v="86406.729531999998"/>
    <n v="6.9969999999999997E-3"/>
  </r>
  <r>
    <x v="9"/>
    <x v="7"/>
    <x v="29"/>
    <x v="0"/>
    <n v="888.30023600000004"/>
    <n v="0"/>
    <n v="415.19410425603201"/>
    <n v="2267.0504070000002"/>
    <n v="20366.990270999999"/>
    <n v="0.14915999999999999"/>
  </r>
  <r>
    <x v="9"/>
    <x v="7"/>
    <x v="29"/>
    <x v="1"/>
    <n v="94.375467999999998"/>
    <n v="0"/>
    <n v="12.418314898877799"/>
    <n v="0"/>
    <n v="1630.2640899999999"/>
    <n v="6.1478999999999999E-2"/>
  </r>
  <r>
    <x v="9"/>
    <x v="7"/>
    <x v="29"/>
    <x v="2"/>
    <n v="796.44791599999996"/>
    <n v="0"/>
    <n v="4937.3875808450903"/>
    <n v="36726.216592999997"/>
    <n v="48892.326471"/>
    <n v="0.46479399999999998"/>
  </r>
  <r>
    <x v="9"/>
    <x v="7"/>
    <x v="30"/>
    <x v="0"/>
    <n v="5169.3187390000003"/>
    <n v="0"/>
    <n v="355.89719190389002"/>
    <n v="8276.4335570000003"/>
    <n v="39499.617495999999"/>
    <n v="0.258936"/>
  </r>
  <r>
    <x v="9"/>
    <x v="7"/>
    <x v="30"/>
    <x v="1"/>
    <n v="47.019449999999999"/>
    <n v="0"/>
    <n v="1.2445633388114601"/>
    <n v="0"/>
    <n v="3161.724295"/>
    <n v="1.5035E-2"/>
  </r>
  <r>
    <x v="9"/>
    <x v="7"/>
    <x v="30"/>
    <x v="2"/>
    <n v="11965.713651"/>
    <n v="0"/>
    <n v="423.85824475729902"/>
    <n v="4047.5988929999999"/>
    <n v="37486.035376"/>
    <n v="0.30482500000000001"/>
  </r>
  <r>
    <x v="9"/>
    <x v="7"/>
    <x v="31"/>
    <x v="0"/>
    <n v="102.37460900000001"/>
    <n v="0"/>
    <n v="128.380257646947"/>
    <n v="717.15687500000001"/>
    <n v="10286.358722000001"/>
    <n v="8.4376000000000007E-2"/>
  </r>
  <r>
    <x v="9"/>
    <x v="7"/>
    <x v="31"/>
    <x v="1"/>
    <n v="53.819124000000002"/>
    <n v="0"/>
    <n v="42.3455104398411"/>
    <n v="215.147063"/>
    <n v="823.36570300000005"/>
    <n v="0.27436100000000002"/>
  </r>
  <r>
    <x v="9"/>
    <x v="7"/>
    <x v="31"/>
    <x v="2"/>
    <n v="34.441256000000003"/>
    <n v="0"/>
    <n v="333.274231913211"/>
    <n v="1936.3235629999999"/>
    <n v="9761.9883800000007"/>
    <n v="0.19095200000000001"/>
  </r>
  <r>
    <x v="9"/>
    <x v="7"/>
    <x v="32"/>
    <x v="0"/>
    <n v="466.99282399999998"/>
    <n v="0"/>
    <n v="17.609609192694499"/>
    <n v="1705.7827239999999"/>
    <n v="25921.623981000001"/>
    <n v="7.7915999999999999E-2"/>
  </r>
  <r>
    <x v="9"/>
    <x v="7"/>
    <x v="32"/>
    <x v="1"/>
    <n v="51.182769999999998"/>
    <n v="0"/>
    <n v="1.9509068514282999"/>
    <n v="189.53141400000001"/>
    <n v="2074.88157"/>
    <n v="0.10470699999999999"/>
  </r>
  <r>
    <x v="9"/>
    <x v="7"/>
    <x v="32"/>
    <x v="2"/>
    <n v="435.19261699999998"/>
    <n v="0"/>
    <n v="10.439483955877201"/>
    <n v="852.89136199999996"/>
    <n v="24600.210715000001"/>
    <n v="5.0138000000000002E-2"/>
  </r>
  <r>
    <x v="9"/>
    <x v="5"/>
    <x v="18"/>
    <x v="0"/>
    <n v="0"/>
    <n v="0"/>
    <n v="0"/>
    <n v="0"/>
    <n v="34519.006260000002"/>
    <n v="0"/>
  </r>
  <r>
    <x v="9"/>
    <x v="5"/>
    <x v="18"/>
    <x v="1"/>
    <n v="0"/>
    <n v="0"/>
    <n v="0"/>
    <n v="0"/>
    <n v="3333.4510690000002"/>
    <n v="0"/>
  </r>
  <r>
    <x v="9"/>
    <x v="5"/>
    <x v="18"/>
    <x v="2"/>
    <n v="0"/>
    <n v="0"/>
    <n v="0"/>
    <n v="0"/>
    <n v="63845.940343000002"/>
    <n v="0"/>
  </r>
  <r>
    <x v="9"/>
    <x v="5"/>
    <x v="19"/>
    <x v="0"/>
    <n v="90"/>
    <n v="0"/>
    <n v="0"/>
    <n v="580.351361"/>
    <n v="53020.503879999997"/>
    <n v="1.2485E-2"/>
  </r>
  <r>
    <x v="9"/>
    <x v="5"/>
    <x v="19"/>
    <x v="1"/>
    <n v="2.6"/>
    <n v="0"/>
    <n v="0"/>
    <n v="0"/>
    <n v="5941.7757700000002"/>
    <n v="4.37E-4"/>
  </r>
  <r>
    <x v="9"/>
    <x v="5"/>
    <x v="19"/>
    <x v="2"/>
    <n v="210"/>
    <n v="0"/>
    <n v="0"/>
    <n v="8.4876389999999997"/>
    <n v="20906.503111999999"/>
    <n v="1.0342E-2"/>
  </r>
  <r>
    <x v="9"/>
    <x v="6"/>
    <x v="25"/>
    <x v="0"/>
    <n v="1721"/>
    <n v="0"/>
    <n v="0"/>
    <n v="4719.8289999999997"/>
    <n v="0"/>
    <n v="1"/>
  </r>
  <r>
    <x v="9"/>
    <x v="6"/>
    <x v="25"/>
    <x v="1"/>
    <n v="0"/>
    <n v="0"/>
    <n v="0"/>
    <n v="0"/>
    <n v="0"/>
    <m/>
  </r>
  <r>
    <x v="9"/>
    <x v="6"/>
    <x v="25"/>
    <x v="2"/>
    <n v="17"/>
    <n v="0"/>
    <n v="0"/>
    <n v="0"/>
    <n v="0"/>
    <n v="1"/>
  </r>
  <r>
    <x v="9"/>
    <x v="6"/>
    <x v="20"/>
    <x v="0"/>
    <n v="0"/>
    <n v="0"/>
    <n v="0"/>
    <n v="7260.432476"/>
    <n v="7423.3875719999996"/>
    <n v="0.49445099999999997"/>
  </r>
  <r>
    <x v="9"/>
    <x v="6"/>
    <x v="20"/>
    <x v="1"/>
    <n v="0"/>
    <n v="0"/>
    <n v="0"/>
    <n v="0"/>
    <n v="161.39022199999999"/>
    <n v="0"/>
  </r>
  <r>
    <x v="9"/>
    <x v="6"/>
    <x v="20"/>
    <x v="2"/>
    <n v="0"/>
    <n v="0"/>
    <n v="0"/>
    <n v="878.36952399999996"/>
    <n v="2508.314089"/>
    <n v="0.25935900000000001"/>
  </r>
  <r>
    <x v="9"/>
    <x v="6"/>
    <x v="21"/>
    <x v="0"/>
    <n v="13666"/>
    <n v="0"/>
    <n v="0"/>
    <n v="16464.233790999999"/>
    <n v="808.04880700000001"/>
    <n v="0.973881"/>
  </r>
  <r>
    <x v="9"/>
    <x v="6"/>
    <x v="21"/>
    <x v="1"/>
    <n v="0"/>
    <n v="0"/>
    <n v="0"/>
    <n v="0"/>
    <n v="115.75029000000001"/>
    <n v="0"/>
  </r>
  <r>
    <x v="9"/>
    <x v="6"/>
    <x v="21"/>
    <x v="2"/>
    <n v="138"/>
    <n v="0"/>
    <n v="0"/>
    <n v="3419.108209"/>
    <n v="0"/>
    <n v="1"/>
  </r>
  <r>
    <x v="9"/>
    <x v="6"/>
    <x v="22"/>
    <x v="0"/>
    <n v="13096"/>
    <n v="0"/>
    <n v="0"/>
    <n v="193.70699999999999"/>
    <n v="0"/>
    <n v="1"/>
  </r>
  <r>
    <x v="9"/>
    <x v="6"/>
    <x v="22"/>
    <x v="1"/>
    <n v="0"/>
    <n v="0"/>
    <n v="0"/>
    <n v="0"/>
    <n v="0"/>
    <m/>
  </r>
  <r>
    <x v="9"/>
    <x v="6"/>
    <x v="22"/>
    <x v="2"/>
    <n v="56"/>
    <n v="0"/>
    <n v="0"/>
    <n v="0"/>
    <n v="0"/>
    <n v="1"/>
  </r>
  <r>
    <x v="10"/>
    <x v="0"/>
    <x v="0"/>
    <x v="0"/>
    <n v="0"/>
    <n v="0"/>
    <n v="0"/>
    <n v="0"/>
    <n v="2965.6278849999999"/>
    <n v="0"/>
  </r>
  <r>
    <x v="10"/>
    <x v="0"/>
    <x v="0"/>
    <x v="1"/>
    <n v="618151"/>
    <n v="0"/>
    <n v="0"/>
    <n v="0"/>
    <n v="952.98524399999997"/>
    <n v="0.99846000000000001"/>
  </r>
  <r>
    <x v="10"/>
    <x v="0"/>
    <x v="0"/>
    <x v="2"/>
    <n v="8436"/>
    <n v="0"/>
    <n v="0"/>
    <n v="0"/>
    <n v="739.85778200000004"/>
    <n v="0.91936899999999999"/>
  </r>
  <r>
    <x v="10"/>
    <x v="0"/>
    <x v="1"/>
    <x v="0"/>
    <n v="0"/>
    <n v="0"/>
    <n v="0"/>
    <n v="0"/>
    <n v="25397.170991999999"/>
    <n v="0"/>
  </r>
  <r>
    <x v="10"/>
    <x v="0"/>
    <x v="1"/>
    <x v="1"/>
    <n v="424778"/>
    <n v="0"/>
    <n v="0"/>
    <n v="0"/>
    <n v="26941.759168"/>
    <n v="0.940357"/>
  </r>
  <r>
    <x v="10"/>
    <x v="0"/>
    <x v="1"/>
    <x v="2"/>
    <n v="2000"/>
    <n v="0"/>
    <n v="0"/>
    <n v="0"/>
    <n v="48596.527805999998"/>
    <n v="3.9528000000000001E-2"/>
  </r>
  <r>
    <x v="10"/>
    <x v="0"/>
    <x v="2"/>
    <x v="0"/>
    <n v="0"/>
    <n v="0"/>
    <n v="0"/>
    <n v="0"/>
    <n v="30008.662874000001"/>
    <n v="0"/>
  </r>
  <r>
    <x v="10"/>
    <x v="0"/>
    <x v="2"/>
    <x v="1"/>
    <n v="2340192"/>
    <n v="0"/>
    <n v="0"/>
    <n v="0"/>
    <n v="24507.582987000002"/>
    <n v="0.98963599999999996"/>
  </r>
  <r>
    <x v="10"/>
    <x v="0"/>
    <x v="2"/>
    <x v="2"/>
    <n v="33668"/>
    <n v="0"/>
    <n v="0"/>
    <n v="0"/>
    <n v="394.55301100000003"/>
    <n v="0.98841599999999996"/>
  </r>
  <r>
    <x v="10"/>
    <x v="0"/>
    <x v="3"/>
    <x v="0"/>
    <n v="82"/>
    <n v="0"/>
    <n v="0"/>
    <n v="0"/>
    <n v="20948.012730999999"/>
    <n v="3.8990000000000001E-3"/>
  </r>
  <r>
    <x v="10"/>
    <x v="0"/>
    <x v="3"/>
    <x v="1"/>
    <n v="36163"/>
    <n v="0"/>
    <n v="0"/>
    <n v="0"/>
    <n v="14567.187024000001"/>
    <n v="0.71284899999999995"/>
  </r>
  <r>
    <x v="10"/>
    <x v="0"/>
    <x v="3"/>
    <x v="2"/>
    <n v="623"/>
    <n v="0"/>
    <n v="0"/>
    <n v="0"/>
    <n v="4382.2894210000004"/>
    <n v="0.124468"/>
  </r>
  <r>
    <x v="10"/>
    <x v="0"/>
    <x v="23"/>
    <x v="0"/>
    <n v="2552"/>
    <n v="0"/>
    <n v="0"/>
    <n v="0"/>
    <n v="13251.031367"/>
    <n v="0.16148799999999999"/>
  </r>
  <r>
    <x v="10"/>
    <x v="0"/>
    <x v="23"/>
    <x v="1"/>
    <n v="579988"/>
    <n v="0"/>
    <n v="0"/>
    <n v="0"/>
    <n v="9273.1763210000008"/>
    <n v="0.984263"/>
  </r>
  <r>
    <x v="10"/>
    <x v="0"/>
    <x v="23"/>
    <x v="2"/>
    <n v="0"/>
    <n v="0"/>
    <n v="0"/>
    <n v="0"/>
    <n v="2960.1959529999999"/>
    <n v="0"/>
  </r>
  <r>
    <x v="10"/>
    <x v="0"/>
    <x v="4"/>
    <x v="0"/>
    <n v="10937"/>
    <n v="0"/>
    <n v="0"/>
    <n v="0"/>
    <n v="100786.339687"/>
    <n v="9.7892999999999994E-2"/>
  </r>
  <r>
    <x v="10"/>
    <x v="0"/>
    <x v="4"/>
    <x v="1"/>
    <n v="88460"/>
    <n v="0"/>
    <n v="0"/>
    <n v="0"/>
    <n v="690901.56480599998"/>
    <n v="0.11350300000000001"/>
  </r>
  <r>
    <x v="10"/>
    <x v="0"/>
    <x v="4"/>
    <x v="2"/>
    <n v="800"/>
    <n v="0"/>
    <n v="0"/>
    <n v="0"/>
    <n v="15425.4707"/>
    <n v="4.9305000000000002E-2"/>
  </r>
  <r>
    <x v="10"/>
    <x v="1"/>
    <x v="5"/>
    <x v="0"/>
    <n v="20140"/>
    <n v="0"/>
    <n v="0"/>
    <n v="114.02375600000001"/>
    <n v="26444.688267000001"/>
    <n v="0.43371599999999999"/>
  </r>
  <r>
    <x v="10"/>
    <x v="1"/>
    <x v="5"/>
    <x v="1"/>
    <n v="519"/>
    <n v="0"/>
    <n v="0"/>
    <n v="4.3250089999999997"/>
    <n v="640.83654999999999"/>
    <n v="0.44952900000000001"/>
  </r>
  <r>
    <x v="10"/>
    <x v="1"/>
    <x v="5"/>
    <x v="2"/>
    <n v="161095"/>
    <n v="0"/>
    <n v="0"/>
    <n v="3046.9642349999999"/>
    <n v="38785.100763000002"/>
    <n v="0.80887100000000001"/>
  </r>
  <r>
    <x v="10"/>
    <x v="1"/>
    <x v="6"/>
    <x v="0"/>
    <n v="0"/>
    <n v="0"/>
    <n v="0"/>
    <n v="0"/>
    <n v="12978.984428"/>
    <n v="0"/>
  </r>
  <r>
    <x v="10"/>
    <x v="1"/>
    <x v="6"/>
    <x v="1"/>
    <n v="0"/>
    <n v="0"/>
    <n v="0"/>
    <n v="0"/>
    <n v="3126.5330990000002"/>
    <n v="0"/>
  </r>
  <r>
    <x v="10"/>
    <x v="1"/>
    <x v="6"/>
    <x v="2"/>
    <n v="0"/>
    <n v="0"/>
    <n v="0"/>
    <n v="0"/>
    <n v="38406.352279999999"/>
    <n v="0"/>
  </r>
  <r>
    <x v="10"/>
    <x v="2"/>
    <x v="7"/>
    <x v="0"/>
    <n v="35080"/>
    <n v="0"/>
    <n v="0"/>
    <n v="15.562465"/>
    <n v="16415.948132000001"/>
    <n v="0.68131399999999998"/>
  </r>
  <r>
    <x v="10"/>
    <x v="2"/>
    <x v="7"/>
    <x v="1"/>
    <n v="0"/>
    <n v="0"/>
    <n v="0"/>
    <n v="1.9386669999999999"/>
    <n v="3693.3931360000001"/>
    <n v="5.2400000000000005E-4"/>
  </r>
  <r>
    <x v="10"/>
    <x v="2"/>
    <x v="7"/>
    <x v="2"/>
    <n v="1667"/>
    <n v="0"/>
    <n v="0"/>
    <n v="6.4988679999999999"/>
    <n v="20937.641636"/>
    <n v="7.4011999999999994E-2"/>
  </r>
  <r>
    <x v="10"/>
    <x v="2"/>
    <x v="8"/>
    <x v="0"/>
    <n v="174649.38"/>
    <n v="0"/>
    <n v="0"/>
    <n v="132580.682489"/>
    <n v="53355.466224999996"/>
    <n v="0.85203099999999998"/>
  </r>
  <r>
    <x v="10"/>
    <x v="2"/>
    <x v="8"/>
    <x v="1"/>
    <n v="88786"/>
    <n v="0"/>
    <n v="0"/>
    <n v="27400.165466999999"/>
    <n v="15815.610084"/>
    <n v="0.88018600000000002"/>
  </r>
  <r>
    <x v="10"/>
    <x v="2"/>
    <x v="8"/>
    <x v="2"/>
    <n v="126015.7"/>
    <n v="0"/>
    <n v="0"/>
    <n v="84990.450043999997"/>
    <n v="35171.010836000001"/>
    <n v="0.85713099999999998"/>
  </r>
  <r>
    <x v="10"/>
    <x v="2"/>
    <x v="9"/>
    <x v="0"/>
    <n v="438310"/>
    <n v="0"/>
    <n v="0"/>
    <n v="9075.5349549999992"/>
    <n v="0"/>
    <n v="1"/>
  </r>
  <r>
    <x v="10"/>
    <x v="2"/>
    <x v="9"/>
    <x v="1"/>
    <n v="65333"/>
    <n v="0"/>
    <n v="0"/>
    <n v="679.60593900000003"/>
    <n v="0"/>
    <n v="1"/>
  </r>
  <r>
    <x v="10"/>
    <x v="2"/>
    <x v="9"/>
    <x v="2"/>
    <n v="136602"/>
    <n v="0"/>
    <n v="0"/>
    <n v="1401.4371060000001"/>
    <n v="0"/>
    <n v="1"/>
  </r>
  <r>
    <x v="10"/>
    <x v="3"/>
    <x v="10"/>
    <x v="0"/>
    <n v="61120.24"/>
    <n v="0"/>
    <n v="0"/>
    <n v="6746.6145749999996"/>
    <n v="232993.084156"/>
    <n v="0.225576"/>
  </r>
  <r>
    <x v="10"/>
    <x v="3"/>
    <x v="10"/>
    <x v="1"/>
    <n v="0"/>
    <n v="0"/>
    <n v="0"/>
    <n v="105.30674999999999"/>
    <n v="2852.5544020000002"/>
    <n v="3.5602000000000002E-2"/>
  </r>
  <r>
    <x v="10"/>
    <x v="3"/>
    <x v="10"/>
    <x v="2"/>
    <n v="4852.2299999999996"/>
    <n v="0"/>
    <n v="0"/>
    <n v="6629.5846739999997"/>
    <n v="636274.68569900002"/>
    <n v="1.7725000000000001E-2"/>
  </r>
  <r>
    <x v="10"/>
    <x v="3"/>
    <x v="11"/>
    <x v="0"/>
    <n v="185594.76"/>
    <n v="0"/>
    <n v="0"/>
    <n v="0"/>
    <n v="58725.950379000002"/>
    <n v="0.75963499999999995"/>
  </r>
  <r>
    <x v="10"/>
    <x v="3"/>
    <x v="11"/>
    <x v="1"/>
    <n v="0"/>
    <n v="0"/>
    <n v="0"/>
    <n v="0"/>
    <n v="20562.721473000001"/>
    <n v="0"/>
  </r>
  <r>
    <x v="10"/>
    <x v="3"/>
    <x v="11"/>
    <x v="2"/>
    <n v="266803.77"/>
    <n v="0"/>
    <n v="0"/>
    <n v="0"/>
    <n v="100822.22524699999"/>
    <n v="0.72574700000000003"/>
  </r>
  <r>
    <x v="10"/>
    <x v="3"/>
    <x v="12"/>
    <x v="0"/>
    <n v="82941"/>
    <n v="0"/>
    <n v="0"/>
    <n v="11.054679999999999"/>
    <n v="28989.040992999999"/>
    <n v="0.74103300000000005"/>
  </r>
  <r>
    <x v="10"/>
    <x v="3"/>
    <x v="12"/>
    <x v="1"/>
    <n v="0"/>
    <n v="0"/>
    <n v="0"/>
    <n v="0"/>
    <n v="499.39648299999999"/>
    <n v="0"/>
  </r>
  <r>
    <x v="10"/>
    <x v="3"/>
    <x v="12"/>
    <x v="2"/>
    <n v="12979"/>
    <n v="0"/>
    <n v="0"/>
    <n v="6.1313199999999997"/>
    <n v="100564.941981"/>
    <n v="0.114355"/>
  </r>
  <r>
    <x v="10"/>
    <x v="3"/>
    <x v="13"/>
    <x v="0"/>
    <n v="109853.65"/>
    <n v="0"/>
    <n v="0"/>
    <n v="33.994875999999998"/>
    <n v="226462.77094399999"/>
    <n v="0.32670500000000002"/>
  </r>
  <r>
    <x v="10"/>
    <x v="3"/>
    <x v="13"/>
    <x v="1"/>
    <n v="70578"/>
    <n v="0"/>
    <n v="0"/>
    <n v="49.432929000000001"/>
    <n v="112139.031773"/>
    <n v="0.38643499999999997"/>
  </r>
  <r>
    <x v="10"/>
    <x v="3"/>
    <x v="13"/>
    <x v="2"/>
    <n v="23278.75"/>
    <n v="0"/>
    <n v="0"/>
    <n v="7.5721949999999998"/>
    <n v="28139.906142"/>
    <n v="0.45280999999999999"/>
  </r>
  <r>
    <x v="10"/>
    <x v="4"/>
    <x v="14"/>
    <x v="0"/>
    <n v="514547.53"/>
    <n v="0"/>
    <n v="0"/>
    <n v="202904.85329999999"/>
    <n v="75533.756890000004"/>
    <n v="0.90474699999999997"/>
  </r>
  <r>
    <x v="10"/>
    <x v="4"/>
    <x v="14"/>
    <x v="1"/>
    <n v="257"/>
    <n v="0"/>
    <n v="0"/>
    <n v="11272.49185"/>
    <n v="4106.2978730000004"/>
    <n v="0.73737799999999998"/>
  </r>
  <r>
    <x v="10"/>
    <x v="4"/>
    <x v="14"/>
    <x v="2"/>
    <n v="1158.95"/>
    <n v="0"/>
    <n v="0"/>
    <n v="11272.49185"/>
    <n v="36960.273872999998"/>
    <n v="0.25169000000000002"/>
  </r>
  <r>
    <x v="10"/>
    <x v="4"/>
    <x v="24"/>
    <x v="0"/>
    <n v="0"/>
    <n v="0"/>
    <n v="0"/>
    <n v="0"/>
    <n v="27284.285199999998"/>
    <n v="0"/>
  </r>
  <r>
    <x v="10"/>
    <x v="4"/>
    <x v="24"/>
    <x v="1"/>
    <n v="0"/>
    <n v="0"/>
    <n v="0"/>
    <n v="0"/>
    <n v="509.827721"/>
    <n v="0"/>
  </r>
  <r>
    <x v="10"/>
    <x v="4"/>
    <x v="24"/>
    <x v="2"/>
    <n v="0"/>
    <n v="0"/>
    <n v="0"/>
    <n v="0"/>
    <n v="28062.932648999998"/>
    <n v="0"/>
  </r>
  <r>
    <x v="10"/>
    <x v="4"/>
    <x v="15"/>
    <x v="0"/>
    <n v="30186"/>
    <n v="0"/>
    <n v="0"/>
    <n v="91863.134300000005"/>
    <n v="0"/>
    <n v="1"/>
  </r>
  <r>
    <x v="10"/>
    <x v="4"/>
    <x v="15"/>
    <x v="1"/>
    <n v="0"/>
    <n v="0"/>
    <n v="0"/>
    <n v="6561.6524499999996"/>
    <n v="0"/>
    <n v="1"/>
  </r>
  <r>
    <x v="10"/>
    <x v="4"/>
    <x v="15"/>
    <x v="2"/>
    <n v="0"/>
    <n v="0"/>
    <n v="0"/>
    <n v="32808.26225"/>
    <n v="0"/>
    <n v="1"/>
  </r>
  <r>
    <x v="10"/>
    <x v="4"/>
    <x v="16"/>
    <x v="0"/>
    <n v="11074"/>
    <n v="0"/>
    <n v="0"/>
    <n v="220504.05410099999"/>
    <n v="81452.138812999998"/>
    <n v="0.73979399999999995"/>
  </r>
  <r>
    <x v="10"/>
    <x v="4"/>
    <x v="16"/>
    <x v="1"/>
    <n v="0"/>
    <n v="0"/>
    <n v="0"/>
    <n v="43.515866000000003"/>
    <n v="1555.0894800000001"/>
    <n v="2.7220999999999999E-2"/>
  </r>
  <r>
    <x v="10"/>
    <x v="4"/>
    <x v="16"/>
    <x v="2"/>
    <n v="127137"/>
    <n v="0"/>
    <n v="0"/>
    <n v="115366.859033"/>
    <n v="126278.681302"/>
    <n v="0.65757900000000002"/>
  </r>
  <r>
    <x v="10"/>
    <x v="4"/>
    <x v="17"/>
    <x v="0"/>
    <n v="173023"/>
    <n v="0"/>
    <n v="0"/>
    <n v="0"/>
    <n v="78310.749616999994"/>
    <n v="0.688419"/>
  </r>
  <r>
    <x v="10"/>
    <x v="4"/>
    <x v="17"/>
    <x v="1"/>
    <n v="0"/>
    <n v="0"/>
    <n v="0"/>
    <n v="0"/>
    <n v="1588.981256"/>
    <n v="0"/>
  </r>
  <r>
    <x v="10"/>
    <x v="4"/>
    <x v="17"/>
    <x v="2"/>
    <n v="0"/>
    <n v="0"/>
    <n v="0"/>
    <n v="0"/>
    <n v="84301.300891000006"/>
    <n v="0"/>
  </r>
  <r>
    <x v="10"/>
    <x v="7"/>
    <x v="26"/>
    <x v="0"/>
    <n v="2609.8744489999999"/>
    <n v="0"/>
    <n v="434.16969018067499"/>
    <n v="7335.4973650000002"/>
    <n v="51922.350224000002"/>
    <n v="0.1666"/>
  </r>
  <r>
    <x v="10"/>
    <x v="7"/>
    <x v="26"/>
    <x v="1"/>
    <n v="546.17356299999994"/>
    <n v="0"/>
    <n v="67.417198140643293"/>
    <n v="1215.828293"/>
    <n v="4156.0948340000004"/>
    <n v="0.305641"/>
  </r>
  <r>
    <x v="10"/>
    <x v="7"/>
    <x v="26"/>
    <x v="2"/>
    <n v="4132.44373"/>
    <n v="0"/>
    <n v="1422.91311167868"/>
    <n v="31976.284092999998"/>
    <n v="71837.265813999998"/>
    <n v="0.343165"/>
  </r>
  <r>
    <x v="10"/>
    <x v="7"/>
    <x v="27"/>
    <x v="0"/>
    <n v="7073.7326979999998"/>
    <n v="0"/>
    <n v="360.03057749726003"/>
    <n v="8322.2212500000005"/>
    <n v="38887.450586999999"/>
    <n v="0.28834100000000001"/>
  </r>
  <r>
    <x v="10"/>
    <x v="7"/>
    <x v="27"/>
    <x v="1"/>
    <n v="24.128367000000001"/>
    <n v="0"/>
    <n v="1.58862512040302"/>
    <n v="0"/>
    <n v="3112.7237460000001"/>
    <n v="8.1939999999999999E-3"/>
  </r>
  <r>
    <x v="10"/>
    <x v="7"/>
    <x v="27"/>
    <x v="2"/>
    <n v="13509.352967999999"/>
    <n v="0"/>
    <n v="395.88079738233699"/>
    <n v="2774.07375"/>
    <n v="34264.758254"/>
    <n v="0.32740399999999997"/>
  </r>
  <r>
    <x v="10"/>
    <x v="7"/>
    <x v="28"/>
    <x v="0"/>
    <n v="0"/>
    <n v="0"/>
    <n v="20"/>
    <n v="2501.475555"/>
    <n v="28901.831163999999"/>
    <n v="8.0241999999999994E-2"/>
  </r>
  <r>
    <x v="10"/>
    <x v="7"/>
    <x v="28"/>
    <x v="1"/>
    <n v="0"/>
    <n v="0"/>
    <n v="0"/>
    <n v="0"/>
    <n v="2228.4538480000001"/>
    <n v="0"/>
  </r>
  <r>
    <x v="10"/>
    <x v="7"/>
    <x v="28"/>
    <x v="2"/>
    <n v="209.067565"/>
    <n v="0"/>
    <n v="0"/>
    <n v="55.898895000000003"/>
    <n v="84717.655144999997"/>
    <n v="3.117E-3"/>
  </r>
  <r>
    <x v="10"/>
    <x v="7"/>
    <x v="29"/>
    <x v="0"/>
    <n v="0"/>
    <n v="0"/>
    <n v="243.10412010135099"/>
    <n v="2283.9982650000002"/>
    <n v="20451.139963000001"/>
    <n v="0.10997800000000001"/>
  </r>
  <r>
    <x v="10"/>
    <x v="7"/>
    <x v="29"/>
    <x v="1"/>
    <n v="0"/>
    <n v="0"/>
    <n v="7.2711618148882504"/>
    <n v="0"/>
    <n v="1721.5622960000001"/>
    <n v="4.2050000000000004E-3"/>
  </r>
  <r>
    <x v="10"/>
    <x v="7"/>
    <x v="29"/>
    <x v="2"/>
    <n v="0"/>
    <n v="0"/>
    <n v="2890.9352303820501"/>
    <n v="37000.771885000002"/>
    <n v="44416.631275"/>
    <n v="0.47316399999999997"/>
  </r>
  <r>
    <x v="10"/>
    <x v="7"/>
    <x v="30"/>
    <x v="0"/>
    <n v="2245.7128349999998"/>
    <n v="0"/>
    <n v="435.18798753932703"/>
    <n v="8315.4646560000001"/>
    <n v="41711.678842000001"/>
    <n v="0.20862700000000001"/>
  </r>
  <r>
    <x v="10"/>
    <x v="7"/>
    <x v="30"/>
    <x v="1"/>
    <n v="0"/>
    <n v="0"/>
    <n v="1.5218412145517899"/>
    <n v="0"/>
    <n v="3338.7874820000002"/>
    <n v="4.55E-4"/>
  </r>
  <r>
    <x v="10"/>
    <x v="7"/>
    <x v="30"/>
    <x v="2"/>
    <n v="8067.693303"/>
    <n v="0"/>
    <n v="518.29017124612096"/>
    <n v="4066.6870939999999"/>
    <n v="36753.260249999999"/>
    <n v="0.25609599999999999"/>
  </r>
  <r>
    <x v="10"/>
    <x v="7"/>
    <x v="31"/>
    <x v="0"/>
    <n v="1643.4057459999999"/>
    <n v="0"/>
    <n v="118.591416838933"/>
    <n v="920.69888200000003"/>
    <n v="10862.416364000001"/>
    <n v="0.19805600000000001"/>
  </r>
  <r>
    <x v="10"/>
    <x v="7"/>
    <x v="31"/>
    <x v="1"/>
    <n v="525.84328800000003"/>
    <n v="0"/>
    <n v="38.094336027973"/>
    <n v="350.74243100000001"/>
    <n v="869.47590700000001"/>
    <n v="0.51266800000000001"/>
  </r>
  <r>
    <x v="10"/>
    <x v="7"/>
    <x v="31"/>
    <x v="2"/>
    <n v="2230.0978620000001"/>
    <n v="0"/>
    <n v="189.314247133094"/>
    <n v="1534.498137"/>
    <n v="9571.1615239999992"/>
    <n v="0.29233900000000002"/>
  </r>
  <r>
    <x v="10"/>
    <x v="7"/>
    <x v="32"/>
    <x v="0"/>
    <n v="261.21762200000001"/>
    <n v="0"/>
    <n v="0"/>
    <n v="1634.3748310000001"/>
    <n v="27373.289240999999"/>
    <n v="6.4764000000000002E-2"/>
  </r>
  <r>
    <x v="10"/>
    <x v="7"/>
    <x v="32"/>
    <x v="1"/>
    <n v="29.491963999999999"/>
    <n v="0"/>
    <n v="0"/>
    <n v="181.59720300000001"/>
    <n v="2191.0792839999999"/>
    <n v="8.7873999999999994E-2"/>
  </r>
  <r>
    <x v="10"/>
    <x v="7"/>
    <x v="32"/>
    <x v="2"/>
    <n v="227.72163"/>
    <n v="0"/>
    <n v="0"/>
    <n v="817.18741599999998"/>
    <n v="24119.32704"/>
    <n v="4.1522999999999997E-2"/>
  </r>
  <r>
    <x v="10"/>
    <x v="5"/>
    <x v="18"/>
    <x v="0"/>
    <n v="0"/>
    <n v="0"/>
    <n v="0"/>
    <n v="0"/>
    <n v="36452.142941999999"/>
    <n v="0"/>
  </r>
  <r>
    <x v="10"/>
    <x v="5"/>
    <x v="18"/>
    <x v="1"/>
    <n v="0"/>
    <n v="0"/>
    <n v="0"/>
    <n v="0"/>
    <n v="3520.1313140000002"/>
    <n v="0"/>
  </r>
  <r>
    <x v="10"/>
    <x v="5"/>
    <x v="18"/>
    <x v="2"/>
    <n v="0"/>
    <n v="0"/>
    <n v="0"/>
    <n v="0"/>
    <n v="62597.883126000001"/>
    <n v="0"/>
  </r>
  <r>
    <x v="10"/>
    <x v="5"/>
    <x v="19"/>
    <x v="0"/>
    <n v="50.6"/>
    <n v="0"/>
    <n v="0"/>
    <n v="164.036959"/>
    <n v="55989.763197"/>
    <n v="3.8180000000000002E-3"/>
  </r>
  <r>
    <x v="10"/>
    <x v="5"/>
    <x v="19"/>
    <x v="1"/>
    <n v="0"/>
    <n v="0"/>
    <n v="0"/>
    <n v="0"/>
    <n v="6274.5276640000002"/>
    <n v="0"/>
  </r>
  <r>
    <x v="10"/>
    <x v="5"/>
    <x v="19"/>
    <x v="2"/>
    <n v="319"/>
    <n v="0"/>
    <n v="0"/>
    <n v="2.399041"/>
    <n v="20497.823844999999"/>
    <n v="1.5436999999999999E-2"/>
  </r>
  <r>
    <x v="10"/>
    <x v="6"/>
    <x v="25"/>
    <x v="0"/>
    <n v="1947"/>
    <n v="0"/>
    <n v="0"/>
    <n v="5690.5439999999999"/>
    <n v="0"/>
    <n v="1"/>
  </r>
  <r>
    <x v="10"/>
    <x v="6"/>
    <x v="25"/>
    <x v="1"/>
    <n v="10"/>
    <n v="0"/>
    <n v="0"/>
    <n v="0"/>
    <n v="0"/>
    <n v="1"/>
  </r>
  <r>
    <x v="10"/>
    <x v="6"/>
    <x v="25"/>
    <x v="2"/>
    <n v="56"/>
    <n v="0"/>
    <n v="0"/>
    <n v="0"/>
    <n v="0"/>
    <n v="1"/>
  </r>
  <r>
    <x v="10"/>
    <x v="6"/>
    <x v="20"/>
    <x v="0"/>
    <n v="0"/>
    <n v="0"/>
    <n v="0"/>
    <n v="1590.8414720000001"/>
    <n v="7839.1128310000004"/>
    <n v="0.16869999999999999"/>
  </r>
  <r>
    <x v="10"/>
    <x v="6"/>
    <x v="20"/>
    <x v="1"/>
    <n v="0"/>
    <n v="0"/>
    <n v="0"/>
    <n v="0"/>
    <n v="170.42841300000001"/>
    <n v="0"/>
  </r>
  <r>
    <x v="10"/>
    <x v="6"/>
    <x v="20"/>
    <x v="2"/>
    <n v="0"/>
    <n v="0"/>
    <n v="0"/>
    <n v="192.46052800000001"/>
    <n v="2459.2816910000001"/>
    <n v="7.2578000000000004E-2"/>
  </r>
  <r>
    <x v="10"/>
    <x v="6"/>
    <x v="21"/>
    <x v="0"/>
    <n v="17306"/>
    <n v="0"/>
    <n v="0"/>
    <n v="12209.801729999999"/>
    <n v="853.30123300000002"/>
    <n v="0.97190200000000004"/>
  </r>
  <r>
    <x v="10"/>
    <x v="6"/>
    <x v="21"/>
    <x v="1"/>
    <n v="250"/>
    <n v="0"/>
    <n v="0"/>
    <n v="0"/>
    <n v="122.23254799999999"/>
    <n v="0.67162299999999997"/>
  </r>
  <r>
    <x v="10"/>
    <x v="6"/>
    <x v="21"/>
    <x v="2"/>
    <n v="1324"/>
    <n v="0"/>
    <n v="0"/>
    <n v="2535.5952699999998"/>
    <n v="0"/>
    <n v="1"/>
  </r>
  <r>
    <x v="10"/>
    <x v="6"/>
    <x v="22"/>
    <x v="0"/>
    <n v="20944"/>
    <n v="0"/>
    <n v="0"/>
    <n v="6.2750000000000004"/>
    <n v="0"/>
    <n v="1"/>
  </r>
  <r>
    <x v="10"/>
    <x v="6"/>
    <x v="22"/>
    <x v="1"/>
    <n v="140"/>
    <n v="0"/>
    <n v="0"/>
    <n v="0"/>
    <n v="0"/>
    <n v="1"/>
  </r>
  <r>
    <x v="10"/>
    <x v="6"/>
    <x v="22"/>
    <x v="2"/>
    <n v="250"/>
    <n v="0"/>
    <n v="0"/>
    <n v="0"/>
    <n v="0"/>
    <n v="1"/>
  </r>
  <r>
    <x v="11"/>
    <x v="0"/>
    <x v="0"/>
    <x v="0"/>
    <n v="0"/>
    <n v="0"/>
    <n v="0"/>
    <n v="0"/>
    <n v="2966.3159209999999"/>
    <n v="0"/>
  </r>
  <r>
    <x v="11"/>
    <x v="0"/>
    <x v="0"/>
    <x v="1"/>
    <n v="755452"/>
    <n v="0"/>
    <n v="0"/>
    <n v="0"/>
    <n v="953.20633999999995"/>
    <n v="0.99873900000000004"/>
  </r>
  <r>
    <x v="11"/>
    <x v="0"/>
    <x v="0"/>
    <x v="2"/>
    <n v="2000"/>
    <n v="0"/>
    <n v="0"/>
    <n v="0"/>
    <n v="765.34398499999998"/>
    <n v="0.72323700000000002"/>
  </r>
  <r>
    <x v="11"/>
    <x v="0"/>
    <x v="1"/>
    <x v="0"/>
    <n v="0"/>
    <n v="0"/>
    <n v="0"/>
    <n v="0"/>
    <n v="25403.063227999999"/>
    <n v="0"/>
  </r>
  <r>
    <x v="11"/>
    <x v="0"/>
    <x v="1"/>
    <x v="1"/>
    <n v="584157"/>
    <n v="0"/>
    <n v="0"/>
    <n v="0"/>
    <n v="26948.009753999999"/>
    <n v="0.95590200000000003"/>
  </r>
  <r>
    <x v="11"/>
    <x v="0"/>
    <x v="1"/>
    <x v="2"/>
    <n v="2000"/>
    <n v="0"/>
    <n v="0"/>
    <n v="0"/>
    <n v="50270.553505000003"/>
    <n v="3.8261999999999997E-2"/>
  </r>
  <r>
    <x v="11"/>
    <x v="0"/>
    <x v="2"/>
    <x v="0"/>
    <n v="5909"/>
    <n v="0"/>
    <n v="0"/>
    <n v="0"/>
    <n v="30015.624993000001"/>
    <n v="0.16448299999999999"/>
  </r>
  <r>
    <x v="11"/>
    <x v="0"/>
    <x v="2"/>
    <x v="1"/>
    <n v="2227056"/>
    <n v="0"/>
    <n v="0"/>
    <n v="0"/>
    <n v="24513.268835999999"/>
    <n v="0.98911199999999999"/>
  </r>
  <r>
    <x v="11"/>
    <x v="0"/>
    <x v="2"/>
    <x v="2"/>
    <n v="30000"/>
    <n v="0"/>
    <n v="0"/>
    <n v="0"/>
    <n v="408.14434999999997"/>
    <n v="0.98657700000000004"/>
  </r>
  <r>
    <x v="11"/>
    <x v="0"/>
    <x v="3"/>
    <x v="0"/>
    <n v="774"/>
    <n v="0"/>
    <n v="0"/>
    <n v="0"/>
    <n v="20952.872746000001"/>
    <n v="3.5624000000000003E-2"/>
  </r>
  <r>
    <x v="11"/>
    <x v="0"/>
    <x v="3"/>
    <x v="1"/>
    <n v="33750"/>
    <n v="0"/>
    <n v="0"/>
    <n v="0"/>
    <n v="14570.566664"/>
    <n v="0.69845999999999997"/>
  </r>
  <r>
    <x v="11"/>
    <x v="0"/>
    <x v="3"/>
    <x v="2"/>
    <n v="0"/>
    <n v="0"/>
    <n v="0"/>
    <n v="0"/>
    <n v="4533.2480480000004"/>
    <n v="0"/>
  </r>
  <r>
    <x v="11"/>
    <x v="0"/>
    <x v="23"/>
    <x v="0"/>
    <n v="7339"/>
    <n v="0"/>
    <n v="0"/>
    <n v="0"/>
    <n v="13254.105654000001"/>
    <n v="0.356381"/>
  </r>
  <r>
    <x v="11"/>
    <x v="0"/>
    <x v="23"/>
    <x v="1"/>
    <n v="339212"/>
    <n v="0"/>
    <n v="0"/>
    <n v="0"/>
    <n v="9275.3277309999994"/>
    <n v="0.97338400000000003"/>
  </r>
  <r>
    <x v="11"/>
    <x v="0"/>
    <x v="23"/>
    <x v="2"/>
    <n v="0"/>
    <n v="0"/>
    <n v="0"/>
    <n v="0"/>
    <n v="3062.167109"/>
    <n v="0"/>
  </r>
  <r>
    <x v="11"/>
    <x v="0"/>
    <x v="4"/>
    <x v="0"/>
    <n v="14588"/>
    <n v="0"/>
    <n v="0"/>
    <n v="0"/>
    <n v="100809.722484"/>
    <n v="0.126414"/>
  </r>
  <r>
    <x v="11"/>
    <x v="0"/>
    <x v="4"/>
    <x v="1"/>
    <n v="76889"/>
    <n v="0"/>
    <n v="0"/>
    <n v="0"/>
    <n v="691061.85647799994"/>
    <n v="0.100122"/>
  </r>
  <r>
    <x v="11"/>
    <x v="0"/>
    <x v="4"/>
    <x v="2"/>
    <n v="800"/>
    <n v="0"/>
    <n v="0"/>
    <n v="0"/>
    <n v="15956.838588000001"/>
    <n v="4.7740999999999999E-2"/>
  </r>
  <r>
    <x v="11"/>
    <x v="1"/>
    <x v="5"/>
    <x v="0"/>
    <n v="7659"/>
    <n v="0"/>
    <n v="0"/>
    <n v="101.500286"/>
    <n v="26450.823530999998"/>
    <n v="0.22684000000000001"/>
  </r>
  <r>
    <x v="11"/>
    <x v="1"/>
    <x v="5"/>
    <x v="1"/>
    <n v="0"/>
    <n v="0"/>
    <n v="0"/>
    <n v="3.8499840000000001"/>
    <n v="640.98522700000001"/>
    <n v="5.9699999999999996E-3"/>
  </r>
  <r>
    <x v="11"/>
    <x v="1"/>
    <x v="5"/>
    <x v="2"/>
    <n v="134895"/>
    <n v="0"/>
    <n v="0"/>
    <n v="2712.3097299999999"/>
    <n v="40121.147974"/>
    <n v="0.77425500000000003"/>
  </r>
  <r>
    <x v="11"/>
    <x v="1"/>
    <x v="6"/>
    <x v="0"/>
    <n v="0"/>
    <n v="0"/>
    <n v="0"/>
    <n v="0"/>
    <n v="12981.995599"/>
    <n v="0"/>
  </r>
  <r>
    <x v="11"/>
    <x v="1"/>
    <x v="6"/>
    <x v="1"/>
    <n v="0"/>
    <n v="0"/>
    <n v="0"/>
    <n v="0"/>
    <n v="3127.2584670000001"/>
    <n v="0"/>
  </r>
  <r>
    <x v="11"/>
    <x v="1"/>
    <x v="6"/>
    <x v="2"/>
    <n v="0"/>
    <n v="0"/>
    <n v="0"/>
    <n v="0"/>
    <n v="39729.352575999997"/>
    <n v="0"/>
  </r>
  <r>
    <x v="11"/>
    <x v="2"/>
    <x v="7"/>
    <x v="0"/>
    <n v="28825"/>
    <n v="0"/>
    <n v="0"/>
    <n v="0.80406100000000003"/>
    <n v="16419.756690999999"/>
    <n v="0.637096"/>
  </r>
  <r>
    <x v="11"/>
    <x v="2"/>
    <x v="7"/>
    <x v="1"/>
    <n v="0"/>
    <n v="0"/>
    <n v="0"/>
    <n v="0.100164"/>
    <n v="3694.2500169999998"/>
    <n v="2.6999999999999999E-5"/>
  </r>
  <r>
    <x v="11"/>
    <x v="2"/>
    <x v="7"/>
    <x v="2"/>
    <n v="1445"/>
    <n v="0"/>
    <n v="0"/>
    <n v="0.33577499999999999"/>
    <n v="21658.889672000001"/>
    <n v="6.2557000000000001E-2"/>
  </r>
  <r>
    <x v="11"/>
    <x v="2"/>
    <x v="8"/>
    <x v="0"/>
    <n v="235387.54"/>
    <n v="0"/>
    <n v="0"/>
    <n v="168954.99826200001"/>
    <n v="53367.844885999999"/>
    <n v="0.88340200000000002"/>
  </r>
  <r>
    <x v="11"/>
    <x v="2"/>
    <x v="8"/>
    <x v="1"/>
    <n v="92500"/>
    <n v="0"/>
    <n v="0"/>
    <n v="34917.567340000001"/>
    <n v="15819.279364"/>
    <n v="0.88955799999999996"/>
  </r>
  <r>
    <x v="11"/>
    <x v="2"/>
    <x v="8"/>
    <x v="2"/>
    <n v="285189.98"/>
    <n v="0"/>
    <n v="0"/>
    <n v="108308.096397"/>
    <n v="36382.561921"/>
    <n v="0.91536499999999998"/>
  </r>
  <r>
    <x v="11"/>
    <x v="2"/>
    <x v="9"/>
    <x v="0"/>
    <n v="615686"/>
    <n v="0"/>
    <n v="0"/>
    <n v="7540.414049"/>
    <n v="0"/>
    <n v="1"/>
  </r>
  <r>
    <x v="11"/>
    <x v="2"/>
    <x v="9"/>
    <x v="1"/>
    <n v="7312"/>
    <n v="0"/>
    <n v="0"/>
    <n v="564.65103099999999"/>
    <n v="0"/>
    <n v="1"/>
  </r>
  <r>
    <x v="11"/>
    <x v="2"/>
    <x v="9"/>
    <x v="2"/>
    <n v="8566"/>
    <n v="0"/>
    <n v="0"/>
    <n v="1164.38492"/>
    <n v="0"/>
    <n v="1"/>
  </r>
  <r>
    <x v="11"/>
    <x v="3"/>
    <x v="10"/>
    <x v="0"/>
    <n v="25381"/>
    <n v="0"/>
    <n v="0"/>
    <n v="6704.376878"/>
    <n v="233047.139398"/>
    <n v="0.121016"/>
  </r>
  <r>
    <x v="11"/>
    <x v="3"/>
    <x v="10"/>
    <x v="1"/>
    <n v="0"/>
    <n v="0"/>
    <n v="0"/>
    <n v="104.647469"/>
    <n v="2853.2162039999998"/>
    <n v="3.5379000000000001E-2"/>
  </r>
  <r>
    <x v="11"/>
    <x v="3"/>
    <x v="10"/>
    <x v="2"/>
    <n v="7555.04"/>
    <n v="0"/>
    <n v="0"/>
    <n v="6588.0796520000004"/>
    <n v="658192.71613299998"/>
    <n v="2.1035000000000002E-2"/>
  </r>
  <r>
    <x v="11"/>
    <x v="3"/>
    <x v="11"/>
    <x v="0"/>
    <n v="168789"/>
    <n v="0"/>
    <n v="0"/>
    <n v="0"/>
    <n v="58739.575012000001"/>
    <n v="0.74183600000000005"/>
  </r>
  <r>
    <x v="11"/>
    <x v="3"/>
    <x v="11"/>
    <x v="1"/>
    <n v="0"/>
    <n v="0"/>
    <n v="0"/>
    <n v="0"/>
    <n v="20567.492098999999"/>
    <n v="0"/>
  </r>
  <r>
    <x v="11"/>
    <x v="3"/>
    <x v="11"/>
    <x v="2"/>
    <n v="360402.96"/>
    <n v="0"/>
    <n v="0"/>
    <n v="0"/>
    <n v="104295.292227"/>
    <n v="0.775563"/>
  </r>
  <r>
    <x v="11"/>
    <x v="3"/>
    <x v="12"/>
    <x v="0"/>
    <n v="62212"/>
    <n v="0"/>
    <n v="0"/>
    <n v="22.817564000000001"/>
    <n v="28995.766555999999"/>
    <n v="0.68217000000000005"/>
  </r>
  <r>
    <x v="11"/>
    <x v="3"/>
    <x v="12"/>
    <x v="1"/>
    <n v="11159"/>
    <n v="0"/>
    <n v="0"/>
    <n v="0"/>
    <n v="499.51234399999998"/>
    <n v="0.95715399999999995"/>
  </r>
  <r>
    <x v="11"/>
    <x v="3"/>
    <x v="12"/>
    <x v="2"/>
    <n v="14578"/>
    <n v="0"/>
    <n v="0"/>
    <n v="12.655436"/>
    <n v="104029.146213"/>
    <n v="0.123003"/>
  </r>
  <r>
    <x v="11"/>
    <x v="3"/>
    <x v="13"/>
    <x v="0"/>
    <n v="148488.95000000001"/>
    <n v="0"/>
    <n v="0"/>
    <n v="0.99929999999999997"/>
    <n v="226515.31113099999"/>
    <n v="0.39596700000000001"/>
  </r>
  <r>
    <x v="11"/>
    <x v="3"/>
    <x v="13"/>
    <x v="1"/>
    <n v="59892"/>
    <n v="0"/>
    <n v="0"/>
    <n v="1.453111"/>
    <n v="112165.048436"/>
    <n v="0.34809899999999999"/>
  </r>
  <r>
    <x v="11"/>
    <x v="3"/>
    <x v="13"/>
    <x v="2"/>
    <n v="19024.650000000001"/>
    <n v="0"/>
    <n v="0"/>
    <n v="0.22258900000000001"/>
    <n v="29109.253709000001"/>
    <n v="0.39524700000000001"/>
  </r>
  <r>
    <x v="11"/>
    <x v="4"/>
    <x v="14"/>
    <x v="0"/>
    <n v="484930.99"/>
    <n v="0"/>
    <n v="0"/>
    <n v="284235.67259999999"/>
    <n v="75551.280994999994"/>
    <n v="0.91056000000000004"/>
  </r>
  <r>
    <x v="11"/>
    <x v="4"/>
    <x v="14"/>
    <x v="1"/>
    <n v="170"/>
    <n v="0"/>
    <n v="0"/>
    <n v="15790.870699999999"/>
    <n v="4107.250548"/>
    <n v="0.79533399999999999"/>
  </r>
  <r>
    <x v="11"/>
    <x v="4"/>
    <x v="14"/>
    <x v="2"/>
    <n v="55.13"/>
    <n v="0"/>
    <n v="0"/>
    <n v="15790.870699999999"/>
    <n v="38233.460479000001"/>
    <n v="0.29301300000000002"/>
  </r>
  <r>
    <x v="11"/>
    <x v="4"/>
    <x v="24"/>
    <x v="0"/>
    <n v="0"/>
    <n v="0"/>
    <n v="0"/>
    <n v="0"/>
    <n v="27290.615254"/>
    <n v="0"/>
  </r>
  <r>
    <x v="11"/>
    <x v="4"/>
    <x v="24"/>
    <x v="1"/>
    <n v="0"/>
    <n v="0"/>
    <n v="0"/>
    <n v="0"/>
    <n v="509.94600300000002"/>
    <n v="0"/>
  </r>
  <r>
    <x v="11"/>
    <x v="4"/>
    <x v="24"/>
    <x v="2"/>
    <n v="0"/>
    <n v="0"/>
    <n v="0"/>
    <n v="0"/>
    <n v="29029.628679000001"/>
    <n v="0"/>
  </r>
  <r>
    <x v="11"/>
    <x v="4"/>
    <x v="15"/>
    <x v="0"/>
    <n v="129023"/>
    <n v="0"/>
    <n v="0"/>
    <n v="47038.033000000003"/>
    <n v="0"/>
    <n v="1"/>
  </r>
  <r>
    <x v="11"/>
    <x v="4"/>
    <x v="15"/>
    <x v="1"/>
    <n v="0"/>
    <n v="0"/>
    <n v="0"/>
    <n v="3359.8595"/>
    <n v="0"/>
    <n v="1"/>
  </r>
  <r>
    <x v="11"/>
    <x v="4"/>
    <x v="15"/>
    <x v="2"/>
    <n v="359"/>
    <n v="0"/>
    <n v="0"/>
    <n v="16799.297500000001"/>
    <n v="0"/>
    <n v="1"/>
  </r>
  <r>
    <x v="11"/>
    <x v="4"/>
    <x v="16"/>
    <x v="0"/>
    <n v="24579"/>
    <n v="0"/>
    <n v="0"/>
    <n v="174100.12570599999"/>
    <n v="81471.036005000002"/>
    <n v="0.70918700000000001"/>
  </r>
  <r>
    <x v="11"/>
    <x v="4"/>
    <x v="16"/>
    <x v="1"/>
    <n v="2649"/>
    <n v="0"/>
    <n v="0"/>
    <n v="34.358179"/>
    <n v="1555.4502660000001"/>
    <n v="0.63304499999999997"/>
  </r>
  <r>
    <x v="11"/>
    <x v="4"/>
    <x v="16"/>
    <x v="2"/>
    <n v="118886"/>
    <n v="0"/>
    <n v="0"/>
    <n v="91088.505116"/>
    <n v="130628.65787900001"/>
    <n v="0.61647799999999997"/>
  </r>
  <r>
    <x v="11"/>
    <x v="4"/>
    <x v="17"/>
    <x v="0"/>
    <n v="24293"/>
    <n v="0"/>
    <n v="0"/>
    <n v="0"/>
    <n v="78328.917994999996"/>
    <n v="0.23672299999999999"/>
  </r>
  <r>
    <x v="11"/>
    <x v="4"/>
    <x v="17"/>
    <x v="1"/>
    <n v="0"/>
    <n v="0"/>
    <n v="0"/>
    <n v="0"/>
    <n v="1589.3499059999999"/>
    <n v="0"/>
  </r>
  <r>
    <x v="11"/>
    <x v="4"/>
    <x v="17"/>
    <x v="2"/>
    <n v="0"/>
    <n v="0"/>
    <n v="0"/>
    <n v="0"/>
    <n v="87205.264414999998"/>
    <n v="0"/>
  </r>
  <r>
    <x v="11"/>
    <x v="7"/>
    <x v="26"/>
    <x v="0"/>
    <n v="4778.1324880000002"/>
    <n v="0"/>
    <n v="1470.3177590417599"/>
    <n v="6228.1124980000004"/>
    <n v="51934.396398999997"/>
    <n v="0.19370200000000001"/>
  </r>
  <r>
    <x v="11"/>
    <x v="7"/>
    <x v="26"/>
    <x v="1"/>
    <n v="261.53905400000002"/>
    <n v="0"/>
    <n v="165.740912793955"/>
    <n v="1470.526562"/>
    <n v="4157.0590629999997"/>
    <n v="0.31343399999999999"/>
  </r>
  <r>
    <x v="11"/>
    <x v="7"/>
    <x v="26"/>
    <x v="2"/>
    <n v="4152.6893799999998"/>
    <n v="0"/>
    <n v="769.44132816428498"/>
    <n v="26642.481240000001"/>
    <n v="74311.875308999995"/>
    <n v="0.298126"/>
  </r>
  <r>
    <x v="11"/>
    <x v="7"/>
    <x v="27"/>
    <x v="0"/>
    <n v="33595.677801999998"/>
    <n v="0"/>
    <n v="807.45265712745697"/>
    <n v="8681.3403230000004"/>
    <n v="38896.472616999999"/>
    <n v="0.52554199999999995"/>
  </r>
  <r>
    <x v="11"/>
    <x v="7"/>
    <x v="27"/>
    <x v="1"/>
    <n v="0"/>
    <n v="0"/>
    <n v="0"/>
    <n v="0"/>
    <n v="3113.445909"/>
    <n v="0"/>
  </r>
  <r>
    <x v="11"/>
    <x v="7"/>
    <x v="27"/>
    <x v="2"/>
    <n v="1833.3793209999999"/>
    <n v="0"/>
    <n v="398.79734287254399"/>
    <n v="852.34977700000002"/>
    <n v="35445.091262000002"/>
    <n v="8.0055000000000001E-2"/>
  </r>
  <r>
    <x v="11"/>
    <x v="7"/>
    <x v="28"/>
    <x v="0"/>
    <n v="4615.3953289999999"/>
    <n v="0"/>
    <n v="30"/>
    <n v="2055.447228"/>
    <n v="29181.91373"/>
    <n v="0.18674199999999999"/>
  </r>
  <r>
    <x v="11"/>
    <x v="7"/>
    <x v="28"/>
    <x v="1"/>
    <n v="0"/>
    <n v="0"/>
    <n v="0"/>
    <n v="0"/>
    <n v="2228.9708580000001"/>
    <n v="0"/>
  </r>
  <r>
    <x v="11"/>
    <x v="7"/>
    <x v="28"/>
    <x v="2"/>
    <n v="839.48166500000002"/>
    <n v="0"/>
    <n v="0"/>
    <n v="45.931781999999998"/>
    <n v="87635.961005999998"/>
    <n v="1.0002E-2"/>
  </r>
  <r>
    <x v="11"/>
    <x v="7"/>
    <x v="29"/>
    <x v="0"/>
    <n v="365.59480100000002"/>
    <n v="0"/>
    <n v="423.77439394169602"/>
    <n v="1997.657952"/>
    <n v="21512.574240000002"/>
    <n v="0.114694"/>
  </r>
  <r>
    <x v="11"/>
    <x v="7"/>
    <x v="29"/>
    <x v="1"/>
    <n v="0"/>
    <n v="0"/>
    <n v="98.775288388230095"/>
    <n v="0"/>
    <n v="1721.9617049999999"/>
    <n v="5.425E-2"/>
  </r>
  <r>
    <x v="11"/>
    <x v="7"/>
    <x v="29"/>
    <x v="2"/>
    <n v="0"/>
    <n v="0"/>
    <n v="1764.61698433674"/>
    <n v="32362.058818000001"/>
    <n v="41488.437347999999"/>
    <n v="0.45132"/>
  </r>
  <r>
    <x v="11"/>
    <x v="7"/>
    <x v="30"/>
    <x v="0"/>
    <n v="13754.525234000001"/>
    <n v="0"/>
    <n v="341.94107254490899"/>
    <n v="7251.7570669999996"/>
    <n v="41721.356103999999"/>
    <n v="0.33848600000000001"/>
  </r>
  <r>
    <x v="11"/>
    <x v="7"/>
    <x v="30"/>
    <x v="1"/>
    <n v="0"/>
    <n v="0"/>
    <n v="187.61439120198"/>
    <n v="0"/>
    <n v="3339.562093"/>
    <n v="5.3191000000000002E-2"/>
  </r>
  <r>
    <x v="11"/>
    <x v="7"/>
    <x v="30"/>
    <x v="2"/>
    <n v="3151.3653490000002"/>
    <n v="0"/>
    <n v="466.77786958644401"/>
    <n v="3546.4797330000001"/>
    <n v="38019.315768"/>
    <n v="0.15856500000000001"/>
  </r>
  <r>
    <x v="11"/>
    <x v="7"/>
    <x v="31"/>
    <x v="0"/>
    <n v="2078.192137"/>
    <n v="0"/>
    <n v="250.14179728217999"/>
    <n v="1079.2165809999999"/>
    <n v="10864.936485"/>
    <n v="0.23874899999999999"/>
  </r>
  <r>
    <x v="11"/>
    <x v="7"/>
    <x v="31"/>
    <x v="1"/>
    <n v="433.69314600000001"/>
    <n v="0"/>
    <n v="4.4948968499202397"/>
    <n v="411.13012600000002"/>
    <n v="869.67762700000003"/>
    <n v="0.49407800000000002"/>
  </r>
  <r>
    <x v="11"/>
    <x v="7"/>
    <x v="31"/>
    <x v="2"/>
    <n v="1595.26378"/>
    <n v="0"/>
    <n v="52.363305867899903"/>
    <n v="1798.6943020000001"/>
    <n v="9900.8634820000007"/>
    <n v="0.25820500000000002"/>
  </r>
  <r>
    <x v="11"/>
    <x v="7"/>
    <x v="32"/>
    <x v="0"/>
    <n v="1368.294318"/>
    <n v="0"/>
    <n v="52.878282923633599"/>
    <n v="1389.5559370000001"/>
    <n v="27379.639942000002"/>
    <n v="9.3100000000000002E-2"/>
  </r>
  <r>
    <x v="11"/>
    <x v="7"/>
    <x v="32"/>
    <x v="1"/>
    <n v="46.781801000000002"/>
    <n v="0"/>
    <n v="7.9184319840543999E-2"/>
    <n v="154.395104"/>
    <n v="2191.5876229999999"/>
    <n v="8.4107000000000001E-2"/>
  </r>
  <r>
    <x v="11"/>
    <x v="7"/>
    <x v="32"/>
    <x v="2"/>
    <n v="231.632993"/>
    <n v="0"/>
    <n v="7.0425327565258904"/>
    <n v="694.77796899999998"/>
    <n v="24950.175972000001"/>
    <n v="3.6062999999999998E-2"/>
  </r>
  <r>
    <x v="11"/>
    <x v="5"/>
    <x v="18"/>
    <x v="0"/>
    <n v="0"/>
    <n v="0"/>
    <n v="0"/>
    <n v="0"/>
    <n v="36460.599971000003"/>
    <n v="0"/>
  </r>
  <r>
    <x v="11"/>
    <x v="5"/>
    <x v="18"/>
    <x v="1"/>
    <n v="0"/>
    <n v="0"/>
    <n v="0"/>
    <n v="0"/>
    <n v="3520.9479970000002"/>
    <n v="0"/>
  </r>
  <r>
    <x v="11"/>
    <x v="5"/>
    <x v="18"/>
    <x v="2"/>
    <n v="0"/>
    <n v="0"/>
    <n v="0"/>
    <n v="0"/>
    <n v="64754.219592000001"/>
    <n v="0"/>
  </r>
  <r>
    <x v="11"/>
    <x v="5"/>
    <x v="19"/>
    <x v="0"/>
    <n v="99.8"/>
    <n v="0"/>
    <n v="0"/>
    <n v="51.184427999999997"/>
    <n v="56002.753024999998"/>
    <n v="2.6879999999999999E-3"/>
  </r>
  <r>
    <x v="11"/>
    <x v="5"/>
    <x v="19"/>
    <x v="1"/>
    <n v="0"/>
    <n v="0"/>
    <n v="0"/>
    <n v="0"/>
    <n v="6275.9833760000001"/>
    <n v="0"/>
  </r>
  <r>
    <x v="11"/>
    <x v="5"/>
    <x v="19"/>
    <x v="2"/>
    <n v="582.6"/>
    <n v="0"/>
    <n v="0"/>
    <n v="0.74857200000000002"/>
    <n v="21203.921285"/>
    <n v="2.6773999999999999E-2"/>
  </r>
  <r>
    <x v="11"/>
    <x v="6"/>
    <x v="25"/>
    <x v="0"/>
    <n v="8000"/>
    <n v="0"/>
    <n v="0"/>
    <n v="4499.7430000000004"/>
    <n v="0"/>
    <n v="1"/>
  </r>
  <r>
    <x v="11"/>
    <x v="6"/>
    <x v="25"/>
    <x v="1"/>
    <n v="0"/>
    <n v="0"/>
    <n v="0"/>
    <n v="0"/>
    <n v="0"/>
    <m/>
  </r>
  <r>
    <x v="11"/>
    <x v="6"/>
    <x v="25"/>
    <x v="2"/>
    <n v="4745"/>
    <n v="0"/>
    <n v="0"/>
    <n v="0"/>
    <n v="0"/>
    <n v="1"/>
  </r>
  <r>
    <x v="11"/>
    <x v="6"/>
    <x v="20"/>
    <x v="0"/>
    <n v="0"/>
    <n v="0"/>
    <n v="0"/>
    <n v="3201.2720479999998"/>
    <n v="7840.9315340000003"/>
    <n v="0.289912"/>
  </r>
  <r>
    <x v="11"/>
    <x v="6"/>
    <x v="20"/>
    <x v="1"/>
    <n v="0"/>
    <n v="0"/>
    <n v="0"/>
    <n v="0"/>
    <n v="170.46795299999999"/>
    <n v="0"/>
  </r>
  <r>
    <x v="11"/>
    <x v="6"/>
    <x v="20"/>
    <x v="2"/>
    <n v="0"/>
    <n v="0"/>
    <n v="0"/>
    <n v="387.290952"/>
    <n v="2543.9976360000001"/>
    <n v="0.13212299999999999"/>
  </r>
  <r>
    <x v="11"/>
    <x v="6"/>
    <x v="21"/>
    <x v="0"/>
    <n v="16911"/>
    <n v="0"/>
    <n v="0"/>
    <n v="10463.566385"/>
    <n v="853.49920199999997"/>
    <n v="0.96976399999999996"/>
  </r>
  <r>
    <x v="11"/>
    <x v="6"/>
    <x v="21"/>
    <x v="1"/>
    <n v="0"/>
    <n v="0"/>
    <n v="0"/>
    <n v="0"/>
    <n v="122.260907"/>
    <n v="0"/>
  </r>
  <r>
    <x v="11"/>
    <x v="6"/>
    <x v="21"/>
    <x v="2"/>
    <n v="1894"/>
    <n v="0"/>
    <n v="0"/>
    <n v="2172.9566150000001"/>
    <n v="0"/>
    <n v="1"/>
  </r>
  <r>
    <x v="11"/>
    <x v="6"/>
    <x v="22"/>
    <x v="0"/>
    <n v="0"/>
    <n v="0"/>
    <n v="0"/>
    <n v="72.792000000000002"/>
    <n v="0"/>
    <n v="1"/>
  </r>
  <r>
    <x v="11"/>
    <x v="6"/>
    <x v="22"/>
    <x v="1"/>
    <n v="0"/>
    <n v="0"/>
    <n v="0"/>
    <n v="0"/>
    <n v="0"/>
    <m/>
  </r>
  <r>
    <x v="11"/>
    <x v="6"/>
    <x v="22"/>
    <x v="2"/>
    <n v="7880"/>
    <n v="0"/>
    <n v="0"/>
    <n v="0"/>
    <n v="0"/>
    <n v="1"/>
  </r>
  <r>
    <x v="12"/>
    <x v="0"/>
    <x v="0"/>
    <x v="0"/>
    <n v="9036"/>
    <n v="0"/>
    <n v="0"/>
    <n v="0"/>
    <n v="3630.109676"/>
    <n v="0.71339900000000001"/>
  </r>
  <r>
    <x v="12"/>
    <x v="0"/>
    <x v="0"/>
    <x v="1"/>
    <n v="430168"/>
    <n v="0"/>
    <n v="0"/>
    <n v="0"/>
    <n v="942.18288900000005"/>
    <n v="0.99781399999999998"/>
  </r>
  <r>
    <x v="12"/>
    <x v="0"/>
    <x v="0"/>
    <x v="2"/>
    <n v="0"/>
    <n v="0"/>
    <n v="0"/>
    <n v="0"/>
    <n v="715.83824100000004"/>
    <n v="0"/>
  </r>
  <r>
    <x v="12"/>
    <x v="0"/>
    <x v="1"/>
    <x v="0"/>
    <n v="0"/>
    <n v="0"/>
    <n v="0"/>
    <n v="0"/>
    <n v="31087.688595"/>
    <n v="0"/>
  </r>
  <r>
    <x v="12"/>
    <x v="0"/>
    <x v="1"/>
    <x v="1"/>
    <n v="797160"/>
    <n v="0"/>
    <n v="0"/>
    <n v="0"/>
    <n v="26636.366779"/>
    <n v="0.96766600000000003"/>
  </r>
  <r>
    <x v="12"/>
    <x v="0"/>
    <x v="1"/>
    <x v="2"/>
    <n v="250"/>
    <n v="0"/>
    <n v="0"/>
    <n v="0"/>
    <n v="47018.837678999997"/>
    <n v="5.2880000000000002E-3"/>
  </r>
  <r>
    <x v="12"/>
    <x v="0"/>
    <x v="2"/>
    <x v="0"/>
    <n v="0"/>
    <n v="0"/>
    <n v="0"/>
    <n v="0"/>
    <n v="36732.436336999999"/>
    <n v="0"/>
  </r>
  <r>
    <x v="12"/>
    <x v="0"/>
    <x v="2"/>
    <x v="1"/>
    <n v="2623738"/>
    <n v="0"/>
    <n v="0"/>
    <n v="0"/>
    <n v="24229.782666999999"/>
    <n v="0.99084899999999998"/>
  </r>
  <r>
    <x v="12"/>
    <x v="0"/>
    <x v="2"/>
    <x v="2"/>
    <n v="300"/>
    <n v="0"/>
    <n v="0"/>
    <n v="0"/>
    <n v="381.74381599999998"/>
    <n v="0.44004700000000002"/>
  </r>
  <r>
    <x v="12"/>
    <x v="0"/>
    <x v="3"/>
    <x v="0"/>
    <n v="35983"/>
    <n v="0"/>
    <n v="0"/>
    <n v="0"/>
    <n v="25641.647121000002"/>
    <n v="0.58390500000000001"/>
  </r>
  <r>
    <x v="12"/>
    <x v="0"/>
    <x v="3"/>
    <x v="1"/>
    <n v="0"/>
    <n v="0"/>
    <n v="0"/>
    <n v="0"/>
    <n v="14402.063877000001"/>
    <n v="0"/>
  </r>
  <r>
    <x v="12"/>
    <x v="0"/>
    <x v="3"/>
    <x v="2"/>
    <n v="0"/>
    <n v="0"/>
    <n v="0"/>
    <n v="0"/>
    <n v="4240.0180479999999"/>
    <n v="0"/>
  </r>
  <r>
    <x v="12"/>
    <x v="0"/>
    <x v="23"/>
    <x v="0"/>
    <n v="3732"/>
    <n v="0"/>
    <n v="0"/>
    <n v="0"/>
    <n v="16220.071787999999"/>
    <n v="0.18704799999999999"/>
  </r>
  <r>
    <x v="12"/>
    <x v="0"/>
    <x v="23"/>
    <x v="1"/>
    <n v="548412"/>
    <n v="0"/>
    <n v="0"/>
    <n v="0"/>
    <n v="9168.0622679999997"/>
    <n v="0.98355700000000001"/>
  </r>
  <r>
    <x v="12"/>
    <x v="0"/>
    <x v="23"/>
    <x v="2"/>
    <n v="0"/>
    <n v="0"/>
    <n v="0"/>
    <n v="0"/>
    <n v="2864.0929569999998"/>
    <n v="0"/>
  </r>
  <r>
    <x v="12"/>
    <x v="0"/>
    <x v="4"/>
    <x v="0"/>
    <n v="11635"/>
    <n v="0"/>
    <n v="0"/>
    <n v="0"/>
    <n v="123368.635972"/>
    <n v="8.6181999999999995E-2"/>
  </r>
  <r>
    <x v="12"/>
    <x v="0"/>
    <x v="4"/>
    <x v="1"/>
    <n v="1046785"/>
    <n v="0"/>
    <n v="0"/>
    <n v="0"/>
    <n v="683070.00196799997"/>
    <n v="0.605128"/>
  </r>
  <r>
    <x v="12"/>
    <x v="0"/>
    <x v="4"/>
    <x v="2"/>
    <n v="10"/>
    <n v="0"/>
    <n v="0"/>
    <n v="0"/>
    <n v="14924.681570999999"/>
    <n v="6.69E-4"/>
  </r>
  <r>
    <x v="12"/>
    <x v="1"/>
    <x v="5"/>
    <x v="0"/>
    <n v="0"/>
    <n v="0"/>
    <n v="0"/>
    <n v="418.64276999999998"/>
    <n v="32369.913723999998"/>
    <n v="1.2767000000000001E-2"/>
  </r>
  <r>
    <x v="12"/>
    <x v="1"/>
    <x v="5"/>
    <x v="1"/>
    <n v="0"/>
    <n v="0"/>
    <n v="0"/>
    <n v="15.879441999999999"/>
    <n v="633.57248900000002"/>
    <n v="2.445E-2"/>
  </r>
  <r>
    <x v="12"/>
    <x v="1"/>
    <x v="5"/>
    <x v="2"/>
    <n v="218376"/>
    <n v="0"/>
    <n v="0"/>
    <n v="11187.050788"/>
    <n v="37525.939393000001"/>
    <n v="0.85950000000000004"/>
  </r>
  <r>
    <x v="12"/>
    <x v="1"/>
    <x v="6"/>
    <x v="0"/>
    <n v="0"/>
    <n v="0"/>
    <n v="0"/>
    <n v="0"/>
    <n v="15887.069718000001"/>
    <n v="0"/>
  </r>
  <r>
    <x v="12"/>
    <x v="1"/>
    <x v="6"/>
    <x v="1"/>
    <n v="0"/>
    <n v="0"/>
    <n v="0"/>
    <n v="0"/>
    <n v="3091.0929700000002"/>
    <n v="0"/>
  </r>
  <r>
    <x v="12"/>
    <x v="1"/>
    <x v="6"/>
    <x v="2"/>
    <n v="0"/>
    <n v="0"/>
    <n v="0"/>
    <n v="0"/>
    <n v="37159.487008999997"/>
    <n v="0"/>
  </r>
  <r>
    <x v="12"/>
    <x v="2"/>
    <x v="7"/>
    <x v="0"/>
    <n v="0"/>
    <n v="0"/>
    <n v="0"/>
    <n v="56856.311131000002"/>
    <n v="20094.123226"/>
    <n v="0.738869"/>
  </r>
  <r>
    <x v="12"/>
    <x v="2"/>
    <x v="7"/>
    <x v="1"/>
    <n v="0"/>
    <n v="0"/>
    <n v="0"/>
    <n v="7082.7747369999997"/>
    <n v="3651.5274899999999"/>
    <n v="0.65982600000000002"/>
  </r>
  <r>
    <x v="12"/>
    <x v="2"/>
    <x v="7"/>
    <x v="2"/>
    <n v="0"/>
    <n v="0"/>
    <n v="0"/>
    <n v="23743.132831999999"/>
    <n v="20257.899442000002"/>
    <n v="0.53960300000000005"/>
  </r>
  <r>
    <x v="12"/>
    <x v="2"/>
    <x v="8"/>
    <x v="0"/>
    <n v="225280"/>
    <n v="0"/>
    <n v="0"/>
    <n v="204040.579749"/>
    <n v="65310.349697999998"/>
    <n v="0.86796099999999998"/>
  </r>
  <r>
    <x v="12"/>
    <x v="2"/>
    <x v="8"/>
    <x v="1"/>
    <n v="102955"/>
    <n v="0"/>
    <n v="0"/>
    <n v="42168.629261000002"/>
    <n v="15636.335713"/>
    <n v="0.90273400000000004"/>
  </r>
  <r>
    <x v="12"/>
    <x v="2"/>
    <x v="8"/>
    <x v="2"/>
    <n v="221810"/>
    <n v="0"/>
    <n v="0"/>
    <n v="130799.60348999999"/>
    <n v="34029.181182"/>
    <n v="0.91198699999999999"/>
  </r>
  <r>
    <x v="12"/>
    <x v="2"/>
    <x v="9"/>
    <x v="0"/>
    <n v="391950"/>
    <n v="0"/>
    <n v="0"/>
    <n v="20073.159453"/>
    <n v="0"/>
    <n v="1"/>
  </r>
  <r>
    <x v="12"/>
    <x v="2"/>
    <x v="9"/>
    <x v="1"/>
    <n v="8643"/>
    <n v="0"/>
    <n v="0"/>
    <n v="1503.1442709999999"/>
    <n v="0"/>
    <n v="1"/>
  </r>
  <r>
    <x v="12"/>
    <x v="2"/>
    <x v="9"/>
    <x v="2"/>
    <n v="15795"/>
    <n v="0"/>
    <n v="0"/>
    <n v="3099.6817959999998"/>
    <n v="0"/>
    <n v="1"/>
  </r>
  <r>
    <x v="12"/>
    <x v="3"/>
    <x v="10"/>
    <x v="0"/>
    <n v="34059"/>
    <n v="0"/>
    <n v="0"/>
    <n v="6965.693115"/>
    <n v="285197.76660700003"/>
    <n v="0.12575600000000001"/>
  </r>
  <r>
    <x v="12"/>
    <x v="3"/>
    <x v="10"/>
    <x v="1"/>
    <n v="0"/>
    <n v="0"/>
    <n v="0"/>
    <n v="108.72631"/>
    <n v="2820.2198979999998"/>
    <n v="3.7121000000000001E-2"/>
  </r>
  <r>
    <x v="12"/>
    <x v="3"/>
    <x v="10"/>
    <x v="2"/>
    <n v="3604.3"/>
    <n v="0"/>
    <n v="0"/>
    <n v="6844.8629760000003"/>
    <n v="615617.97759599995"/>
    <n v="1.669E-2"/>
  </r>
  <r>
    <x v="12"/>
    <x v="3"/>
    <x v="11"/>
    <x v="0"/>
    <n v="163077"/>
    <n v="0"/>
    <n v="0"/>
    <n v="0"/>
    <n v="71884.150339999993"/>
    <n v="0.69405899999999998"/>
  </r>
  <r>
    <x v="12"/>
    <x v="3"/>
    <x v="11"/>
    <x v="1"/>
    <n v="6017"/>
    <n v="0"/>
    <n v="0"/>
    <n v="0"/>
    <n v="20329.637264000001"/>
    <n v="0.228378"/>
  </r>
  <r>
    <x v="12"/>
    <x v="3"/>
    <x v="11"/>
    <x v="2"/>
    <n v="257727.7"/>
    <n v="0"/>
    <n v="0"/>
    <n v="0"/>
    <n v="97549.023711999995"/>
    <n v="0.72542799999999996"/>
  </r>
  <r>
    <x v="12"/>
    <x v="3"/>
    <x v="12"/>
    <x v="0"/>
    <n v="128447"/>
    <n v="0"/>
    <n v="0"/>
    <n v="0.34573999999999999"/>
    <n v="35484.356873999997"/>
    <n v="0.78354100000000004"/>
  </r>
  <r>
    <x v="12"/>
    <x v="3"/>
    <x v="12"/>
    <x v="1"/>
    <n v="780"/>
    <n v="0"/>
    <n v="0"/>
    <n v="0"/>
    <n v="493.73568399999999"/>
    <n v="0.612371"/>
  </r>
  <r>
    <x v="12"/>
    <x v="3"/>
    <x v="12"/>
    <x v="2"/>
    <n v="106207"/>
    <n v="0"/>
    <n v="0"/>
    <n v="0.19176000000000001"/>
    <n v="97300.093169"/>
    <n v="0.52188299999999999"/>
  </r>
  <r>
    <x v="12"/>
    <x v="3"/>
    <x v="13"/>
    <x v="0"/>
    <n v="131051"/>
    <n v="0"/>
    <n v="0"/>
    <n v="0"/>
    <n v="277204.26435499999"/>
    <n v="0.32100200000000001"/>
  </r>
  <r>
    <x v="12"/>
    <x v="3"/>
    <x v="13"/>
    <x v="1"/>
    <n v="40666"/>
    <n v="0"/>
    <n v="0"/>
    <n v="0"/>
    <n v="110867.904427"/>
    <n v="0.26836199999999999"/>
  </r>
  <r>
    <x v="12"/>
    <x v="3"/>
    <x v="13"/>
    <x v="2"/>
    <n v="15915"/>
    <n v="0"/>
    <n v="0"/>
    <n v="0"/>
    <n v="27226.341861000001"/>
    <n v="0.36890299999999998"/>
  </r>
  <r>
    <x v="12"/>
    <x v="4"/>
    <x v="14"/>
    <x v="0"/>
    <n v="512956"/>
    <n v="0"/>
    <n v="0"/>
    <n v="379497.81150000001"/>
    <n v="92457.932157999996"/>
    <n v="0.90612499999999996"/>
  </r>
  <r>
    <x v="12"/>
    <x v="4"/>
    <x v="14"/>
    <x v="1"/>
    <n v="98"/>
    <n v="0"/>
    <n v="0"/>
    <n v="21083.211749999999"/>
    <n v="4059.751835"/>
    <n v="0.83916000000000002"/>
  </r>
  <r>
    <x v="12"/>
    <x v="4"/>
    <x v="14"/>
    <x v="2"/>
    <n v="0"/>
    <n v="0"/>
    <n v="0"/>
    <n v="21083.211749999999"/>
    <n v="35760.355651999998"/>
    <n v="0.37089800000000001"/>
  </r>
  <r>
    <x v="12"/>
    <x v="4"/>
    <x v="24"/>
    <x v="0"/>
    <n v="2569"/>
    <n v="0"/>
    <n v="0"/>
    <n v="0"/>
    <n v="33397.631653999997"/>
    <n v="7.1427000000000004E-2"/>
  </r>
  <r>
    <x v="12"/>
    <x v="4"/>
    <x v="24"/>
    <x v="1"/>
    <n v="0"/>
    <n v="0"/>
    <n v="0"/>
    <n v="0"/>
    <n v="504.04868099999999"/>
    <n v="0"/>
  </r>
  <r>
    <x v="12"/>
    <x v="4"/>
    <x v="24"/>
    <x v="2"/>
    <n v="0"/>
    <n v="0"/>
    <n v="0"/>
    <n v="0"/>
    <n v="27151.867317"/>
    <n v="0"/>
  </r>
  <r>
    <x v="12"/>
    <x v="4"/>
    <x v="15"/>
    <x v="0"/>
    <n v="88995"/>
    <n v="0"/>
    <n v="0"/>
    <n v="37326.738581999998"/>
    <n v="0"/>
    <n v="1"/>
  </r>
  <r>
    <x v="12"/>
    <x v="4"/>
    <x v="15"/>
    <x v="1"/>
    <n v="0"/>
    <n v="0"/>
    <n v="0"/>
    <n v="2666.1956129999999"/>
    <n v="0"/>
    <n v="1"/>
  </r>
  <r>
    <x v="12"/>
    <x v="4"/>
    <x v="15"/>
    <x v="2"/>
    <n v="31546"/>
    <n v="0"/>
    <n v="0"/>
    <n v="13330.978064999999"/>
    <n v="0"/>
    <n v="1"/>
  </r>
  <r>
    <x v="12"/>
    <x v="4"/>
    <x v="16"/>
    <x v="0"/>
    <n v="11654"/>
    <n v="0"/>
    <n v="0"/>
    <n v="92850.142649000001"/>
    <n v="99702.393137000006"/>
    <n v="0.51175700000000002"/>
  </r>
  <r>
    <x v="12"/>
    <x v="4"/>
    <x v="16"/>
    <x v="1"/>
    <n v="0"/>
    <n v="0"/>
    <n v="0"/>
    <n v="18.323719000000001"/>
    <n v="1537.4621050000001"/>
    <n v="1.1776999999999999E-2"/>
  </r>
  <r>
    <x v="12"/>
    <x v="4"/>
    <x v="16"/>
    <x v="2"/>
    <n v="27158"/>
    <n v="0"/>
    <n v="0"/>
    <n v="48578.831632000001"/>
    <n v="122179.033904"/>
    <n v="0.38267099999999998"/>
  </r>
  <r>
    <x v="12"/>
    <x v="4"/>
    <x v="17"/>
    <x v="0"/>
    <n v="173752"/>
    <n v="0"/>
    <n v="0"/>
    <n v="0"/>
    <n v="95857.140880000006"/>
    <n v="0.64445799999999998"/>
  </r>
  <r>
    <x v="12"/>
    <x v="4"/>
    <x v="17"/>
    <x v="1"/>
    <n v="0"/>
    <n v="0"/>
    <n v="0"/>
    <n v="0"/>
    <n v="1570.969709"/>
    <n v="0"/>
  </r>
  <r>
    <x v="12"/>
    <x v="4"/>
    <x v="17"/>
    <x v="2"/>
    <n v="0"/>
    <n v="0"/>
    <n v="0"/>
    <n v="0"/>
    <n v="81564.452476000006"/>
    <n v="0"/>
  </r>
  <r>
    <x v="12"/>
    <x v="7"/>
    <x v="26"/>
    <x v="0"/>
    <n v="1489.643266"/>
    <n v="0"/>
    <n v="101.738867337472"/>
    <n v="5152.1596460000001"/>
    <n v="63556.128177999999"/>
    <n v="9.5924999999999996E-2"/>
  </r>
  <r>
    <x v="12"/>
    <x v="7"/>
    <x v="26"/>
    <x v="1"/>
    <n v="47.966909999999999"/>
    <n v="0"/>
    <n v="3.2943104668414902"/>
    <n v="156.12604999999999"/>
    <n v="4108.9843350000001"/>
    <n v="4.8045999999999998E-2"/>
  </r>
  <r>
    <x v="12"/>
    <x v="7"/>
    <x v="26"/>
    <x v="2"/>
    <n v="7363.5602840000001"/>
    <n v="0"/>
    <n v="518.53058482194899"/>
    <n v="26151.113354000001"/>
    <n v="69505.063286999997"/>
    <n v="0.32870100000000002"/>
  </r>
  <r>
    <x v="12"/>
    <x v="7"/>
    <x v="27"/>
    <x v="0"/>
    <n v="17611.239412999999"/>
    <n v="0"/>
    <n v="91.441641067954194"/>
    <n v="8125.1866069999996"/>
    <n v="47600.614827999998"/>
    <n v="0.35174100000000003"/>
  </r>
  <r>
    <x v="12"/>
    <x v="7"/>
    <x v="27"/>
    <x v="1"/>
    <n v="119.68592"/>
    <n v="0"/>
    <n v="0.75380363825220098"/>
    <n v="63.231023999999998"/>
    <n v="3077.4401499999999"/>
    <n v="5.6321000000000003E-2"/>
  </r>
  <r>
    <x v="12"/>
    <x v="7"/>
    <x v="27"/>
    <x v="2"/>
    <n v="980.35379999999998"/>
    <n v="0"/>
    <n v="8.81465630389458"/>
    <n v="442.61716899999999"/>
    <n v="33152.350162000002"/>
    <n v="4.1399999999999999E-2"/>
  </r>
  <r>
    <x v="12"/>
    <x v="7"/>
    <x v="28"/>
    <x v="0"/>
    <n v="5559.6341640000001"/>
    <n v="0"/>
    <n v="30.303030303030301"/>
    <n v="1899.361277"/>
    <n v="35712.159532999998"/>
    <n v="0.17335700000000001"/>
  </r>
  <r>
    <x v="12"/>
    <x v="7"/>
    <x v="28"/>
    <x v="1"/>
    <n v="217.89594299999999"/>
    <n v="0"/>
    <n v="0"/>
    <n v="77.001132999999996"/>
    <n v="2203.1936999999998"/>
    <n v="0.118048"/>
  </r>
  <r>
    <x v="12"/>
    <x v="7"/>
    <x v="28"/>
    <x v="2"/>
    <n v="0"/>
    <n v="0"/>
    <n v="0"/>
    <n v="0"/>
    <n v="81967.289757000006"/>
    <n v="0"/>
  </r>
  <r>
    <x v="12"/>
    <x v="7"/>
    <x v="29"/>
    <x v="0"/>
    <n v="0"/>
    <n v="0"/>
    <n v="66.077015072302999"/>
    <n v="4680.837955"/>
    <n v="25998.309639999999"/>
    <n v="0.154395"/>
  </r>
  <r>
    <x v="12"/>
    <x v="7"/>
    <x v="29"/>
    <x v="1"/>
    <n v="0"/>
    <n v="0"/>
    <n v="0"/>
    <n v="0"/>
    <n v="1702.047904"/>
    <n v="0"/>
  </r>
  <r>
    <x v="12"/>
    <x v="7"/>
    <x v="29"/>
    <x v="2"/>
    <n v="0"/>
    <n v="0"/>
    <n v="388.56944957416198"/>
    <n v="25957.374114999999"/>
    <n v="44832.684674999997"/>
    <n v="0.37013800000000002"/>
  </r>
  <r>
    <x v="12"/>
    <x v="7"/>
    <x v="30"/>
    <x v="0"/>
    <n v="4851.9810280000002"/>
    <n v="0"/>
    <n v="0"/>
    <n v="3368.1464580000002"/>
    <n v="51057.642720000003"/>
    <n v="0.13867099999999999"/>
  </r>
  <r>
    <x v="12"/>
    <x v="7"/>
    <x v="30"/>
    <x v="1"/>
    <n v="0"/>
    <n v="0"/>
    <n v="0"/>
    <n v="0"/>
    <n v="3300.9413909999998"/>
    <n v="0"/>
  </r>
  <r>
    <x v="12"/>
    <x v="7"/>
    <x v="30"/>
    <x v="2"/>
    <n v="8998.1138140000003"/>
    <n v="0"/>
    <n v="0"/>
    <n v="6284.4683919999998"/>
    <n v="35560.062744000003"/>
    <n v="0.30058499999999999"/>
  </r>
  <r>
    <x v="12"/>
    <x v="7"/>
    <x v="31"/>
    <x v="0"/>
    <n v="1334.9936170000001"/>
    <n v="0"/>
    <n v="50.707369302321801"/>
    <n v="890.55501700000002"/>
    <n v="13296.261125999999"/>
    <n v="0.146171"/>
  </r>
  <r>
    <x v="12"/>
    <x v="7"/>
    <x v="31"/>
    <x v="1"/>
    <n v="647.66526999999996"/>
    <n v="0"/>
    <n v="16.111566807825099"/>
    <n v="364.31796200000002"/>
    <n v="859.62015399999996"/>
    <n v="0.54462299999999997"/>
  </r>
  <r>
    <x v="12"/>
    <x v="7"/>
    <x v="31"/>
    <x v="2"/>
    <n v="1678.4622859999999"/>
    <n v="0"/>
    <n v="108.433589142378"/>
    <n v="1173.9134309999999"/>
    <n v="9260.4330059999993"/>
    <n v="0.24226700000000001"/>
  </r>
  <r>
    <x v="12"/>
    <x v="7"/>
    <x v="32"/>
    <x v="0"/>
    <n v="963.66509099999996"/>
    <n v="0"/>
    <n v="33.760085603921098"/>
    <n v="1336.9510419999999"/>
    <n v="33506.578035999999"/>
    <n v="6.5130999999999994E-2"/>
  </r>
  <r>
    <x v="12"/>
    <x v="7"/>
    <x v="32"/>
    <x v="1"/>
    <n v="99.676631999999998"/>
    <n v="0"/>
    <n v="4.2166165401497802"/>
    <n v="174.384919"/>
    <n v="2166.242788"/>
    <n v="0.11383699999999999"/>
  </r>
  <r>
    <x v="12"/>
    <x v="7"/>
    <x v="32"/>
    <x v="2"/>
    <n v="316.04367999999999"/>
    <n v="0"/>
    <n v="12.023297855929099"/>
    <n v="465.02644900000001"/>
    <n v="23336.291174999998"/>
    <n v="3.2868000000000001E-2"/>
  </r>
  <r>
    <x v="12"/>
    <x v="5"/>
    <x v="18"/>
    <x v="0"/>
    <n v="0"/>
    <n v="0"/>
    <n v="0"/>
    <n v="0"/>
    <n v="44619.649516999998"/>
    <n v="0"/>
  </r>
  <r>
    <x v="12"/>
    <x v="5"/>
    <x v="18"/>
    <x v="1"/>
    <n v="0"/>
    <n v="0"/>
    <n v="0"/>
    <n v="0"/>
    <n v="3480.2296390000001"/>
    <n v="0"/>
  </r>
  <r>
    <x v="12"/>
    <x v="5"/>
    <x v="18"/>
    <x v="2"/>
    <n v="0"/>
    <n v="0"/>
    <n v="0"/>
    <n v="0"/>
    <n v="60565.637888999998"/>
    <n v="0"/>
  </r>
  <r>
    <x v="12"/>
    <x v="5"/>
    <x v="19"/>
    <x v="0"/>
    <n v="0"/>
    <n v="0"/>
    <n v="0"/>
    <n v="25.582851000000002"/>
    <n v="68534.890098999997"/>
    <n v="3.7300000000000001E-4"/>
  </r>
  <r>
    <x v="12"/>
    <x v="5"/>
    <x v="19"/>
    <x v="1"/>
    <n v="0"/>
    <n v="0"/>
    <n v="0"/>
    <n v="0"/>
    <n v="6203.4041340000003"/>
    <n v="0"/>
  </r>
  <r>
    <x v="12"/>
    <x v="5"/>
    <x v="19"/>
    <x v="2"/>
    <n v="0"/>
    <n v="0"/>
    <n v="0"/>
    <n v="0.37414900000000001"/>
    <n v="19832.360369999999"/>
    <n v="1.8E-5"/>
  </r>
  <r>
    <x v="12"/>
    <x v="6"/>
    <x v="25"/>
    <x v="0"/>
    <n v="1504"/>
    <n v="0"/>
    <n v="0"/>
    <n v="6085.97768"/>
    <n v="0"/>
    <n v="1"/>
  </r>
  <r>
    <x v="12"/>
    <x v="6"/>
    <x v="25"/>
    <x v="1"/>
    <n v="0"/>
    <n v="0"/>
    <n v="0"/>
    <n v="0"/>
    <n v="0"/>
    <m/>
  </r>
  <r>
    <x v="12"/>
    <x v="6"/>
    <x v="25"/>
    <x v="2"/>
    <n v="0"/>
    <n v="0"/>
    <n v="0"/>
    <n v="0"/>
    <n v="0"/>
    <m/>
  </r>
  <r>
    <x v="12"/>
    <x v="6"/>
    <x v="20"/>
    <x v="0"/>
    <n v="0"/>
    <n v="0"/>
    <n v="0"/>
    <n v="19007.860887999999"/>
    <n v="9595.5529320000005"/>
    <n v="0.66453099999999998"/>
  </r>
  <r>
    <x v="12"/>
    <x v="6"/>
    <x v="20"/>
    <x v="1"/>
    <n v="0"/>
    <n v="0"/>
    <n v="0"/>
    <n v="0"/>
    <n v="168.49655899999999"/>
    <n v="0"/>
  </r>
  <r>
    <x v="12"/>
    <x v="6"/>
    <x v="20"/>
    <x v="2"/>
    <n v="0"/>
    <n v="0"/>
    <n v="0"/>
    <n v="2299.5773009999998"/>
    <n v="2379.440916"/>
    <n v="0.49146499999999999"/>
  </r>
  <r>
    <x v="12"/>
    <x v="6"/>
    <x v="21"/>
    <x v="0"/>
    <n v="15706"/>
    <n v="0"/>
    <n v="0"/>
    <n v="7405.8498159999999"/>
    <n v="1044.492831"/>
    <n v="0.95676099999999997"/>
  </r>
  <r>
    <x v="12"/>
    <x v="6"/>
    <x v="21"/>
    <x v="1"/>
    <n v="0"/>
    <n v="0"/>
    <n v="0"/>
    <n v="0"/>
    <n v="120.847008"/>
    <n v="0"/>
  </r>
  <r>
    <x v="12"/>
    <x v="6"/>
    <x v="21"/>
    <x v="2"/>
    <n v="9379"/>
    <n v="0"/>
    <n v="0"/>
    <n v="1537.9641839999999"/>
    <n v="0"/>
    <n v="1"/>
  </r>
  <r>
    <x v="12"/>
    <x v="6"/>
    <x v="22"/>
    <x v="0"/>
    <n v="15581"/>
    <n v="0"/>
    <n v="0"/>
    <n v="0"/>
    <n v="0"/>
    <n v="1"/>
  </r>
  <r>
    <x v="12"/>
    <x v="6"/>
    <x v="22"/>
    <x v="1"/>
    <n v="0"/>
    <n v="0"/>
    <n v="0"/>
    <n v="0"/>
    <n v="0"/>
    <m/>
  </r>
  <r>
    <x v="12"/>
    <x v="6"/>
    <x v="22"/>
    <x v="2"/>
    <n v="0"/>
    <n v="0"/>
    <n v="0"/>
    <n v="0"/>
    <n v="0"/>
    <m/>
  </r>
  <r>
    <x v="13"/>
    <x v="0"/>
    <x v="0"/>
    <x v="0"/>
    <n v="761"/>
    <n v="0"/>
    <n v="0"/>
    <n v="0"/>
    <n v="3873.2506530000001"/>
    <n v="0.164212"/>
  </r>
  <r>
    <x v="13"/>
    <x v="0"/>
    <x v="0"/>
    <x v="1"/>
    <n v="952496"/>
    <n v="0"/>
    <n v="0"/>
    <n v="0"/>
    <n v="1005.28932"/>
    <n v="0.99894499999999997"/>
  </r>
  <r>
    <x v="13"/>
    <x v="0"/>
    <x v="0"/>
    <x v="2"/>
    <n v="25000"/>
    <n v="0"/>
    <n v="0"/>
    <n v="0"/>
    <n v="700.12611300000003"/>
    <n v="0.97275699999999998"/>
  </r>
  <r>
    <x v="13"/>
    <x v="0"/>
    <x v="1"/>
    <x v="0"/>
    <n v="50"/>
    <n v="0"/>
    <n v="0"/>
    <n v="0"/>
    <n v="33169.909695000002"/>
    <n v="1.505E-3"/>
  </r>
  <r>
    <x v="13"/>
    <x v="0"/>
    <x v="1"/>
    <x v="1"/>
    <n v="804600"/>
    <n v="0"/>
    <n v="0"/>
    <n v="0"/>
    <n v="28420.442964999998"/>
    <n v="0.96588200000000002"/>
  </r>
  <r>
    <x v="13"/>
    <x v="0"/>
    <x v="1"/>
    <x v="2"/>
    <n v="0"/>
    <n v="0"/>
    <n v="0"/>
    <n v="0"/>
    <n v="45986.808463000001"/>
    <n v="0"/>
  </r>
  <r>
    <x v="13"/>
    <x v="0"/>
    <x v="2"/>
    <x v="0"/>
    <n v="53"/>
    <n v="0"/>
    <n v="0"/>
    <n v="0"/>
    <n v="39192.736777999999"/>
    <n v="1.3500000000000001E-3"/>
  </r>
  <r>
    <x v="13"/>
    <x v="0"/>
    <x v="2"/>
    <x v="1"/>
    <n v="2710407"/>
    <n v="0"/>
    <n v="0"/>
    <n v="0"/>
    <n v="25852.668349"/>
    <n v="0.99055099999999996"/>
  </r>
  <r>
    <x v="13"/>
    <x v="0"/>
    <x v="2"/>
    <x v="2"/>
    <n v="0"/>
    <n v="0"/>
    <n v="0"/>
    <n v="0"/>
    <n v="373.36481800000001"/>
    <n v="0"/>
  </r>
  <r>
    <x v="13"/>
    <x v="0"/>
    <x v="3"/>
    <x v="0"/>
    <n v="30319"/>
    <n v="0"/>
    <n v="0"/>
    <n v="0"/>
    <n v="27359.098018000001"/>
    <n v="0.52565799999999996"/>
  </r>
  <r>
    <x v="13"/>
    <x v="0"/>
    <x v="3"/>
    <x v="1"/>
    <n v="0"/>
    <n v="0"/>
    <n v="0"/>
    <n v="0"/>
    <n v="15366.69916"/>
    <n v="0"/>
  </r>
  <r>
    <x v="13"/>
    <x v="0"/>
    <x v="3"/>
    <x v="2"/>
    <n v="0"/>
    <n v="0"/>
    <n v="0"/>
    <n v="0"/>
    <n v="4146.9527420000004"/>
    <n v="0"/>
  </r>
  <r>
    <x v="13"/>
    <x v="0"/>
    <x v="23"/>
    <x v="0"/>
    <n v="4223"/>
    <n v="0"/>
    <n v="0"/>
    <n v="0"/>
    <n v="17306.475353999998"/>
    <n v="0.19614899999999999"/>
  </r>
  <r>
    <x v="13"/>
    <x v="0"/>
    <x v="23"/>
    <x v="1"/>
    <n v="487083"/>
    <n v="0"/>
    <n v="0"/>
    <n v="0"/>
    <n v="9782.1295590000009"/>
    <n v="0.98031199999999996"/>
  </r>
  <r>
    <x v="13"/>
    <x v="0"/>
    <x v="23"/>
    <x v="2"/>
    <n v="0"/>
    <n v="0"/>
    <n v="0"/>
    <n v="0"/>
    <n v="2801.228204"/>
    <n v="0"/>
  </r>
  <r>
    <x v="13"/>
    <x v="0"/>
    <x v="4"/>
    <x v="0"/>
    <n v="18852"/>
    <n v="0"/>
    <n v="0"/>
    <n v="0"/>
    <n v="131631.73910000001"/>
    <n v="0.125275"/>
  </r>
  <r>
    <x v="13"/>
    <x v="0"/>
    <x v="4"/>
    <x v="1"/>
    <n v="1256524"/>
    <n v="0"/>
    <n v="0"/>
    <n v="0"/>
    <n v="728821.32137899997"/>
    <n v="0.63289899999999999"/>
  </r>
  <r>
    <x v="13"/>
    <x v="0"/>
    <x v="4"/>
    <x v="2"/>
    <n v="25000"/>
    <n v="0"/>
    <n v="0"/>
    <n v="0"/>
    <n v="14597.095687999999"/>
    <n v="0.631359"/>
  </r>
  <r>
    <x v="13"/>
    <x v="1"/>
    <x v="5"/>
    <x v="0"/>
    <n v="12400"/>
    <n v="0"/>
    <n v="0"/>
    <n v="518.13912600000003"/>
    <n v="34538.016931999999"/>
    <n v="0.27221200000000001"/>
  </r>
  <r>
    <x v="13"/>
    <x v="1"/>
    <x v="5"/>
    <x v="1"/>
    <n v="0"/>
    <n v="0"/>
    <n v="0"/>
    <n v="19.653414999999999"/>
    <n v="676.00851599999999"/>
    <n v="2.8250999999999998E-2"/>
  </r>
  <r>
    <x v="13"/>
    <x v="1"/>
    <x v="5"/>
    <x v="2"/>
    <n v="163268"/>
    <n v="0"/>
    <n v="0"/>
    <n v="13845.811109"/>
    <n v="36702.272375"/>
    <n v="0.82834600000000003"/>
  </r>
  <r>
    <x v="13"/>
    <x v="1"/>
    <x v="6"/>
    <x v="0"/>
    <n v="3700"/>
    <n v="0"/>
    <n v="0"/>
    <n v="0"/>
    <n v="16951.169149000001"/>
    <n v="0.17916599999999999"/>
  </r>
  <r>
    <x v="13"/>
    <x v="1"/>
    <x v="6"/>
    <x v="1"/>
    <n v="900"/>
    <n v="0"/>
    <n v="0"/>
    <n v="0"/>
    <n v="3298.1311679999999"/>
    <n v="0.21438099999999999"/>
  </r>
  <r>
    <x v="13"/>
    <x v="1"/>
    <x v="6"/>
    <x v="2"/>
    <n v="0"/>
    <n v="0"/>
    <n v="0"/>
    <n v="0"/>
    <n v="36343.863354000001"/>
    <n v="0"/>
  </r>
  <r>
    <x v="13"/>
    <x v="2"/>
    <x v="7"/>
    <x v="0"/>
    <n v="24354"/>
    <n v="0"/>
    <n v="0"/>
    <n v="50954.521722999998"/>
    <n v="21440.006732999998"/>
    <n v="0.77839400000000003"/>
  </r>
  <r>
    <x v="13"/>
    <x v="2"/>
    <x v="7"/>
    <x v="1"/>
    <n v="338"/>
    <n v="0"/>
    <n v="0"/>
    <n v="6347.5697250000003"/>
    <n v="3896.1030099999998"/>
    <n v="0.63180599999999998"/>
  </r>
  <r>
    <x v="13"/>
    <x v="2"/>
    <x v="7"/>
    <x v="2"/>
    <n v="0"/>
    <n v="0"/>
    <n v="0"/>
    <n v="21278.552082999999"/>
    <n v="19813.253315000002"/>
    <n v="0.51782899999999998"/>
  </r>
  <r>
    <x v="13"/>
    <x v="2"/>
    <x v="8"/>
    <x v="0"/>
    <n v="452401"/>
    <n v="0"/>
    <n v="0"/>
    <n v="210133.26268700001"/>
    <n v="69684.769098999997"/>
    <n v="0.90483000000000002"/>
  </r>
  <r>
    <x v="13"/>
    <x v="2"/>
    <x v="8"/>
    <x v="1"/>
    <n v="101379"/>
    <n v="0"/>
    <n v="0"/>
    <n v="43427.790983999999"/>
    <n v="16683.641241000001"/>
    <n v="0.89668899999999996"/>
  </r>
  <r>
    <x v="13"/>
    <x v="2"/>
    <x v="8"/>
    <x v="2"/>
    <n v="200758"/>
    <n v="0"/>
    <n v="0"/>
    <n v="134705.299669"/>
    <n v="33282.265459000002"/>
    <n v="0.90974100000000002"/>
  </r>
  <r>
    <x v="13"/>
    <x v="2"/>
    <x v="9"/>
    <x v="0"/>
    <n v="175749"/>
    <n v="0"/>
    <n v="0"/>
    <n v="16377.205502000001"/>
    <n v="0"/>
    <n v="1"/>
  </r>
  <r>
    <x v="13"/>
    <x v="2"/>
    <x v="9"/>
    <x v="1"/>
    <n v="16452"/>
    <n v="0"/>
    <n v="0"/>
    <n v="1226.37907"/>
    <n v="0"/>
    <n v="1"/>
  </r>
  <r>
    <x v="13"/>
    <x v="2"/>
    <x v="9"/>
    <x v="2"/>
    <n v="14386"/>
    <n v="0"/>
    <n v="0"/>
    <n v="2528.955438"/>
    <n v="0"/>
    <n v="1"/>
  </r>
  <r>
    <x v="13"/>
    <x v="3"/>
    <x v="10"/>
    <x v="0"/>
    <n v="18729.490000000002"/>
    <n v="0"/>
    <n v="0"/>
    <n v="6846.0042819999999"/>
    <n v="304300.01685499999"/>
    <n v="7.7530000000000002E-2"/>
  </r>
  <r>
    <x v="13"/>
    <x v="3"/>
    <x v="10"/>
    <x v="1"/>
    <n v="0"/>
    <n v="0"/>
    <n v="0"/>
    <n v="106.858107"/>
    <n v="3009.1152980000002"/>
    <n v="3.4292999999999997E-2"/>
  </r>
  <r>
    <x v="13"/>
    <x v="3"/>
    <x v="10"/>
    <x v="2"/>
    <n v="39794.83"/>
    <n v="0"/>
    <n v="0"/>
    <n v="6727.2503210000004"/>
    <n v="602105.61170600005"/>
    <n v="7.1722999999999995E-2"/>
  </r>
  <r>
    <x v="13"/>
    <x v="3"/>
    <x v="11"/>
    <x v="0"/>
    <n v="32518.51"/>
    <n v="0"/>
    <n v="0"/>
    <n v="0"/>
    <n v="76698.876082999996"/>
    <n v="0.29774099999999998"/>
  </r>
  <r>
    <x v="13"/>
    <x v="3"/>
    <x v="11"/>
    <x v="1"/>
    <n v="17840"/>
    <n v="0"/>
    <n v="0"/>
    <n v="0"/>
    <n v="21691.295257000002"/>
    <n v="0.45128800000000002"/>
  </r>
  <r>
    <x v="13"/>
    <x v="3"/>
    <x v="11"/>
    <x v="2"/>
    <n v="416193.17"/>
    <n v="0"/>
    <n v="0"/>
    <n v="0"/>
    <n v="95407.893744999994"/>
    <n v="0.81351099999999998"/>
  </r>
  <r>
    <x v="13"/>
    <x v="3"/>
    <x v="12"/>
    <x v="0"/>
    <n v="133507"/>
    <n v="0"/>
    <n v="0"/>
    <n v="0"/>
    <n v="37861.062249000002"/>
    <n v="0.77906500000000001"/>
  </r>
  <r>
    <x v="13"/>
    <x v="3"/>
    <x v="12"/>
    <x v="1"/>
    <n v="0"/>
    <n v="0"/>
    <n v="0"/>
    <n v="0"/>
    <n v="526.80558699999995"/>
    <n v="0"/>
  </r>
  <r>
    <x v="13"/>
    <x v="3"/>
    <x v="12"/>
    <x v="2"/>
    <n v="25539"/>
    <n v="0"/>
    <n v="0"/>
    <n v="0"/>
    <n v="95164.427043999996"/>
    <n v="0.21158399999999999"/>
  </r>
  <r>
    <x v="13"/>
    <x v="3"/>
    <x v="13"/>
    <x v="0"/>
    <n v="66774"/>
    <n v="0"/>
    <n v="0"/>
    <n v="1.1207100000000001"/>
    <n v="295771.11812399997"/>
    <n v="0.18418300000000001"/>
  </r>
  <r>
    <x v="13"/>
    <x v="3"/>
    <x v="13"/>
    <x v="1"/>
    <n v="126320"/>
    <n v="0"/>
    <n v="0"/>
    <n v="1.6296569999999999"/>
    <n v="118293.721536"/>
    <n v="0.51640900000000001"/>
  </r>
  <r>
    <x v="13"/>
    <x v="3"/>
    <x v="13"/>
    <x v="2"/>
    <n v="0"/>
    <n v="0"/>
    <n v="0"/>
    <n v="0.24963299999999999"/>
    <n v="26628.7435"/>
    <n v="9.0000000000000002E-6"/>
  </r>
  <r>
    <x v="13"/>
    <x v="4"/>
    <x v="14"/>
    <x v="0"/>
    <n v="553024"/>
    <n v="0"/>
    <n v="0"/>
    <n v="287040.49695"/>
    <n v="98650.668441999995"/>
    <n v="0.89490800000000004"/>
  </r>
  <r>
    <x v="13"/>
    <x v="4"/>
    <x v="14"/>
    <x v="1"/>
    <n v="84"/>
    <n v="0"/>
    <n v="0"/>
    <n v="15946.694275"/>
    <n v="4331.6697969999996"/>
    <n v="0.78727000000000003"/>
  </r>
  <r>
    <x v="13"/>
    <x v="4"/>
    <x v="14"/>
    <x v="2"/>
    <n v="0"/>
    <n v="0"/>
    <n v="0"/>
    <n v="15946.694275"/>
    <n v="34975.441911000002"/>
    <n v="0.31315799999999999"/>
  </r>
  <r>
    <x v="13"/>
    <x v="4"/>
    <x v="24"/>
    <x v="0"/>
    <n v="0"/>
    <n v="0"/>
    <n v="0"/>
    <n v="0"/>
    <n v="35634.570340999999"/>
    <n v="0"/>
  </r>
  <r>
    <x v="13"/>
    <x v="4"/>
    <x v="24"/>
    <x v="1"/>
    <n v="0"/>
    <n v="0"/>
    <n v="0"/>
    <n v="0"/>
    <n v="537.80933800000003"/>
    <n v="0"/>
  </r>
  <r>
    <x v="13"/>
    <x v="4"/>
    <x v="24"/>
    <x v="2"/>
    <n v="0"/>
    <n v="0"/>
    <n v="0"/>
    <n v="0"/>
    <n v="26555.903620000001"/>
    <n v="0"/>
  </r>
  <r>
    <x v="13"/>
    <x v="4"/>
    <x v="15"/>
    <x v="0"/>
    <n v="54171"/>
    <n v="0"/>
    <n v="0"/>
    <n v="8732.0414999999994"/>
    <n v="0"/>
    <n v="1"/>
  </r>
  <r>
    <x v="13"/>
    <x v="4"/>
    <x v="15"/>
    <x v="1"/>
    <n v="0"/>
    <n v="0"/>
    <n v="0"/>
    <n v="623.71725000000004"/>
    <n v="0"/>
    <n v="1"/>
  </r>
  <r>
    <x v="13"/>
    <x v="4"/>
    <x v="15"/>
    <x v="2"/>
    <n v="4000"/>
    <n v="0"/>
    <n v="0"/>
    <n v="3118.5862499999998"/>
    <n v="0"/>
    <n v="1"/>
  </r>
  <r>
    <x v="13"/>
    <x v="4"/>
    <x v="16"/>
    <x v="0"/>
    <n v="40186"/>
    <n v="0"/>
    <n v="0"/>
    <n v="96686.731973999995"/>
    <n v="106380.355895"/>
    <n v="0.56267599999999995"/>
  </r>
  <r>
    <x v="13"/>
    <x v="4"/>
    <x v="16"/>
    <x v="1"/>
    <n v="0"/>
    <n v="0"/>
    <n v="0"/>
    <n v="19.080859"/>
    <n v="1640.4397200000001"/>
    <n v="1.1497E-2"/>
  </r>
  <r>
    <x v="13"/>
    <x v="4"/>
    <x v="16"/>
    <x v="2"/>
    <n v="84845"/>
    <n v="0"/>
    <n v="0"/>
    <n v="50586.120167000001"/>
    <n v="119497.293165"/>
    <n v="0.53125100000000003"/>
  </r>
  <r>
    <x v="13"/>
    <x v="4"/>
    <x v="17"/>
    <x v="0"/>
    <n v="29099"/>
    <n v="0"/>
    <n v="0"/>
    <n v="0"/>
    <n v="102277.552635"/>
    <n v="0.221493"/>
  </r>
  <r>
    <x v="13"/>
    <x v="4"/>
    <x v="17"/>
    <x v="1"/>
    <n v="0"/>
    <n v="0"/>
    <n v="0"/>
    <n v="0"/>
    <n v="1676.191628"/>
    <n v="0"/>
  </r>
  <r>
    <x v="13"/>
    <x v="4"/>
    <x v="17"/>
    <x v="2"/>
    <n v="0"/>
    <n v="0"/>
    <n v="0"/>
    <n v="0"/>
    <n v="79774.172196"/>
    <n v="0"/>
  </r>
  <r>
    <x v="13"/>
    <x v="7"/>
    <x v="26"/>
    <x v="0"/>
    <n v="3751.9227770000002"/>
    <n v="0"/>
    <n v="461.00796858641098"/>
    <n v="5918.8499439999996"/>
    <n v="67813.051644000006"/>
    <n v="0.12998599999999999"/>
  </r>
  <r>
    <x v="13"/>
    <x v="7"/>
    <x v="26"/>
    <x v="1"/>
    <n v="298.70714099999998"/>
    <n v="0"/>
    <n v="51.302970757658699"/>
    <n v="629.66488800000002"/>
    <n v="4384.1998389999999"/>
    <n v="0.182643"/>
  </r>
  <r>
    <x v="13"/>
    <x v="7"/>
    <x v="26"/>
    <x v="2"/>
    <n v="10611.271492"/>
    <n v="0"/>
    <n v="1714.8415606559299"/>
    <n v="20590.041828000001"/>
    <n v="67979.477809000004"/>
    <n v="0.326239"/>
  </r>
  <r>
    <x v="13"/>
    <x v="7"/>
    <x v="27"/>
    <x v="0"/>
    <n v="11438.542645"/>
    <n v="0"/>
    <n v="162.15643404693199"/>
    <n v="3973.270822"/>
    <n v="50788.854578999999"/>
    <n v="0.234679"/>
  </r>
  <r>
    <x v="13"/>
    <x v="7"/>
    <x v="27"/>
    <x v="1"/>
    <n v="197.15080900000001"/>
    <n v="0"/>
    <n v="3.4929603369459499"/>
    <n v="76.409053999999998"/>
    <n v="3283.563897"/>
    <n v="7.7810000000000004E-2"/>
  </r>
  <r>
    <x v="13"/>
    <x v="7"/>
    <x v="27"/>
    <x v="2"/>
    <n v="8631.3992699999999"/>
    <n v="0"/>
    <n v="147.85060561612201"/>
    <n v="3311.0590179999999"/>
    <n v="32424.680240000002"/>
    <n v="0.27160000000000001"/>
  </r>
  <r>
    <x v="13"/>
    <x v="7"/>
    <x v="28"/>
    <x v="0"/>
    <n v="9034.3735699999997"/>
    <n v="0"/>
    <n v="0"/>
    <n v="1696.4484319999999"/>
    <n v="38104.122893"/>
    <n v="0.21973599999999999"/>
  </r>
  <r>
    <x v="13"/>
    <x v="7"/>
    <x v="28"/>
    <x v="1"/>
    <n v="203.53654700000001"/>
    <n v="0"/>
    <n v="0"/>
    <n v="50.893453000000001"/>
    <n v="2350.7613259999998"/>
    <n v="9.7661999999999999E-2"/>
  </r>
  <r>
    <x v="13"/>
    <x v="7"/>
    <x v="28"/>
    <x v="2"/>
    <n v="1.8125"/>
    <n v="0"/>
    <n v="0"/>
    <n v="0"/>
    <n v="80168.167491999993"/>
    <n v="2.1999999999999999E-5"/>
  </r>
  <r>
    <x v="13"/>
    <x v="7"/>
    <x v="29"/>
    <x v="0"/>
    <n v="1116.382096"/>
    <n v="0"/>
    <n v="895.11721993699496"/>
    <n v="10552.250305"/>
    <n v="28089.925158999999"/>
    <n v="0.30904300000000001"/>
  </r>
  <r>
    <x v="13"/>
    <x v="7"/>
    <x v="29"/>
    <x v="1"/>
    <n v="0"/>
    <n v="0"/>
    <n v="0"/>
    <n v="0"/>
    <n v="1816.049307"/>
    <n v="0"/>
  </r>
  <r>
    <x v="13"/>
    <x v="7"/>
    <x v="29"/>
    <x v="2"/>
    <n v="991.39314200000001"/>
    <n v="0"/>
    <n v="1449.17978006301"/>
    <n v="15184.94556"/>
    <n v="45362.302667999997"/>
    <n v="0.27982400000000002"/>
  </r>
  <r>
    <x v="13"/>
    <x v="7"/>
    <x v="30"/>
    <x v="0"/>
    <n v="6645.8031119999996"/>
    <n v="0"/>
    <n v="395.59327490441302"/>
    <n v="3251.5487459999999"/>
    <n v="54477.430610000003"/>
    <n v="0.158914"/>
  </r>
  <r>
    <x v="13"/>
    <x v="7"/>
    <x v="30"/>
    <x v="1"/>
    <n v="323.285394"/>
    <n v="0"/>
    <n v="23.338985536899401"/>
    <n v="176.714606"/>
    <n v="3522.0350170000002"/>
    <n v="0.12936700000000001"/>
  </r>
  <r>
    <x v="13"/>
    <x v="7"/>
    <x v="30"/>
    <x v="2"/>
    <n v="8594.0511569999999"/>
    <n v="0"/>
    <n v="620.56773955868698"/>
    <n v="4700.6085139999996"/>
    <n v="34779.545285"/>
    <n v="0.28576400000000002"/>
  </r>
  <r>
    <x v="13"/>
    <x v="7"/>
    <x v="31"/>
    <x v="0"/>
    <n v="1574.591277"/>
    <n v="0"/>
    <n v="33.045819291007497"/>
    <n v="718.95960400000001"/>
    <n v="14186.830888"/>
    <n v="0.14089099999999999"/>
  </r>
  <r>
    <x v="13"/>
    <x v="7"/>
    <x v="31"/>
    <x v="1"/>
    <n v="974.154403"/>
    <n v="0"/>
    <n v="39.123847800081002"/>
    <n v="490.19972999999999"/>
    <n v="917.19662000000005"/>
    <n v="0.62109800000000004"/>
  </r>
  <r>
    <x v="13"/>
    <x v="7"/>
    <x v="31"/>
    <x v="2"/>
    <n v="1621.3154569999999"/>
    <n v="0"/>
    <n v="86.230332908911507"/>
    <n v="816.99955"/>
    <n v="9057.1732510000002"/>
    <n v="0.217976"/>
  </r>
  <r>
    <x v="13"/>
    <x v="7"/>
    <x v="32"/>
    <x v="0"/>
    <n v="1495.6655940000001"/>
    <n v="0"/>
    <n v="33.0198694758489"/>
    <n v="980.07977000000005"/>
    <n v="35750.813837000002"/>
    <n v="6.5572000000000005E-2"/>
  </r>
  <r>
    <x v="13"/>
    <x v="7"/>
    <x v="32"/>
    <x v="1"/>
    <n v="364.50484899999998"/>
    <n v="0"/>
    <n v="9.6582498849046292"/>
    <n v="255.67298400000001"/>
    <n v="2311.3354810000001"/>
    <n v="0.214144"/>
  </r>
  <r>
    <x v="13"/>
    <x v="7"/>
    <x v="32"/>
    <x v="2"/>
    <n v="718.32584599999996"/>
    <n v="0"/>
    <n v="19.821880639246402"/>
    <n v="553.95813099999998"/>
    <n v="22824.076593000002"/>
    <n v="5.3578000000000001E-2"/>
  </r>
  <r>
    <x v="13"/>
    <x v="5"/>
    <x v="18"/>
    <x v="0"/>
    <n v="0"/>
    <n v="0"/>
    <n v="0"/>
    <n v="0"/>
    <n v="47608.227307000001"/>
    <n v="0"/>
  </r>
  <r>
    <x v="13"/>
    <x v="5"/>
    <x v="18"/>
    <x v="1"/>
    <n v="0"/>
    <n v="0"/>
    <n v="0"/>
    <n v="0"/>
    <n v="3713.3318060000001"/>
    <n v="0"/>
  </r>
  <r>
    <x v="13"/>
    <x v="5"/>
    <x v="18"/>
    <x v="2"/>
    <n v="250"/>
    <n v="0"/>
    <n v="0"/>
    <n v="0"/>
    <n v="59236.266282999997"/>
    <n v="4.202E-3"/>
  </r>
  <r>
    <x v="13"/>
    <x v="5"/>
    <x v="19"/>
    <x v="0"/>
    <n v="0"/>
    <n v="0"/>
    <n v="0"/>
    <n v="20.007391999999999"/>
    <n v="73125.285868000006"/>
    <n v="2.7300000000000002E-4"/>
  </r>
  <r>
    <x v="13"/>
    <x v="5"/>
    <x v="19"/>
    <x v="1"/>
    <n v="0"/>
    <n v="0"/>
    <n v="0"/>
    <n v="0"/>
    <n v="6618.9017009999998"/>
    <n v="0"/>
  </r>
  <r>
    <x v="13"/>
    <x v="5"/>
    <x v="19"/>
    <x v="2"/>
    <n v="250"/>
    <n v="0"/>
    <n v="0"/>
    <n v="0.29260799999999998"/>
    <n v="19397.054515"/>
    <n v="1.2739E-2"/>
  </r>
  <r>
    <x v="13"/>
    <x v="6"/>
    <x v="25"/>
    <x v="0"/>
    <n v="7420"/>
    <n v="0"/>
    <n v="0"/>
    <n v="9717.3238099999999"/>
    <n v="0"/>
    <n v="1"/>
  </r>
  <r>
    <x v="13"/>
    <x v="6"/>
    <x v="25"/>
    <x v="1"/>
    <n v="0"/>
    <n v="0"/>
    <n v="0"/>
    <n v="0"/>
    <n v="0"/>
    <m/>
  </r>
  <r>
    <x v="13"/>
    <x v="6"/>
    <x v="25"/>
    <x v="2"/>
    <n v="0"/>
    <n v="0"/>
    <n v="0"/>
    <n v="0"/>
    <n v="0"/>
    <m/>
  </r>
  <r>
    <x v="13"/>
    <x v="6"/>
    <x v="20"/>
    <x v="0"/>
    <n v="0"/>
    <n v="0"/>
    <n v="0"/>
    <n v="21439.975482000002"/>
    <n v="10238.253102999999"/>
    <n v="0.67680399999999996"/>
  </r>
  <r>
    <x v="13"/>
    <x v="6"/>
    <x v="20"/>
    <x v="1"/>
    <n v="0"/>
    <n v="0"/>
    <n v="0"/>
    <n v="0"/>
    <n v="179.782284"/>
    <n v="0"/>
  </r>
  <r>
    <x v="13"/>
    <x v="6"/>
    <x v="20"/>
    <x v="2"/>
    <n v="0"/>
    <n v="0"/>
    <n v="0"/>
    <n v="2593.815329"/>
    <n v="2327.2139229999998"/>
    <n v="0.52708699999999997"/>
  </r>
  <r>
    <x v="13"/>
    <x v="6"/>
    <x v="21"/>
    <x v="0"/>
    <n v="17093"/>
    <n v="0"/>
    <n v="0"/>
    <n v="5523.2293989999998"/>
    <n v="1114.4518760000001"/>
    <n v="0.95303700000000002"/>
  </r>
  <r>
    <x v="13"/>
    <x v="6"/>
    <x v="21"/>
    <x v="1"/>
    <n v="0"/>
    <n v="0"/>
    <n v="0"/>
    <n v="0"/>
    <n v="128.941215"/>
    <n v="0"/>
  </r>
  <r>
    <x v="13"/>
    <x v="6"/>
    <x v="21"/>
    <x v="2"/>
    <n v="0"/>
    <n v="0"/>
    <n v="0"/>
    <n v="1147.0026009999999"/>
    <n v="0"/>
    <n v="1"/>
  </r>
  <r>
    <x v="13"/>
    <x v="6"/>
    <x v="22"/>
    <x v="0"/>
    <n v="5527"/>
    <n v="0"/>
    <n v="0"/>
    <n v="0"/>
    <n v="0"/>
    <n v="1"/>
  </r>
  <r>
    <x v="13"/>
    <x v="6"/>
    <x v="22"/>
    <x v="1"/>
    <n v="0"/>
    <n v="0"/>
    <n v="0"/>
    <n v="0"/>
    <n v="0"/>
    <m/>
  </r>
  <r>
    <x v="13"/>
    <x v="6"/>
    <x v="22"/>
    <x v="2"/>
    <n v="0"/>
    <n v="0"/>
    <n v="0"/>
    <n v="0"/>
    <n v="0"/>
    <m/>
  </r>
  <r>
    <x v="14"/>
    <x v="0"/>
    <x v="0"/>
    <x v="0"/>
    <n v="12000"/>
    <n v="0"/>
    <n v="0"/>
    <n v="0"/>
    <n v="4025.3821929999999"/>
    <n v="0.74881200000000003"/>
  </r>
  <r>
    <x v="14"/>
    <x v="0"/>
    <x v="0"/>
    <x v="1"/>
    <n v="486768"/>
    <n v="0"/>
    <n v="0"/>
    <n v="0"/>
    <n v="1044.774555"/>
    <n v="0.99785800000000002"/>
  </r>
  <r>
    <x v="14"/>
    <x v="0"/>
    <x v="0"/>
    <x v="2"/>
    <n v="11523"/>
    <n v="0"/>
    <n v="0"/>
    <n v="0"/>
    <n v="744.86453900000004"/>
    <n v="0.93928299999999998"/>
  </r>
  <r>
    <x v="14"/>
    <x v="0"/>
    <x v="1"/>
    <x v="0"/>
    <n v="3659"/>
    <n v="0"/>
    <n v="0"/>
    <n v="0"/>
    <n v="34472.740286"/>
    <n v="9.5956E-2"/>
  </r>
  <r>
    <x v="14"/>
    <x v="0"/>
    <x v="1"/>
    <x v="1"/>
    <n v="1289662"/>
    <n v="0"/>
    <n v="0"/>
    <n v="0"/>
    <n v="29536.726454"/>
    <n v="0.97760999999999998"/>
  </r>
  <r>
    <x v="14"/>
    <x v="0"/>
    <x v="1"/>
    <x v="2"/>
    <n v="0"/>
    <n v="0"/>
    <n v="0"/>
    <n v="0"/>
    <n v="48925.389617000001"/>
    <n v="0"/>
  </r>
  <r>
    <x v="14"/>
    <x v="0"/>
    <x v="2"/>
    <x v="0"/>
    <n v="17975"/>
    <n v="0"/>
    <n v="0"/>
    <n v="0"/>
    <n v="40732.128862999998"/>
    <n v="0.30618000000000001"/>
  </r>
  <r>
    <x v="14"/>
    <x v="0"/>
    <x v="2"/>
    <x v="1"/>
    <n v="3148079"/>
    <n v="0"/>
    <n v="0"/>
    <n v="0"/>
    <n v="26868.096110999999"/>
    <n v="0.991537"/>
  </r>
  <r>
    <x v="14"/>
    <x v="0"/>
    <x v="2"/>
    <x v="2"/>
    <n v="16300"/>
    <n v="0"/>
    <n v="0"/>
    <n v="0"/>
    <n v="397.22302500000001"/>
    <n v="0.97621000000000002"/>
  </r>
  <r>
    <x v="14"/>
    <x v="0"/>
    <x v="3"/>
    <x v="0"/>
    <n v="32060"/>
    <n v="0"/>
    <n v="0"/>
    <n v="0"/>
    <n v="28433.694547999999"/>
    <n v="0.529972"/>
  </r>
  <r>
    <x v="14"/>
    <x v="0"/>
    <x v="3"/>
    <x v="1"/>
    <n v="556"/>
    <n v="0"/>
    <n v="0"/>
    <n v="0"/>
    <n v="15970.264438"/>
    <n v="3.3642999999999999E-2"/>
  </r>
  <r>
    <x v="14"/>
    <x v="0"/>
    <x v="3"/>
    <x v="2"/>
    <n v="0"/>
    <n v="0"/>
    <n v="0"/>
    <n v="0"/>
    <n v="4411.9451950000002"/>
    <n v="0"/>
  </r>
  <r>
    <x v="14"/>
    <x v="0"/>
    <x v="23"/>
    <x v="0"/>
    <n v="32000"/>
    <n v="0"/>
    <n v="0"/>
    <n v="0"/>
    <n v="17986.230158999999"/>
    <n v="0.64017599999999997"/>
  </r>
  <r>
    <x v="14"/>
    <x v="0"/>
    <x v="23"/>
    <x v="1"/>
    <n v="473506"/>
    <n v="0"/>
    <n v="0"/>
    <n v="0"/>
    <n v="10166.346994"/>
    <n v="0.97897999999999996"/>
  </r>
  <r>
    <x v="14"/>
    <x v="0"/>
    <x v="23"/>
    <x v="2"/>
    <n v="68000"/>
    <n v="0"/>
    <n v="0"/>
    <n v="0"/>
    <n v="2980.2281539999999"/>
    <n v="0.958013"/>
  </r>
  <r>
    <x v="14"/>
    <x v="0"/>
    <x v="4"/>
    <x v="0"/>
    <n v="17242"/>
    <n v="0"/>
    <n v="0"/>
    <n v="0"/>
    <n v="136801.9026"/>
    <n v="0.111929"/>
  </r>
  <r>
    <x v="14"/>
    <x v="0"/>
    <x v="4"/>
    <x v="1"/>
    <n v="929359"/>
    <n v="0"/>
    <n v="0"/>
    <n v="0"/>
    <n v="757447.58902900002"/>
    <n v="0.55095700000000003"/>
  </r>
  <r>
    <x v="14"/>
    <x v="0"/>
    <x v="4"/>
    <x v="2"/>
    <n v="0"/>
    <n v="0"/>
    <n v="0"/>
    <n v="0"/>
    <n v="15529.857749999999"/>
    <n v="0"/>
  </r>
  <r>
    <x v="14"/>
    <x v="1"/>
    <x v="5"/>
    <x v="0"/>
    <n v="12100"/>
    <n v="0"/>
    <n v="0"/>
    <n v="140.94392199999999"/>
    <n v="35894.583332000002"/>
    <n v="0.254301"/>
  </r>
  <r>
    <x v="14"/>
    <x v="1"/>
    <x v="5"/>
    <x v="1"/>
    <n v="900"/>
    <n v="0"/>
    <n v="0"/>
    <n v="5.3461109999999996"/>
    <n v="702.56043"/>
    <n v="0.56305799999999995"/>
  </r>
  <r>
    <x v="14"/>
    <x v="1"/>
    <x v="5"/>
    <x v="2"/>
    <n v="283804"/>
    <n v="0"/>
    <n v="0"/>
    <n v="3766.3299670000001"/>
    <n v="39047.566809000004"/>
    <n v="0.88044800000000001"/>
  </r>
  <r>
    <x v="14"/>
    <x v="1"/>
    <x v="6"/>
    <x v="0"/>
    <n v="0"/>
    <n v="0"/>
    <n v="0"/>
    <n v="0"/>
    <n v="17616.968421000001"/>
    <n v="0"/>
  </r>
  <r>
    <x v="14"/>
    <x v="1"/>
    <x v="6"/>
    <x v="1"/>
    <n v="0"/>
    <n v="0"/>
    <n v="0"/>
    <n v="0"/>
    <n v="3427.6734609999999"/>
    <n v="0"/>
  </r>
  <r>
    <x v="14"/>
    <x v="1"/>
    <x v="6"/>
    <x v="2"/>
    <n v="0"/>
    <n v="0"/>
    <n v="0"/>
    <n v="0"/>
    <n v="38666.255263999999"/>
    <n v="0"/>
  </r>
  <r>
    <x v="14"/>
    <x v="2"/>
    <x v="7"/>
    <x v="0"/>
    <n v="21707"/>
    <n v="0"/>
    <n v="0"/>
    <n v="57988.626423000002"/>
    <n v="22282.116249999999"/>
    <n v="0.78149999999999997"/>
  </r>
  <r>
    <x v="14"/>
    <x v="2"/>
    <x v="7"/>
    <x v="1"/>
    <n v="0"/>
    <n v="0"/>
    <n v="0"/>
    <n v="7223.8309179999997"/>
    <n v="4049.1321330000001"/>
    <n v="0.64080999999999999"/>
  </r>
  <r>
    <x v="14"/>
    <x v="2"/>
    <x v="7"/>
    <x v="2"/>
    <n v="5922"/>
    <n v="0"/>
    <n v="0"/>
    <n v="24215.986449"/>
    <n v="21079.330580999998"/>
    <n v="0.58843299999999998"/>
  </r>
  <r>
    <x v="14"/>
    <x v="2"/>
    <x v="8"/>
    <x v="0"/>
    <n v="421229"/>
    <n v="0"/>
    <n v="0"/>
    <n v="228150.752117"/>
    <n v="72421.811489999993"/>
    <n v="0.89966500000000005"/>
  </r>
  <r>
    <x v="14"/>
    <x v="2"/>
    <x v="8"/>
    <x v="1"/>
    <n v="96811"/>
    <n v="0"/>
    <n v="0"/>
    <n v="47151.426905"/>
    <n v="17338.932690000001"/>
    <n v="0.89250499999999999"/>
  </r>
  <r>
    <x v="14"/>
    <x v="2"/>
    <x v="8"/>
    <x v="2"/>
    <n v="203401"/>
    <n v="0"/>
    <n v="0"/>
    <n v="146255.357388"/>
    <n v="35409.019656999997"/>
    <n v="0.90804399999999996"/>
  </r>
  <r>
    <x v="14"/>
    <x v="2"/>
    <x v="9"/>
    <x v="0"/>
    <n v="181374"/>
    <n v="0"/>
    <n v="0"/>
    <n v="15808.500421000001"/>
    <n v="0"/>
    <n v="1"/>
  </r>
  <r>
    <x v="14"/>
    <x v="2"/>
    <x v="9"/>
    <x v="1"/>
    <n v="7705"/>
    <n v="0"/>
    <n v="0"/>
    <n v="1183.792561"/>
    <n v="0"/>
    <n v="1"/>
  </r>
  <r>
    <x v="14"/>
    <x v="2"/>
    <x v="9"/>
    <x v="2"/>
    <n v="13990"/>
    <n v="0"/>
    <n v="0"/>
    <n v="2441.1364389999999"/>
    <n v="0"/>
    <n v="1"/>
  </r>
  <r>
    <x v="14"/>
    <x v="3"/>
    <x v="10"/>
    <x v="0"/>
    <n v="35704.800000000003"/>
    <n v="12274.8"/>
    <n v="0"/>
    <n v="6657.5618800000002"/>
    <n v="316252.15584100003"/>
    <n v="0.147313"/>
  </r>
  <r>
    <x v="14"/>
    <x v="3"/>
    <x v="10"/>
    <x v="1"/>
    <n v="0"/>
    <n v="0"/>
    <n v="0"/>
    <n v="103.916742"/>
    <n v="3127.3057760000002"/>
    <n v="3.2160000000000001E-2"/>
  </r>
  <r>
    <x v="14"/>
    <x v="3"/>
    <x v="10"/>
    <x v="2"/>
    <n v="40908.480000000003"/>
    <n v="0"/>
    <n v="50000"/>
    <n v="6542.076728"/>
    <n v="640580.47574599995"/>
    <n v="0.13204099999999999"/>
  </r>
  <r>
    <x v="14"/>
    <x v="3"/>
    <x v="11"/>
    <x v="0"/>
    <n v="80272"/>
    <n v="0"/>
    <n v="0"/>
    <n v="0"/>
    <n v="79711.414948000005"/>
    <n v="0.50175199999999998"/>
  </r>
  <r>
    <x v="14"/>
    <x v="3"/>
    <x v="11"/>
    <x v="1"/>
    <n v="6543"/>
    <n v="0"/>
    <n v="0"/>
    <n v="0"/>
    <n v="22543.274753999998"/>
    <n v="0.22495100000000001"/>
  </r>
  <r>
    <x v="14"/>
    <x v="3"/>
    <x v="11"/>
    <x v="2"/>
    <n v="611413.52"/>
    <n v="0"/>
    <n v="20000"/>
    <n v="0"/>
    <n v="101504.50814000001"/>
    <n v="0.86150599999999999"/>
  </r>
  <r>
    <x v="14"/>
    <x v="3"/>
    <x v="12"/>
    <x v="0"/>
    <n v="135493"/>
    <n v="0"/>
    <n v="0"/>
    <n v="11.180755"/>
    <n v="39348.149508000002"/>
    <n v="0.77496299999999996"/>
  </r>
  <r>
    <x v="14"/>
    <x v="3"/>
    <x v="12"/>
    <x v="1"/>
    <n v="0"/>
    <n v="0"/>
    <n v="0"/>
    <n v="0"/>
    <n v="547.49718499999994"/>
    <n v="0"/>
  </r>
  <r>
    <x v="14"/>
    <x v="3"/>
    <x v="12"/>
    <x v="2"/>
    <n v="12705"/>
    <n v="0"/>
    <n v="0"/>
    <n v="6.2012450000000001"/>
    <n v="101245.48379"/>
    <n v="0.111544"/>
  </r>
  <r>
    <x v="14"/>
    <x v="3"/>
    <x v="13"/>
    <x v="0"/>
    <n v="86839"/>
    <n v="0"/>
    <n v="0"/>
    <n v="0.44828400000000002"/>
    <n v="307388.26342799998"/>
    <n v="0.220277"/>
  </r>
  <r>
    <x v="14"/>
    <x v="3"/>
    <x v="13"/>
    <x v="1"/>
    <n v="97056"/>
    <n v="0"/>
    <n v="0"/>
    <n v="0.65186299999999997"/>
    <n v="122940.00126800001"/>
    <n v="0.44117299999999998"/>
  </r>
  <r>
    <x v="14"/>
    <x v="3"/>
    <x v="13"/>
    <x v="2"/>
    <n v="18300"/>
    <n v="0"/>
    <n v="0"/>
    <n v="9.9852999999999997E-2"/>
    <n v="28330.334160999999"/>
    <n v="0.39244899999999999"/>
  </r>
  <r>
    <x v="14"/>
    <x v="4"/>
    <x v="14"/>
    <x v="0"/>
    <n v="402104"/>
    <n v="0"/>
    <n v="0"/>
    <n v="209764.28880000001"/>
    <n v="102525.41847600001"/>
    <n v="0.85648599999999997"/>
  </r>
  <r>
    <x v="14"/>
    <x v="4"/>
    <x v="14"/>
    <x v="1"/>
    <n v="176"/>
    <n v="0"/>
    <n v="0"/>
    <n v="11653.571599999999"/>
    <n v="4501.8068869999997"/>
    <n v="0.72434600000000005"/>
  </r>
  <r>
    <x v="14"/>
    <x v="4"/>
    <x v="14"/>
    <x v="2"/>
    <n v="45"/>
    <n v="0"/>
    <n v="0"/>
    <n v="11653.571599999999"/>
    <n v="37210.390973000001"/>
    <n v="0.23919000000000001"/>
  </r>
  <r>
    <x v="14"/>
    <x v="4"/>
    <x v="24"/>
    <x v="0"/>
    <n v="0"/>
    <n v="0"/>
    <n v="0"/>
    <n v="0"/>
    <n v="37034.206600999998"/>
    <n v="0"/>
  </r>
  <r>
    <x v="14"/>
    <x v="4"/>
    <x v="24"/>
    <x v="1"/>
    <n v="0"/>
    <n v="0"/>
    <n v="0"/>
    <n v="0"/>
    <n v="558.93313599999999"/>
    <n v="0"/>
  </r>
  <r>
    <x v="14"/>
    <x v="4"/>
    <x v="24"/>
    <x v="2"/>
    <n v="0"/>
    <n v="0"/>
    <n v="0"/>
    <n v="0"/>
    <n v="28252.839775"/>
    <n v="0"/>
  </r>
  <r>
    <x v="14"/>
    <x v="4"/>
    <x v="15"/>
    <x v="0"/>
    <n v="23680"/>
    <n v="0"/>
    <n v="0"/>
    <n v="26769.465939999998"/>
    <n v="0"/>
    <n v="1"/>
  </r>
  <r>
    <x v="14"/>
    <x v="4"/>
    <x v="15"/>
    <x v="1"/>
    <n v="0"/>
    <n v="0"/>
    <n v="0"/>
    <n v="1912.1047100000001"/>
    <n v="0"/>
    <n v="1"/>
  </r>
  <r>
    <x v="14"/>
    <x v="4"/>
    <x v="15"/>
    <x v="2"/>
    <n v="45"/>
    <n v="0"/>
    <n v="0"/>
    <n v="9560.5235499999999"/>
    <n v="0"/>
    <n v="1"/>
  </r>
  <r>
    <x v="14"/>
    <x v="4"/>
    <x v="16"/>
    <x v="0"/>
    <n v="7173"/>
    <n v="0"/>
    <n v="0"/>
    <n v="90836.521003999995"/>
    <n v="110558.70860100001"/>
    <n v="0.46991500000000003"/>
  </r>
  <r>
    <x v="14"/>
    <x v="4"/>
    <x v="16"/>
    <x v="1"/>
    <n v="0"/>
    <n v="0"/>
    <n v="0"/>
    <n v="17.926335999999999"/>
    <n v="1704.8720639999999"/>
    <n v="1.0404999999999999E-2"/>
  </r>
  <r>
    <x v="14"/>
    <x v="4"/>
    <x v="16"/>
    <x v="2"/>
    <n v="125075"/>
    <n v="0"/>
    <n v="0"/>
    <n v="47525.312659000003"/>
    <n v="127133.23280500001"/>
    <n v="0.57584500000000005"/>
  </r>
  <r>
    <x v="14"/>
    <x v="4"/>
    <x v="17"/>
    <x v="0"/>
    <n v="140854"/>
    <n v="0"/>
    <n v="0"/>
    <n v="0"/>
    <n v="106294.757552"/>
    <n v="0.56991499999999995"/>
  </r>
  <r>
    <x v="14"/>
    <x v="4"/>
    <x v="17"/>
    <x v="1"/>
    <n v="0"/>
    <n v="0"/>
    <n v="0"/>
    <n v="0"/>
    <n v="1742.0282179999999"/>
    <n v="0"/>
  </r>
  <r>
    <x v="14"/>
    <x v="4"/>
    <x v="17"/>
    <x v="2"/>
    <n v="0"/>
    <n v="0"/>
    <n v="0"/>
    <n v="0"/>
    <n v="84871.783593999993"/>
    <n v="0"/>
  </r>
  <r>
    <x v="14"/>
    <x v="7"/>
    <x v="26"/>
    <x v="0"/>
    <n v="2972.4746180000002"/>
    <n v="0"/>
    <n v="633.18215951544505"/>
    <n v="4173.5811020000001"/>
    <n v="70476.577682000003"/>
    <n v="9.9406999999999995E-2"/>
  </r>
  <r>
    <x v="14"/>
    <x v="7"/>
    <x v="26"/>
    <x v="1"/>
    <n v="166.83887300000001"/>
    <n v="0"/>
    <n v="46.425205343332301"/>
    <n v="293.91416199999998"/>
    <n v="4556.4001770000004"/>
    <n v="0.100162"/>
  </r>
  <r>
    <x v="14"/>
    <x v="7"/>
    <x v="26"/>
    <x v="2"/>
    <n v="10109.413085"/>
    <n v="0"/>
    <n v="2179.5394984745599"/>
    <n v="14343.011112"/>
    <n v="72323.402054999999"/>
    <n v="0.26913100000000001"/>
  </r>
  <r>
    <x v="14"/>
    <x v="7"/>
    <x v="27"/>
    <x v="0"/>
    <n v="16828.772987"/>
    <n v="0"/>
    <n v="405.89967077568201"/>
    <n v="4015.1256079999998"/>
    <n v="52783.712992000001"/>
    <n v="0.28702899999999998"/>
  </r>
  <r>
    <x v="14"/>
    <x v="7"/>
    <x v="27"/>
    <x v="1"/>
    <n v="304.01804299999998"/>
    <n v="0"/>
    <n v="8.5180327787484096"/>
    <n v="77.213954000000001"/>
    <n v="3412.534024"/>
    <n v="0.102504"/>
  </r>
  <r>
    <x v="14"/>
    <x v="7"/>
    <x v="27"/>
    <x v="2"/>
    <n v="4809.2176719999998"/>
    <n v="0"/>
    <n v="118.665629778903"/>
    <n v="1138.9058219999999"/>
    <n v="34496.634295000003"/>
    <n v="0.149563"/>
  </r>
  <r>
    <x v="14"/>
    <x v="7"/>
    <x v="28"/>
    <x v="0"/>
    <n v="6563.0345939999997"/>
    <n v="0"/>
    <n v="288"/>
    <n v="1019.092074"/>
    <n v="39600.756961999999"/>
    <n v="0.16578799999999999"/>
  </r>
  <r>
    <x v="14"/>
    <x v="7"/>
    <x v="28"/>
    <x v="1"/>
    <n v="0"/>
    <n v="0"/>
    <n v="0"/>
    <n v="0"/>
    <n v="2443.0933169999998"/>
    <n v="0"/>
  </r>
  <r>
    <x v="14"/>
    <x v="7"/>
    <x v="28"/>
    <x v="2"/>
    <n v="792.43871799999999"/>
    <n v="0"/>
    <n v="0"/>
    <n v="127.386509"/>
    <n v="85290.955396000005"/>
    <n v="1.0669E-2"/>
  </r>
  <r>
    <x v="14"/>
    <x v="7"/>
    <x v="29"/>
    <x v="0"/>
    <n v="3441.147794"/>
    <n v="0"/>
    <n v="713.08649510754503"/>
    <n v="6229.9377770000001"/>
    <n v="29193.226739000002"/>
    <n v="0.262376"/>
  </r>
  <r>
    <x v="14"/>
    <x v="7"/>
    <x v="29"/>
    <x v="1"/>
    <n v="0"/>
    <n v="0"/>
    <n v="0"/>
    <n v="0"/>
    <n v="1887.3791530000001"/>
    <n v="0"/>
  </r>
  <r>
    <x v="14"/>
    <x v="7"/>
    <x v="29"/>
    <x v="2"/>
    <n v="6896.4116670000003"/>
    <n v="0"/>
    <n v="1462.27020489245"/>
    <n v="12665.258116999999"/>
    <n v="48260.977572999996"/>
    <n v="0.30344100000000002"/>
  </r>
  <r>
    <x v="14"/>
    <x v="7"/>
    <x v="30"/>
    <x v="0"/>
    <n v="13158.719655000001"/>
    <n v="0"/>
    <n v="363.423991790005"/>
    <n v="3109.3702290000001"/>
    <n v="56617.167008999997"/>
    <n v="0.22705500000000001"/>
  </r>
  <r>
    <x v="14"/>
    <x v="7"/>
    <x v="30"/>
    <x v="1"/>
    <n v="41.723832999999999"/>
    <n v="0"/>
    <n v="1.68028695343644"/>
    <n v="18.844667999999999"/>
    <n v="3660.3716909999998"/>
    <n v="1.6721E-2"/>
  </r>
  <r>
    <x v="14"/>
    <x v="7"/>
    <x v="30"/>
    <x v="2"/>
    <n v="11667.908998000001"/>
    <n v="0"/>
    <n v="328.37905458989201"/>
    <n v="2807.8555409999999"/>
    <n v="37001.976450000002"/>
    <n v="0.28576000000000001"/>
  </r>
  <r>
    <x v="14"/>
    <x v="7"/>
    <x v="31"/>
    <x v="0"/>
    <n v="2137.8002710000001"/>
    <n v="0"/>
    <n v="0.30391082037920902"/>
    <n v="412.27919200000002"/>
    <n v="14744.053909"/>
    <n v="0.14746799999999999"/>
  </r>
  <r>
    <x v="14"/>
    <x v="7"/>
    <x v="31"/>
    <x v="1"/>
    <n v="1099.1029619999999"/>
    <n v="0"/>
    <n v="0.45906635847156102"/>
    <n v="214.38517999999999"/>
    <n v="953.22179500000004"/>
    <n v="0.57955400000000001"/>
  </r>
  <r>
    <x v="14"/>
    <x v="7"/>
    <x v="31"/>
    <x v="2"/>
    <n v="3814.9133299999999"/>
    <n v="0"/>
    <n v="0.32035615448256299"/>
    <n v="709.12021100000004"/>
    <n v="9635.9313669999992"/>
    <n v="0.31951000000000002"/>
  </r>
  <r>
    <x v="14"/>
    <x v="7"/>
    <x v="32"/>
    <x v="0"/>
    <n v="1680.065014"/>
    <n v="0"/>
    <n v="67.099514511162695"/>
    <n v="640.28379800000005"/>
    <n v="37155.015849000003"/>
    <n v="6.0375999999999999E-2"/>
  </r>
  <r>
    <x v="14"/>
    <x v="7"/>
    <x v="32"/>
    <x v="1"/>
    <n v="604.57607700000005"/>
    <n v="0"/>
    <n v="26.654837031244998"/>
    <n v="255.875495"/>
    <n v="2402.118923"/>
    <n v="0.2697"/>
  </r>
  <r>
    <x v="14"/>
    <x v="7"/>
    <x v="32"/>
    <x v="2"/>
    <n v="652.26394000000005"/>
    <n v="0"/>
    <n v="30.828981790925599"/>
    <n v="293.95929000000001"/>
    <n v="24282.547044999999"/>
    <n v="3.8679999999999999E-2"/>
  </r>
  <r>
    <x v="14"/>
    <x v="5"/>
    <x v="18"/>
    <x v="0"/>
    <n v="0"/>
    <n v="0"/>
    <n v="0"/>
    <n v="0"/>
    <n v="49478.158685000002"/>
    <n v="0"/>
  </r>
  <r>
    <x v="14"/>
    <x v="5"/>
    <x v="18"/>
    <x v="1"/>
    <n v="0"/>
    <n v="0"/>
    <n v="0"/>
    <n v="0"/>
    <n v="3859.1821359999999"/>
    <n v="0"/>
  </r>
  <r>
    <x v="14"/>
    <x v="5"/>
    <x v="18"/>
    <x v="2"/>
    <n v="0"/>
    <n v="0"/>
    <n v="0"/>
    <n v="0"/>
    <n v="63021.494733"/>
    <n v="0"/>
  </r>
  <r>
    <x v="14"/>
    <x v="5"/>
    <x v="19"/>
    <x v="0"/>
    <n v="32000"/>
    <n v="0"/>
    <n v="0"/>
    <n v="12.703215"/>
    <n v="75997.463099999994"/>
    <n v="0.29638599999999998"/>
  </r>
  <r>
    <x v="14"/>
    <x v="5"/>
    <x v="19"/>
    <x v="1"/>
    <n v="0"/>
    <n v="0"/>
    <n v="0"/>
    <n v="0"/>
    <n v="6878.8755060000003"/>
    <n v="0"/>
  </r>
  <r>
    <x v="14"/>
    <x v="5"/>
    <x v="19"/>
    <x v="2"/>
    <n v="0"/>
    <n v="0"/>
    <n v="0"/>
    <n v="0.18578500000000001"/>
    <n v="20636.536461"/>
    <n v="9.0000000000000002E-6"/>
  </r>
  <r>
    <x v="14"/>
    <x v="6"/>
    <x v="25"/>
    <x v="0"/>
    <n v="7706"/>
    <n v="0"/>
    <n v="0"/>
    <n v="8351.7854000000007"/>
    <n v="0"/>
    <n v="1"/>
  </r>
  <r>
    <x v="14"/>
    <x v="6"/>
    <x v="25"/>
    <x v="1"/>
    <n v="0"/>
    <n v="0"/>
    <n v="0"/>
    <n v="0"/>
    <n v="0"/>
    <m/>
  </r>
  <r>
    <x v="14"/>
    <x v="6"/>
    <x v="25"/>
    <x v="2"/>
    <n v="0"/>
    <n v="0"/>
    <n v="0"/>
    <n v="0"/>
    <n v="0"/>
    <m/>
  </r>
  <r>
    <x v="14"/>
    <x v="6"/>
    <x v="20"/>
    <x v="0"/>
    <n v="0"/>
    <n v="0"/>
    <n v="0"/>
    <n v="12120.220495"/>
    <n v="10640.385923"/>
    <n v="0.53250799999999998"/>
  </r>
  <r>
    <x v="14"/>
    <x v="6"/>
    <x v="20"/>
    <x v="1"/>
    <n v="0"/>
    <n v="0"/>
    <n v="0"/>
    <n v="0"/>
    <n v="186.84367900000001"/>
    <n v="0"/>
  </r>
  <r>
    <x v="14"/>
    <x v="6"/>
    <x v="20"/>
    <x v="2"/>
    <n v="0"/>
    <n v="0"/>
    <n v="0"/>
    <n v="1466.308286"/>
    <n v="2475.9241120000002"/>
    <n v="0.371948"/>
  </r>
  <r>
    <x v="14"/>
    <x v="6"/>
    <x v="21"/>
    <x v="0"/>
    <n v="10263"/>
    <n v="0"/>
    <n v="0"/>
    <n v="6380.6970860000001"/>
    <n v="1158.2247420000001"/>
    <n v="0.93493800000000005"/>
  </r>
  <r>
    <x v="14"/>
    <x v="6"/>
    <x v="21"/>
    <x v="1"/>
    <n v="0"/>
    <n v="0"/>
    <n v="0"/>
    <n v="0"/>
    <n v="134.00570200000001"/>
    <n v="0"/>
  </r>
  <r>
    <x v="14"/>
    <x v="6"/>
    <x v="21"/>
    <x v="2"/>
    <n v="0"/>
    <n v="0"/>
    <n v="0"/>
    <n v="1325.0719140000001"/>
    <n v="0"/>
    <n v="1"/>
  </r>
  <r>
    <x v="14"/>
    <x v="6"/>
    <x v="22"/>
    <x v="0"/>
    <n v="14589"/>
    <n v="0"/>
    <n v="0"/>
    <n v="0"/>
    <n v="0"/>
    <n v="1"/>
  </r>
  <r>
    <x v="14"/>
    <x v="6"/>
    <x v="22"/>
    <x v="1"/>
    <n v="0"/>
    <n v="0"/>
    <n v="0"/>
    <n v="0"/>
    <n v="0"/>
    <m/>
  </r>
  <r>
    <x v="14"/>
    <x v="6"/>
    <x v="22"/>
    <x v="2"/>
    <n v="0"/>
    <n v="0"/>
    <n v="0"/>
    <n v="0"/>
    <n v="0"/>
    <m/>
  </r>
  <r>
    <x v="15"/>
    <x v="0"/>
    <x v="0"/>
    <x v="0"/>
    <n v="1698"/>
    <n v="0"/>
    <n v="0"/>
    <n v="0"/>
    <n v="3919.134004"/>
    <n v="0.30228899999999997"/>
  </r>
  <r>
    <x v="15"/>
    <x v="0"/>
    <x v="0"/>
    <x v="1"/>
    <n v="937977"/>
    <n v="0"/>
    <n v="0"/>
    <n v="0"/>
    <n v="1017.198191"/>
    <n v="0.99891600000000003"/>
  </r>
  <r>
    <x v="15"/>
    <x v="0"/>
    <x v="0"/>
    <x v="2"/>
    <n v="0"/>
    <n v="0"/>
    <n v="0"/>
    <n v="0"/>
    <n v="751.72055399999999"/>
    <n v="0"/>
  </r>
  <r>
    <x v="15"/>
    <x v="0"/>
    <x v="1"/>
    <x v="0"/>
    <n v="8913"/>
    <n v="0"/>
    <n v="0"/>
    <n v="0"/>
    <n v="33562.847500000003"/>
    <n v="0.20983599999999999"/>
  </r>
  <r>
    <x v="15"/>
    <x v="0"/>
    <x v="1"/>
    <x v="1"/>
    <n v="1015723"/>
    <n v="0"/>
    <n v="0"/>
    <n v="0"/>
    <n v="28757.117577000001"/>
    <n v="0.97246699999999997"/>
  </r>
  <r>
    <x v="15"/>
    <x v="0"/>
    <x v="1"/>
    <x v="2"/>
    <n v="0"/>
    <n v="0"/>
    <n v="0"/>
    <n v="0"/>
    <n v="49375.717471999997"/>
    <n v="0"/>
  </r>
  <r>
    <x v="15"/>
    <x v="0"/>
    <x v="2"/>
    <x v="0"/>
    <n v="21350"/>
    <n v="0"/>
    <n v="0"/>
    <n v="0"/>
    <n v="39657.022274000003"/>
    <n v="0.34995900000000002"/>
  </r>
  <r>
    <x v="15"/>
    <x v="0"/>
    <x v="2"/>
    <x v="1"/>
    <n v="2652087"/>
    <n v="0"/>
    <n v="0"/>
    <n v="0"/>
    <n v="26158.924556000002"/>
    <n v="0.990232"/>
  </r>
  <r>
    <x v="15"/>
    <x v="0"/>
    <x v="2"/>
    <x v="2"/>
    <n v="0"/>
    <n v="0"/>
    <n v="0"/>
    <n v="0"/>
    <n v="400.87921699999998"/>
    <n v="0"/>
  </r>
  <r>
    <x v="15"/>
    <x v="0"/>
    <x v="3"/>
    <x v="0"/>
    <n v="0"/>
    <n v="0"/>
    <n v="0"/>
    <n v="0"/>
    <n v="27683.199712000001"/>
    <n v="0"/>
  </r>
  <r>
    <x v="15"/>
    <x v="0"/>
    <x v="3"/>
    <x v="1"/>
    <n v="32641"/>
    <n v="0"/>
    <n v="0"/>
    <n v="0"/>
    <n v="15548.736347"/>
    <n v="0.67734300000000003"/>
  </r>
  <r>
    <x v="15"/>
    <x v="0"/>
    <x v="3"/>
    <x v="2"/>
    <n v="0"/>
    <n v="0"/>
    <n v="0"/>
    <n v="0"/>
    <n v="4452.5544129999998"/>
    <n v="0"/>
  </r>
  <r>
    <x v="15"/>
    <x v="0"/>
    <x v="23"/>
    <x v="0"/>
    <n v="0"/>
    <n v="0"/>
    <n v="0"/>
    <n v="0"/>
    <n v="17511.491540999999"/>
    <n v="0"/>
  </r>
  <r>
    <x v="15"/>
    <x v="0"/>
    <x v="23"/>
    <x v="1"/>
    <n v="780733"/>
    <n v="0"/>
    <n v="0"/>
    <n v="0"/>
    <n v="9898.0107459999999"/>
    <n v="0.98748000000000002"/>
  </r>
  <r>
    <x v="15"/>
    <x v="0"/>
    <x v="23"/>
    <x v="2"/>
    <n v="11608"/>
    <n v="0"/>
    <n v="0"/>
    <n v="0"/>
    <n v="3007.659306"/>
    <n v="0.79421600000000003"/>
  </r>
  <r>
    <x v="15"/>
    <x v="0"/>
    <x v="4"/>
    <x v="0"/>
    <n v="1909"/>
    <n v="0"/>
    <n v="0"/>
    <n v="0"/>
    <n v="133191.07667499999"/>
    <n v="1.413E-2"/>
  </r>
  <r>
    <x v="15"/>
    <x v="0"/>
    <x v="4"/>
    <x v="1"/>
    <n v="1117581"/>
    <n v="0"/>
    <n v="0"/>
    <n v="0"/>
    <n v="737455.09375500004"/>
    <n v="0.60245700000000002"/>
  </r>
  <r>
    <x v="15"/>
    <x v="0"/>
    <x v="4"/>
    <x v="2"/>
    <n v="0"/>
    <n v="0"/>
    <n v="0"/>
    <n v="0"/>
    <n v="15672.800455000001"/>
    <n v="0"/>
  </r>
  <r>
    <x v="15"/>
    <x v="1"/>
    <x v="5"/>
    <x v="0"/>
    <n v="159885"/>
    <n v="0"/>
    <n v="0"/>
    <n v="0"/>
    <n v="34947.161626000001"/>
    <n v="0.82062900000000005"/>
  </r>
  <r>
    <x v="15"/>
    <x v="1"/>
    <x v="5"/>
    <x v="1"/>
    <n v="0"/>
    <n v="0"/>
    <n v="0"/>
    <n v="0"/>
    <n v="684.01665700000001"/>
    <n v="0"/>
  </r>
  <r>
    <x v="15"/>
    <x v="1"/>
    <x v="5"/>
    <x v="2"/>
    <n v="174755"/>
    <n v="0"/>
    <n v="0"/>
    <n v="0"/>
    <n v="39406.975434"/>
    <n v="0.815994"/>
  </r>
  <r>
    <x v="15"/>
    <x v="1"/>
    <x v="6"/>
    <x v="0"/>
    <n v="0"/>
    <n v="0"/>
    <n v="0"/>
    <n v="0"/>
    <n v="17151.976304"/>
    <n v="0"/>
  </r>
  <r>
    <x v="15"/>
    <x v="1"/>
    <x v="6"/>
    <x v="1"/>
    <n v="0"/>
    <n v="0"/>
    <n v="0"/>
    <n v="0"/>
    <n v="3337.2015310000002"/>
    <n v="0"/>
  </r>
  <r>
    <x v="15"/>
    <x v="1"/>
    <x v="6"/>
    <x v="2"/>
    <n v="0"/>
    <n v="0"/>
    <n v="0"/>
    <n v="0"/>
    <n v="39022.154152000003"/>
    <n v="0"/>
  </r>
  <r>
    <x v="15"/>
    <x v="2"/>
    <x v="7"/>
    <x v="0"/>
    <n v="44650"/>
    <n v="0"/>
    <n v="0"/>
    <n v="63036.413266000003"/>
    <n v="21693.989613000002"/>
    <n v="0.83232300000000004"/>
  </r>
  <r>
    <x v="15"/>
    <x v="2"/>
    <x v="7"/>
    <x v="1"/>
    <n v="0"/>
    <n v="0"/>
    <n v="0"/>
    <n v="7852.6500660000002"/>
    <n v="3942.2570759999999"/>
    <n v="0.66576599999999997"/>
  </r>
  <r>
    <x v="15"/>
    <x v="2"/>
    <x v="7"/>
    <x v="2"/>
    <n v="1462"/>
    <n v="0"/>
    <n v="0"/>
    <n v="26323.936667999998"/>
    <n v="21273.352739999998"/>
    <n v="0.56637400000000004"/>
  </r>
  <r>
    <x v="15"/>
    <x v="2"/>
    <x v="8"/>
    <x v="0"/>
    <n v="704894"/>
    <n v="0"/>
    <n v="0"/>
    <n v="220265.046007"/>
    <n v="70510.269696000003"/>
    <n v="0.92918299999999998"/>
  </r>
  <r>
    <x v="15"/>
    <x v="2"/>
    <x v="8"/>
    <x v="1"/>
    <n v="0"/>
    <n v="0"/>
    <n v="0"/>
    <n v="45521.704925999999"/>
    <n v="16881.279204999999"/>
    <n v="0.72947899999999999"/>
  </r>
  <r>
    <x v="15"/>
    <x v="2"/>
    <x v="8"/>
    <x v="2"/>
    <n v="45848"/>
    <n v="0"/>
    <n v="0"/>
    <n v="141200.249068"/>
    <n v="35734.937715"/>
    <n v="0.83959700000000004"/>
  </r>
  <r>
    <x v="15"/>
    <x v="2"/>
    <x v="9"/>
    <x v="0"/>
    <n v="161766"/>
    <n v="0"/>
    <n v="0"/>
    <n v="15909.834777"/>
    <n v="0"/>
    <n v="1"/>
  </r>
  <r>
    <x v="15"/>
    <x v="2"/>
    <x v="9"/>
    <x v="1"/>
    <n v="0"/>
    <n v="0"/>
    <n v="0"/>
    <n v="1191.380811"/>
    <n v="0"/>
    <n v="1"/>
  </r>
  <r>
    <x v="15"/>
    <x v="2"/>
    <x v="9"/>
    <x v="2"/>
    <n v="4134"/>
    <n v="0"/>
    <n v="0"/>
    <n v="2456.784412"/>
    <n v="0"/>
    <n v="1"/>
  </r>
  <r>
    <x v="15"/>
    <x v="3"/>
    <x v="10"/>
    <x v="0"/>
    <n v="43603.843999999997"/>
    <n v="3510.54"/>
    <n v="0"/>
    <n v="7963.418756"/>
    <n v="307904.81957200001"/>
    <n v="0.15173600000000001"/>
  </r>
  <r>
    <x v="15"/>
    <x v="3"/>
    <x v="10"/>
    <x v="1"/>
    <n v="0"/>
    <n v="0"/>
    <n v="0"/>
    <n v="124.299638"/>
    <n v="3044.7619180000002"/>
    <n v="3.9222E-2"/>
  </r>
  <r>
    <x v="15"/>
    <x v="3"/>
    <x v="10"/>
    <x v="2"/>
    <n v="53170.61"/>
    <n v="0"/>
    <n v="0"/>
    <n v="7825.2816059999996"/>
    <n v="646476.62156400003"/>
    <n v="8.6216000000000001E-2"/>
  </r>
  <r>
    <x v="15"/>
    <x v="3"/>
    <x v="11"/>
    <x v="0"/>
    <n v="159835.34"/>
    <n v="0"/>
    <n v="0"/>
    <n v="0"/>
    <n v="77607.467281000005"/>
    <n v="0.673153"/>
  </r>
  <r>
    <x v="15"/>
    <x v="3"/>
    <x v="11"/>
    <x v="1"/>
    <n v="0"/>
    <n v="0"/>
    <n v="0"/>
    <n v="0"/>
    <n v="21948.254953"/>
    <n v="0"/>
  </r>
  <r>
    <x v="15"/>
    <x v="3"/>
    <x v="11"/>
    <x v="2"/>
    <n v="531942.39"/>
    <n v="0"/>
    <n v="0"/>
    <n v="0"/>
    <n v="102438.794158"/>
    <n v="0.83852099999999996"/>
  </r>
  <r>
    <x v="15"/>
    <x v="3"/>
    <x v="12"/>
    <x v="0"/>
    <n v="413565"/>
    <n v="0"/>
    <n v="0"/>
    <n v="0.64323799999999998"/>
    <n v="38309.572444999998"/>
    <n v="0.91522000000000003"/>
  </r>
  <r>
    <x v="15"/>
    <x v="3"/>
    <x v="12"/>
    <x v="1"/>
    <n v="0"/>
    <n v="0"/>
    <n v="0"/>
    <n v="0"/>
    <n v="533.04623800000002"/>
    <n v="0"/>
  </r>
  <r>
    <x v="15"/>
    <x v="3"/>
    <x v="12"/>
    <x v="2"/>
    <n v="0"/>
    <n v="0"/>
    <n v="0"/>
    <n v="0.35676200000000002"/>
    <n v="102177.38565"/>
    <n v="3.0000000000000001E-6"/>
  </r>
  <r>
    <x v="15"/>
    <x v="3"/>
    <x v="13"/>
    <x v="0"/>
    <n v="214938"/>
    <n v="0"/>
    <n v="0"/>
    <n v="0.37357000000000001"/>
    <n v="299274.88569199998"/>
    <n v="0.41799399999999998"/>
  </r>
  <r>
    <x v="15"/>
    <x v="3"/>
    <x v="13"/>
    <x v="1"/>
    <n v="0"/>
    <n v="0"/>
    <n v="0"/>
    <n v="0.54321900000000001"/>
    <n v="119695.05412"/>
    <n v="3.9999999999999998E-6"/>
  </r>
  <r>
    <x v="15"/>
    <x v="3"/>
    <x v="13"/>
    <x v="2"/>
    <n v="74500"/>
    <n v="0"/>
    <n v="0"/>
    <n v="8.3210999999999993E-2"/>
    <n v="28591.097309000001"/>
    <n v="0.72266200000000003"/>
  </r>
  <r>
    <x v="15"/>
    <x v="4"/>
    <x v="14"/>
    <x v="0"/>
    <n v="304463"/>
    <n v="0"/>
    <n v="0"/>
    <n v="190072.8"/>
    <n v="99819.305242000002"/>
    <n v="0.83205399999999996"/>
  </r>
  <r>
    <x v="15"/>
    <x v="4"/>
    <x v="14"/>
    <x v="1"/>
    <n v="0"/>
    <n v="0"/>
    <n v="0"/>
    <n v="10559.6"/>
    <n v="4382.9836789999999"/>
    <n v="0.70667800000000003"/>
  </r>
  <r>
    <x v="15"/>
    <x v="4"/>
    <x v="14"/>
    <x v="2"/>
    <n v="46"/>
    <n v="0"/>
    <n v="0"/>
    <n v="10559.6"/>
    <n v="37552.889535000002"/>
    <n v="0.220222"/>
  </r>
  <r>
    <x v="15"/>
    <x v="4"/>
    <x v="24"/>
    <x v="0"/>
    <n v="0"/>
    <n v="0"/>
    <n v="0"/>
    <n v="0"/>
    <n v="36056.705040000001"/>
    <n v="0"/>
  </r>
  <r>
    <x v="15"/>
    <x v="4"/>
    <x v="24"/>
    <x v="1"/>
    <n v="0"/>
    <n v="0"/>
    <n v="0"/>
    <n v="0"/>
    <n v="544.180342"/>
    <n v="0"/>
  </r>
  <r>
    <x v="15"/>
    <x v="4"/>
    <x v="24"/>
    <x v="2"/>
    <n v="0"/>
    <n v="0"/>
    <n v="0"/>
    <n v="0"/>
    <n v="28512.889635"/>
    <n v="0"/>
  </r>
  <r>
    <x v="15"/>
    <x v="4"/>
    <x v="15"/>
    <x v="0"/>
    <n v="14690"/>
    <n v="0"/>
    <n v="0"/>
    <n v="2881.9"/>
    <n v="0"/>
    <n v="1"/>
  </r>
  <r>
    <x v="15"/>
    <x v="4"/>
    <x v="15"/>
    <x v="1"/>
    <n v="0"/>
    <n v="0"/>
    <n v="0"/>
    <n v="205.85"/>
    <n v="0"/>
    <n v="1"/>
  </r>
  <r>
    <x v="15"/>
    <x v="4"/>
    <x v="15"/>
    <x v="2"/>
    <n v="6287"/>
    <n v="0"/>
    <n v="0"/>
    <n v="1029.25"/>
    <n v="0"/>
    <n v="1"/>
  </r>
  <r>
    <x v="15"/>
    <x v="4"/>
    <x v="16"/>
    <x v="0"/>
    <n v="84147"/>
    <n v="0"/>
    <n v="0"/>
    <n v="80431.618627999997"/>
    <n v="107640.560216"/>
    <n v="0.60458100000000004"/>
  </r>
  <r>
    <x v="15"/>
    <x v="4"/>
    <x v="16"/>
    <x v="1"/>
    <n v="0"/>
    <n v="0"/>
    <n v="0"/>
    <n v="15.872958000000001"/>
    <n v="1659.8727180000001"/>
    <n v="9.4719999999999995E-3"/>
  </r>
  <r>
    <x v="15"/>
    <x v="4"/>
    <x v="16"/>
    <x v="2"/>
    <n v="170089"/>
    <n v="0"/>
    <n v="0"/>
    <n v="42081.508414000004"/>
    <n v="128303.415331"/>
    <n v="0.62316199999999999"/>
  </r>
  <r>
    <x v="15"/>
    <x v="4"/>
    <x v="17"/>
    <x v="0"/>
    <n v="37824"/>
    <n v="0"/>
    <n v="0"/>
    <n v="0"/>
    <n v="103489.15427499999"/>
    <n v="0.26766000000000001"/>
  </r>
  <r>
    <x v="15"/>
    <x v="4"/>
    <x v="17"/>
    <x v="1"/>
    <n v="0"/>
    <n v="0"/>
    <n v="0"/>
    <n v="0"/>
    <n v="1696.048151"/>
    <n v="0"/>
  </r>
  <r>
    <x v="15"/>
    <x v="4"/>
    <x v="17"/>
    <x v="2"/>
    <n v="0"/>
    <n v="0"/>
    <n v="0"/>
    <n v="0"/>
    <n v="85652.975701999996"/>
    <n v="0"/>
  </r>
  <r>
    <x v="15"/>
    <x v="7"/>
    <x v="26"/>
    <x v="0"/>
    <n v="2822.1820379999999"/>
    <n v="0"/>
    <n v="520.35100179211497"/>
    <n v="3625.4765630000002"/>
    <n v="68616.379476000002"/>
    <n v="9.2188000000000006E-2"/>
  </r>
  <r>
    <x v="15"/>
    <x v="7"/>
    <x v="26"/>
    <x v="1"/>
    <n v="221.47498999999999"/>
    <n v="0"/>
    <n v="35.886275985663097"/>
    <n v="223.10624999999999"/>
    <n v="4436.1360020000002"/>
    <n v="9.7723000000000004E-2"/>
  </r>
  <r>
    <x v="15"/>
    <x v="7"/>
    <x v="26"/>
    <x v="2"/>
    <n v="10827.737462999999"/>
    <n v="0"/>
    <n v="1946.8304722222199"/>
    <n v="13999.917187999999"/>
    <n v="72989.094098000001"/>
    <n v="0.26837899999999998"/>
  </r>
  <r>
    <x v="15"/>
    <x v="7"/>
    <x v="27"/>
    <x v="0"/>
    <n v="13350.179539000001"/>
    <n v="0"/>
    <n v="74.842436974789905"/>
    <n v="3340.5934069999998"/>
    <n v="51390.510151000002"/>
    <n v="0.24598800000000001"/>
  </r>
  <r>
    <x v="15"/>
    <x v="7"/>
    <x v="27"/>
    <x v="1"/>
    <n v="4.9995219999999998"/>
    <n v="0"/>
    <n v="0"/>
    <n v="0"/>
    <n v="3322.4616919999999"/>
    <n v="1.5020000000000001E-3"/>
  </r>
  <r>
    <x v="15"/>
    <x v="7"/>
    <x v="27"/>
    <x v="2"/>
    <n v="8045.2942439999997"/>
    <n v="0"/>
    <n v="43.907563025210102"/>
    <n v="2024.0065930000001"/>
    <n v="34814.154409000002"/>
    <n v="0.225101"/>
  </r>
  <r>
    <x v="15"/>
    <x v="7"/>
    <x v="28"/>
    <x v="0"/>
    <n v="7635.6953579999999"/>
    <n v="0"/>
    <n v="288"/>
    <n v="630.52105300000005"/>
    <n v="38555.512437999998"/>
    <n v="0.18157999999999999"/>
  </r>
  <r>
    <x v="15"/>
    <x v="7"/>
    <x v="28"/>
    <x v="1"/>
    <n v="0"/>
    <n v="0"/>
    <n v="0"/>
    <n v="0"/>
    <n v="2378.6089449999999"/>
    <n v="0"/>
  </r>
  <r>
    <x v="15"/>
    <x v="7"/>
    <x v="28"/>
    <x v="2"/>
    <n v="3201.1134310000002"/>
    <n v="0"/>
    <n v="0"/>
    <n v="256.87894699999998"/>
    <n v="86076.005720999994"/>
    <n v="3.8621999999999997E-2"/>
  </r>
  <r>
    <x v="15"/>
    <x v="7"/>
    <x v="29"/>
    <x v="0"/>
    <n v="3514.8929880000001"/>
    <n v="0"/>
    <n v="526.16891487889302"/>
    <n v="6642.649367"/>
    <n v="28422.684385"/>
    <n v="0.27319599999999999"/>
  </r>
  <r>
    <x v="15"/>
    <x v="7"/>
    <x v="29"/>
    <x v="1"/>
    <n v="33.75"/>
    <n v="0"/>
    <n v="0"/>
    <n v="0"/>
    <n v="1837.5626130000001"/>
    <n v="1.8034999999999999E-2"/>
  </r>
  <r>
    <x v="15"/>
    <x v="7"/>
    <x v="29"/>
    <x v="2"/>
    <n v="7896.7411229999998"/>
    <n v="0"/>
    <n v="1126.68778512111"/>
    <n v="14560.150632999999"/>
    <n v="48705.189929"/>
    <n v="0.326241"/>
  </r>
  <r>
    <x v="15"/>
    <x v="7"/>
    <x v="30"/>
    <x v="0"/>
    <n v="5625.6570890000003"/>
    <n v="0"/>
    <n v="74.988461538461493"/>
    <n v="1842.7920859999999"/>
    <n v="55122.781839000003"/>
    <n v="0.12037399999999999"/>
  </r>
  <r>
    <x v="15"/>
    <x v="7"/>
    <x v="30"/>
    <x v="1"/>
    <n v="112.846841"/>
    <n v="0"/>
    <n v="1.1192307692307699"/>
    <n v="23.625540000000001"/>
    <n v="3563.7577919999999"/>
    <n v="3.7172999999999998E-2"/>
  </r>
  <r>
    <x v="15"/>
    <x v="7"/>
    <x v="30"/>
    <x v="2"/>
    <n v="14357.301818"/>
    <n v="0"/>
    <n v="185.79230769230799"/>
    <n v="4701.4823740000002"/>
    <n v="37342.556685000003"/>
    <n v="0.34008699999999997"/>
  </r>
  <r>
    <x v="15"/>
    <x v="7"/>
    <x v="31"/>
    <x v="0"/>
    <n v="2596.3182830000001"/>
    <n v="0"/>
    <n v="55.117581187010103"/>
    <n v="311.2"/>
    <n v="14354.891103"/>
    <n v="0.17107700000000001"/>
  </r>
  <r>
    <x v="15"/>
    <x v="7"/>
    <x v="31"/>
    <x v="1"/>
    <n v="1730.0406680000001"/>
    <n v="0"/>
    <n v="40"/>
    <n v="211.17142899999999"/>
    <n v="928.06192599999997"/>
    <n v="0.68099799999999999"/>
  </r>
  <r>
    <x v="15"/>
    <x v="7"/>
    <x v="31"/>
    <x v="2"/>
    <n v="4050.048241"/>
    <n v="0"/>
    <n v="84.882418812989897"/>
    <n v="489.028571"/>
    <n v="9724.6241370000007"/>
    <n v="0.32225799999999999"/>
  </r>
  <r>
    <x v="15"/>
    <x v="7"/>
    <x v="32"/>
    <x v="0"/>
    <n v="1249.2037660000001"/>
    <n v="0"/>
    <n v="0"/>
    <n v="869.53846199999998"/>
    <n v="36174.325580999997"/>
    <n v="5.5329000000000003E-2"/>
  </r>
  <r>
    <x v="15"/>
    <x v="7"/>
    <x v="32"/>
    <x v="1"/>
    <n v="373.50338799999997"/>
    <n v="0"/>
    <n v="0"/>
    <n v="260.861538"/>
    <n v="2338.7160520000002"/>
    <n v="0.213369"/>
  </r>
  <r>
    <x v="15"/>
    <x v="7"/>
    <x v="32"/>
    <x v="2"/>
    <n v="35.029940000000003"/>
    <n v="0"/>
    <n v="0"/>
    <n v="0"/>
    <n v="24506.052824999999"/>
    <n v="1.4270000000000001E-3"/>
  </r>
  <r>
    <x v="15"/>
    <x v="5"/>
    <x v="18"/>
    <x v="0"/>
    <n v="0"/>
    <n v="0"/>
    <n v="0"/>
    <n v="0"/>
    <n v="48172.204492999997"/>
    <n v="0"/>
  </r>
  <r>
    <x v="15"/>
    <x v="5"/>
    <x v="18"/>
    <x v="1"/>
    <n v="0"/>
    <n v="0"/>
    <n v="0"/>
    <n v="0"/>
    <n v="3757.320725"/>
    <n v="0"/>
  </r>
  <r>
    <x v="15"/>
    <x v="5"/>
    <x v="18"/>
    <x v="2"/>
    <n v="0"/>
    <n v="0"/>
    <n v="0"/>
    <n v="0"/>
    <n v="63601.568488999997"/>
    <n v="0"/>
  </r>
  <r>
    <x v="15"/>
    <x v="5"/>
    <x v="19"/>
    <x v="0"/>
    <n v="33184"/>
    <n v="0"/>
    <n v="0"/>
    <n v="0"/>
    <n v="73991.543558000005"/>
    <n v="0.30962200000000001"/>
  </r>
  <r>
    <x v="15"/>
    <x v="5"/>
    <x v="19"/>
    <x v="1"/>
    <n v="0"/>
    <n v="0"/>
    <n v="0"/>
    <n v="0"/>
    <n v="6697.3106180000004"/>
    <n v="0"/>
  </r>
  <r>
    <x v="15"/>
    <x v="5"/>
    <x v="19"/>
    <x v="2"/>
    <n v="0"/>
    <n v="0"/>
    <n v="0"/>
    <n v="0"/>
    <n v="20826.482973999999"/>
    <n v="0"/>
  </r>
  <r>
    <x v="15"/>
    <x v="6"/>
    <x v="25"/>
    <x v="0"/>
    <n v="6814"/>
    <n v="0"/>
    <n v="0"/>
    <n v="8543"/>
    <n v="0"/>
    <n v="1"/>
  </r>
  <r>
    <x v="15"/>
    <x v="6"/>
    <x v="25"/>
    <x v="1"/>
    <n v="0"/>
    <n v="0"/>
    <n v="0"/>
    <n v="0"/>
    <n v="0"/>
    <m/>
  </r>
  <r>
    <x v="15"/>
    <x v="6"/>
    <x v="25"/>
    <x v="2"/>
    <n v="0"/>
    <n v="0"/>
    <n v="0"/>
    <n v="0"/>
    <n v="0"/>
    <m/>
  </r>
  <r>
    <x v="15"/>
    <x v="6"/>
    <x v="20"/>
    <x v="0"/>
    <n v="0"/>
    <n v="0"/>
    <n v="0"/>
    <n v="13548.855034"/>
    <n v="10359.537625999999"/>
    <n v="0.56669800000000004"/>
  </r>
  <r>
    <x v="15"/>
    <x v="6"/>
    <x v="20"/>
    <x v="1"/>
    <n v="0"/>
    <n v="0"/>
    <n v="0"/>
    <n v="0"/>
    <n v="181.912023"/>
    <n v="0"/>
  </r>
  <r>
    <x v="15"/>
    <x v="6"/>
    <x v="20"/>
    <x v="2"/>
    <n v="0"/>
    <n v="0"/>
    <n v="0"/>
    <n v="1639.1449660000001"/>
    <n v="2498.7134569999998"/>
    <n v="0.39613300000000001"/>
  </r>
  <r>
    <x v="15"/>
    <x v="6"/>
    <x v="21"/>
    <x v="0"/>
    <n v="23287"/>
    <n v="0"/>
    <n v="0"/>
    <n v="8371.5003059999999"/>
    <n v="1127.65391"/>
    <n v="0.96560500000000005"/>
  </r>
  <r>
    <x v="15"/>
    <x v="6"/>
    <x v="21"/>
    <x v="1"/>
    <n v="0"/>
    <n v="0"/>
    <n v="0"/>
    <n v="0"/>
    <n v="130.46868000000001"/>
    <n v="0"/>
  </r>
  <r>
    <x v="15"/>
    <x v="6"/>
    <x v="21"/>
    <x v="2"/>
    <n v="0"/>
    <n v="0"/>
    <n v="0"/>
    <n v="1738.4996940000001"/>
    <n v="0"/>
    <n v="1"/>
  </r>
  <r>
    <x v="15"/>
    <x v="6"/>
    <x v="22"/>
    <x v="0"/>
    <n v="12900"/>
    <n v="0"/>
    <n v="0"/>
    <n v="0"/>
    <n v="0"/>
    <n v="1"/>
  </r>
  <r>
    <x v="15"/>
    <x v="6"/>
    <x v="22"/>
    <x v="1"/>
    <n v="0"/>
    <n v="0"/>
    <n v="0"/>
    <n v="0"/>
    <n v="0"/>
    <m/>
  </r>
  <r>
    <x v="15"/>
    <x v="6"/>
    <x v="22"/>
    <x v="2"/>
    <n v="0"/>
    <n v="0"/>
    <n v="0"/>
    <n v="0"/>
    <n v="0"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515">
  <r>
    <n v="4115"/>
    <x v="0"/>
  </r>
  <r>
    <n v="134808"/>
    <x v="0"/>
  </r>
  <r>
    <n v="0"/>
    <x v="0"/>
  </r>
  <r>
    <n v="7996"/>
    <x v="1"/>
  </r>
  <r>
    <n v="367220"/>
    <x v="1"/>
  </r>
  <r>
    <n v="9998"/>
    <x v="1"/>
  </r>
  <r>
    <n v="49883"/>
    <x v="2"/>
  </r>
  <r>
    <n v="1666870"/>
    <x v="2"/>
  </r>
  <r>
    <n v="16752"/>
    <x v="2"/>
  </r>
  <r>
    <n v="9404"/>
    <x v="3"/>
  </r>
  <r>
    <n v="17882"/>
    <x v="3"/>
  </r>
  <r>
    <n v="4"/>
    <x v="3"/>
  </r>
  <r>
    <n v="11777"/>
    <x v="4"/>
  </r>
  <r>
    <n v="615758"/>
    <x v="4"/>
  </r>
  <r>
    <n v="476"/>
    <x v="4"/>
  </r>
  <r>
    <n v="44975"/>
    <x v="5"/>
  </r>
  <r>
    <n v="0"/>
    <x v="5"/>
  </r>
  <r>
    <n v="97642"/>
    <x v="5"/>
  </r>
  <r>
    <n v="25000"/>
    <x v="6"/>
  </r>
  <r>
    <n v="0"/>
    <x v="6"/>
  </r>
  <r>
    <n v="0"/>
    <x v="6"/>
  </r>
  <r>
    <n v="33885"/>
    <x v="7"/>
  </r>
  <r>
    <n v="2573"/>
    <x v="7"/>
  </r>
  <r>
    <n v="1491"/>
    <x v="7"/>
  </r>
  <r>
    <n v="554018"/>
    <x v="8"/>
  </r>
  <r>
    <n v="118552"/>
    <x v="8"/>
  </r>
  <r>
    <n v="112422"/>
    <x v="8"/>
  </r>
  <r>
    <n v="16361"/>
    <x v="9"/>
  </r>
  <r>
    <n v="2375"/>
    <x v="9"/>
  </r>
  <r>
    <n v="2086"/>
    <x v="9"/>
  </r>
  <r>
    <n v="22296"/>
    <x v="10"/>
  </r>
  <r>
    <n v="0"/>
    <x v="10"/>
  </r>
  <r>
    <n v="3500"/>
    <x v="10"/>
  </r>
  <r>
    <n v="37504"/>
    <x v="11"/>
  </r>
  <r>
    <n v="38833"/>
    <x v="11"/>
  </r>
  <r>
    <n v="199956"/>
    <x v="11"/>
  </r>
  <r>
    <n v="14339"/>
    <x v="12"/>
  </r>
  <r>
    <n v="13900"/>
    <x v="12"/>
  </r>
  <r>
    <n v="358"/>
    <x v="12"/>
  </r>
  <r>
    <n v="81481"/>
    <x v="13"/>
  </r>
  <r>
    <n v="1082"/>
    <x v="13"/>
  </r>
  <r>
    <n v="1438"/>
    <x v="13"/>
  </r>
  <r>
    <n v="347561"/>
    <x v="14"/>
  </r>
  <r>
    <n v="0"/>
    <x v="14"/>
  </r>
  <r>
    <n v="61253"/>
    <x v="14"/>
  </r>
  <r>
    <n v="62160"/>
    <x v="15"/>
  </r>
  <r>
    <n v="0"/>
    <x v="15"/>
  </r>
  <r>
    <n v="113451"/>
    <x v="15"/>
  </r>
  <r>
    <n v="0"/>
    <x v="16"/>
  </r>
  <r>
    <n v="0"/>
    <x v="16"/>
  </r>
  <r>
    <n v="10004"/>
    <x v="16"/>
  </r>
  <r>
    <n v="172506"/>
    <x v="17"/>
  </r>
  <r>
    <n v="0"/>
    <x v="17"/>
  </r>
  <r>
    <n v="52420"/>
    <x v="17"/>
  </r>
  <r>
    <n v="0"/>
    <x v="18"/>
  </r>
  <r>
    <n v="0"/>
    <x v="18"/>
  </r>
  <r>
    <n v="5000"/>
    <x v="18"/>
  </r>
  <r>
    <n v="900"/>
    <x v="19"/>
  </r>
  <r>
    <n v="0"/>
    <x v="19"/>
  </r>
  <r>
    <n v="0"/>
    <x v="19"/>
  </r>
  <r>
    <n v="2586"/>
    <x v="20"/>
  </r>
  <r>
    <n v="0"/>
    <x v="20"/>
  </r>
  <r>
    <n v="0"/>
    <x v="20"/>
  </r>
  <r>
    <n v="9770"/>
    <x v="21"/>
  </r>
  <r>
    <n v="0"/>
    <x v="21"/>
  </r>
  <r>
    <n v="200"/>
    <x v="21"/>
  </r>
  <r>
    <n v="13556"/>
    <x v="22"/>
  </r>
  <r>
    <n v="0"/>
    <x v="22"/>
  </r>
  <r>
    <n v="221"/>
    <x v="22"/>
  </r>
  <r>
    <n v="7615"/>
    <x v="23"/>
  </r>
  <r>
    <n v="117340"/>
    <x v="23"/>
  </r>
  <r>
    <n v="64565"/>
    <x v="23"/>
  </r>
  <r>
    <n v="37953"/>
    <x v="24"/>
  </r>
  <r>
    <n v="388800"/>
    <x v="24"/>
  </r>
  <r>
    <n v="11090"/>
    <x v="24"/>
  </r>
  <r>
    <n v="97963"/>
    <x v="25"/>
  </r>
  <r>
    <n v="1547857"/>
    <x v="25"/>
  </r>
  <r>
    <n v="49488"/>
    <x v="25"/>
  </r>
  <r>
    <n v="20592"/>
    <x v="26"/>
  </r>
  <r>
    <n v="0"/>
    <x v="26"/>
  </r>
  <r>
    <n v="1708"/>
    <x v="26"/>
  </r>
  <r>
    <n v="29325"/>
    <x v="27"/>
  </r>
  <r>
    <n v="44716"/>
    <x v="27"/>
  </r>
  <r>
    <n v="7392"/>
    <x v="27"/>
  </r>
  <r>
    <n v="64953"/>
    <x v="28"/>
  </r>
  <r>
    <n v="675967"/>
    <x v="28"/>
  </r>
  <r>
    <n v="2777"/>
    <x v="28"/>
  </r>
  <r>
    <n v="21769"/>
    <x v="29"/>
  </r>
  <r>
    <n v="5995"/>
    <x v="29"/>
  </r>
  <r>
    <n v="160191"/>
    <x v="29"/>
  </r>
  <r>
    <n v="13355"/>
    <x v="30"/>
  </r>
  <r>
    <n v="0"/>
    <x v="30"/>
  </r>
  <r>
    <n v="703"/>
    <x v="30"/>
  </r>
  <r>
    <n v="13614"/>
    <x v="31"/>
  </r>
  <r>
    <n v="475"/>
    <x v="31"/>
  </r>
  <r>
    <n v="7978"/>
    <x v="31"/>
  </r>
  <r>
    <n v="685788.8"/>
    <x v="32"/>
  </r>
  <r>
    <n v="102766"/>
    <x v="32"/>
  </r>
  <r>
    <n v="148842.20000000001"/>
    <x v="32"/>
  </r>
  <r>
    <n v="59578"/>
    <x v="33"/>
  </r>
  <r>
    <n v="1821"/>
    <x v="33"/>
  </r>
  <r>
    <n v="3452"/>
    <x v="33"/>
  </r>
  <r>
    <n v="48488"/>
    <x v="34"/>
  </r>
  <r>
    <n v="0"/>
    <x v="34"/>
  </r>
  <r>
    <n v="95"/>
    <x v="34"/>
  </r>
  <r>
    <n v="85463"/>
    <x v="35"/>
  </r>
  <r>
    <n v="4995"/>
    <x v="35"/>
  </r>
  <r>
    <n v="248900"/>
    <x v="35"/>
  </r>
  <r>
    <n v="0"/>
    <x v="36"/>
  </r>
  <r>
    <n v="0"/>
    <x v="36"/>
  </r>
  <r>
    <n v="0"/>
    <x v="36"/>
  </r>
  <r>
    <n v="151285.5"/>
    <x v="37"/>
  </r>
  <r>
    <n v="23090"/>
    <x v="37"/>
  </r>
  <r>
    <n v="5036.5"/>
    <x v="37"/>
  </r>
  <r>
    <n v="341888.3"/>
    <x v="38"/>
  </r>
  <r>
    <n v="1199"/>
    <x v="38"/>
  </r>
  <r>
    <n v="23831.7"/>
    <x v="38"/>
  </r>
  <r>
    <n v="1200"/>
    <x v="39"/>
  </r>
  <r>
    <n v="0"/>
    <x v="39"/>
  </r>
  <r>
    <n v="0"/>
    <x v="39"/>
  </r>
  <r>
    <n v="66259"/>
    <x v="40"/>
  </r>
  <r>
    <n v="5663"/>
    <x v="40"/>
  </r>
  <r>
    <n v="21879"/>
    <x v="40"/>
  </r>
  <r>
    <n v="700"/>
    <x v="41"/>
  </r>
  <r>
    <n v="288"/>
    <x v="41"/>
  </r>
  <r>
    <n v="135379"/>
    <x v="41"/>
  </r>
  <r>
    <n v="55806"/>
    <x v="42"/>
  </r>
  <r>
    <n v="397"/>
    <x v="42"/>
  </r>
  <r>
    <n v="152"/>
    <x v="42"/>
  </r>
  <r>
    <n v="126"/>
    <x v="43"/>
  </r>
  <r>
    <n v="0"/>
    <x v="43"/>
  </r>
  <r>
    <n v="2194"/>
    <x v="43"/>
  </r>
  <r>
    <n v="2630"/>
    <x v="44"/>
  </r>
  <r>
    <n v="0"/>
    <x v="44"/>
  </r>
  <r>
    <n v="138"/>
    <x v="44"/>
  </r>
  <r>
    <n v="13552"/>
    <x v="45"/>
  </r>
  <r>
    <n v="0"/>
    <x v="45"/>
  </r>
  <r>
    <n v="80"/>
    <x v="45"/>
  </r>
  <r>
    <n v="8851"/>
    <x v="46"/>
  </r>
  <r>
    <n v="0"/>
    <x v="46"/>
  </r>
  <r>
    <n v="782"/>
    <x v="46"/>
  </r>
  <r>
    <n v="5420"/>
    <x v="47"/>
  </r>
  <r>
    <n v="121042"/>
    <x v="47"/>
  </r>
  <r>
    <n v="25503"/>
    <x v="47"/>
  </r>
  <r>
    <n v="8781"/>
    <x v="48"/>
  </r>
  <r>
    <n v="275940"/>
    <x v="48"/>
  </r>
  <r>
    <n v="8407"/>
    <x v="48"/>
  </r>
  <r>
    <n v="117809"/>
    <x v="49"/>
  </r>
  <r>
    <n v="1491840"/>
    <x v="49"/>
  </r>
  <r>
    <n v="107669"/>
    <x v="49"/>
  </r>
  <r>
    <n v="32521"/>
    <x v="50"/>
  </r>
  <r>
    <n v="179"/>
    <x v="50"/>
  </r>
  <r>
    <n v="775"/>
    <x v="50"/>
  </r>
  <r>
    <n v="14051"/>
    <x v="51"/>
  </r>
  <r>
    <n v="83693"/>
    <x v="51"/>
  </r>
  <r>
    <n v="5130"/>
    <x v="51"/>
  </r>
  <r>
    <n v="100772"/>
    <x v="52"/>
  </r>
  <r>
    <n v="628752"/>
    <x v="52"/>
  </r>
  <r>
    <n v="13269"/>
    <x v="52"/>
  </r>
  <r>
    <n v="6990"/>
    <x v="53"/>
  </r>
  <r>
    <n v="0"/>
    <x v="53"/>
  </r>
  <r>
    <n v="155330"/>
    <x v="53"/>
  </r>
  <r>
    <n v="11249"/>
    <x v="54"/>
  </r>
  <r>
    <n v="0"/>
    <x v="54"/>
  </r>
  <r>
    <n v="0"/>
    <x v="54"/>
  </r>
  <r>
    <n v="14395"/>
    <x v="55"/>
  </r>
  <r>
    <n v="298"/>
    <x v="55"/>
  </r>
  <r>
    <n v="1903"/>
    <x v="55"/>
  </r>
  <r>
    <n v="652398.28"/>
    <x v="56"/>
  </r>
  <r>
    <n v="55888"/>
    <x v="56"/>
  </r>
  <r>
    <n v="64686.2"/>
    <x v="56"/>
  </r>
  <r>
    <n v="130945"/>
    <x v="57"/>
  </r>
  <r>
    <n v="103623"/>
    <x v="57"/>
  </r>
  <r>
    <n v="35859"/>
    <x v="57"/>
  </r>
  <r>
    <n v="24301"/>
    <x v="58"/>
  </r>
  <r>
    <n v="3484"/>
    <x v="58"/>
  </r>
  <r>
    <n v="1103"/>
    <x v="58"/>
  </r>
  <r>
    <n v="19074"/>
    <x v="59"/>
  </r>
  <r>
    <n v="5223"/>
    <x v="59"/>
  </r>
  <r>
    <n v="286762"/>
    <x v="59"/>
  </r>
  <r>
    <n v="7917"/>
    <x v="60"/>
  </r>
  <r>
    <n v="0"/>
    <x v="60"/>
  </r>
  <r>
    <n v="0"/>
    <x v="60"/>
  </r>
  <r>
    <n v="84728.4"/>
    <x v="61"/>
  </r>
  <r>
    <n v="22288"/>
    <x v="61"/>
  </r>
  <r>
    <n v="14313.5"/>
    <x v="61"/>
  </r>
  <r>
    <n v="363046.68"/>
    <x v="62"/>
  </r>
  <r>
    <n v="12516"/>
    <x v="62"/>
  </r>
  <r>
    <n v="3983.7"/>
    <x v="62"/>
  </r>
  <r>
    <n v="1196"/>
    <x v="63"/>
  </r>
  <r>
    <n v="0"/>
    <x v="63"/>
  </r>
  <r>
    <n v="12"/>
    <x v="63"/>
  </r>
  <r>
    <n v="72077"/>
    <x v="64"/>
  </r>
  <r>
    <n v="5389"/>
    <x v="64"/>
  </r>
  <r>
    <n v="8316"/>
    <x v="64"/>
  </r>
  <r>
    <n v="6322"/>
    <x v="65"/>
  </r>
  <r>
    <n v="2469"/>
    <x v="65"/>
  </r>
  <r>
    <n v="155090"/>
    <x v="65"/>
  </r>
  <r>
    <n v="88605"/>
    <x v="66"/>
  </r>
  <r>
    <n v="501"/>
    <x v="66"/>
  </r>
  <r>
    <n v="159"/>
    <x v="66"/>
  </r>
  <r>
    <n v="0"/>
    <x v="67"/>
  </r>
  <r>
    <n v="0"/>
    <x v="67"/>
  </r>
  <r>
    <n v="0"/>
    <x v="67"/>
  </r>
  <r>
    <n v="0"/>
    <x v="68"/>
  </r>
  <r>
    <n v="0"/>
    <x v="68"/>
  </r>
  <r>
    <n v="0"/>
    <x v="68"/>
  </r>
  <r>
    <n v="0"/>
    <x v="69"/>
  </r>
  <r>
    <n v="0"/>
    <x v="69"/>
  </r>
  <r>
    <n v="0"/>
    <x v="69"/>
  </r>
  <r>
    <n v="0"/>
    <x v="70"/>
  </r>
  <r>
    <n v="0"/>
    <x v="70"/>
  </r>
  <r>
    <n v="0"/>
    <x v="70"/>
  </r>
  <r>
    <n v="0"/>
    <x v="71"/>
  </r>
  <r>
    <n v="0"/>
    <x v="71"/>
  </r>
  <r>
    <n v="0"/>
    <x v="71"/>
  </r>
  <r>
    <n v="0"/>
    <x v="72"/>
  </r>
  <r>
    <n v="0"/>
    <x v="72"/>
  </r>
  <r>
    <n v="0"/>
    <x v="72"/>
  </r>
  <r>
    <n v="0"/>
    <x v="73"/>
  </r>
  <r>
    <n v="0"/>
    <x v="73"/>
  </r>
  <r>
    <n v="0"/>
    <x v="73"/>
  </r>
  <r>
    <n v="0"/>
    <x v="74"/>
  </r>
  <r>
    <n v="0"/>
    <x v="74"/>
  </r>
  <r>
    <n v="0"/>
    <x v="74"/>
  </r>
  <r>
    <n v="93.6"/>
    <x v="75"/>
  </r>
  <r>
    <n v="0"/>
    <x v="75"/>
  </r>
  <r>
    <n v="414"/>
    <x v="75"/>
  </r>
  <r>
    <n v="8700"/>
    <x v="76"/>
  </r>
  <r>
    <n v="100"/>
    <x v="76"/>
  </r>
  <r>
    <n v="967"/>
    <x v="76"/>
  </r>
  <r>
    <n v="0"/>
    <x v="77"/>
  </r>
  <r>
    <n v="0"/>
    <x v="77"/>
  </r>
  <r>
    <n v="0"/>
    <x v="77"/>
  </r>
  <r>
    <n v="6560"/>
    <x v="78"/>
  </r>
  <r>
    <n v="0"/>
    <x v="78"/>
  </r>
  <r>
    <n v="338"/>
    <x v="78"/>
  </r>
  <r>
    <n v="7845"/>
    <x v="79"/>
  </r>
  <r>
    <n v="0"/>
    <x v="79"/>
  </r>
  <r>
    <n v="243"/>
    <x v="79"/>
  </r>
  <r>
    <n v="11747"/>
    <x v="80"/>
  </r>
  <r>
    <n v="186424"/>
    <x v="80"/>
  </r>
  <r>
    <n v="27631"/>
    <x v="80"/>
  </r>
  <r>
    <n v="7557"/>
    <x v="81"/>
  </r>
  <r>
    <n v="230685"/>
    <x v="81"/>
  </r>
  <r>
    <n v="5374"/>
    <x v="81"/>
  </r>
  <r>
    <n v="76870"/>
    <x v="82"/>
  </r>
  <r>
    <n v="1554870"/>
    <x v="82"/>
  </r>
  <r>
    <n v="81091"/>
    <x v="82"/>
  </r>
  <r>
    <n v="10824"/>
    <x v="83"/>
  </r>
  <r>
    <n v="26403"/>
    <x v="83"/>
  </r>
  <r>
    <n v="32"/>
    <x v="83"/>
  </r>
  <r>
    <n v="2780"/>
    <x v="84"/>
  </r>
  <r>
    <n v="106288"/>
    <x v="84"/>
  </r>
  <r>
    <n v="0"/>
    <x v="84"/>
  </r>
  <r>
    <n v="55981"/>
    <x v="85"/>
  </r>
  <r>
    <n v="767912"/>
    <x v="85"/>
  </r>
  <r>
    <n v="2207"/>
    <x v="85"/>
  </r>
  <r>
    <n v="5306"/>
    <x v="86"/>
  </r>
  <r>
    <n v="0"/>
    <x v="86"/>
  </r>
  <r>
    <n v="161343"/>
    <x v="86"/>
  </r>
  <r>
    <n v="19251"/>
    <x v="87"/>
  </r>
  <r>
    <n v="0"/>
    <x v="87"/>
  </r>
  <r>
    <n v="0"/>
    <x v="87"/>
  </r>
  <r>
    <n v="14737"/>
    <x v="88"/>
  </r>
  <r>
    <n v="946"/>
    <x v="88"/>
  </r>
  <r>
    <n v="946"/>
    <x v="88"/>
  </r>
  <r>
    <n v="548741.19999999995"/>
    <x v="89"/>
  </r>
  <r>
    <n v="107200"/>
    <x v="89"/>
  </r>
  <r>
    <n v="170322.88"/>
    <x v="89"/>
  </r>
  <r>
    <n v="37822"/>
    <x v="90"/>
  </r>
  <r>
    <n v="3286"/>
    <x v="90"/>
  </r>
  <r>
    <n v="11749"/>
    <x v="90"/>
  </r>
  <r>
    <n v="12546"/>
    <x v="91"/>
  </r>
  <r>
    <n v="0"/>
    <x v="91"/>
  </r>
  <r>
    <n v="0"/>
    <x v="91"/>
  </r>
  <r>
    <n v="9175"/>
    <x v="92"/>
  </r>
  <r>
    <n v="5588"/>
    <x v="92"/>
  </r>
  <r>
    <n v="312070"/>
    <x v="92"/>
  </r>
  <r>
    <n v="6536"/>
    <x v="93"/>
  </r>
  <r>
    <n v="3000"/>
    <x v="93"/>
  </r>
  <r>
    <n v="35088"/>
    <x v="93"/>
  </r>
  <r>
    <n v="93001"/>
    <x v="94"/>
  </r>
  <r>
    <n v="28621"/>
    <x v="94"/>
  </r>
  <r>
    <n v="35922.9"/>
    <x v="94"/>
  </r>
  <r>
    <n v="277129.2"/>
    <x v="95"/>
  </r>
  <r>
    <n v="0"/>
    <x v="95"/>
  </r>
  <r>
    <n v="172247.78"/>
    <x v="95"/>
  </r>
  <r>
    <n v="37774"/>
    <x v="96"/>
  </r>
  <r>
    <n v="0"/>
    <x v="96"/>
  </r>
  <r>
    <n v="2"/>
    <x v="96"/>
  </r>
  <r>
    <n v="333621"/>
    <x v="97"/>
  </r>
  <r>
    <n v="0"/>
    <x v="97"/>
  </r>
  <r>
    <n v="13404"/>
    <x v="97"/>
  </r>
  <r>
    <n v="1362"/>
    <x v="98"/>
  </r>
  <r>
    <n v="0"/>
    <x v="98"/>
  </r>
  <r>
    <n v="24768"/>
    <x v="98"/>
  </r>
  <r>
    <n v="2125"/>
    <x v="99"/>
  </r>
  <r>
    <n v="0"/>
    <x v="99"/>
  </r>
  <r>
    <n v="1288"/>
    <x v="99"/>
  </r>
  <r>
    <n v="0"/>
    <x v="100"/>
  </r>
  <r>
    <n v="0"/>
    <x v="100"/>
  </r>
  <r>
    <n v="0"/>
    <x v="100"/>
  </r>
  <r>
    <n v="0"/>
    <x v="101"/>
  </r>
  <r>
    <n v="0"/>
    <x v="101"/>
  </r>
  <r>
    <n v="0"/>
    <x v="101"/>
  </r>
  <r>
    <n v="0"/>
    <x v="102"/>
  </r>
  <r>
    <n v="0"/>
    <x v="102"/>
  </r>
  <r>
    <n v="0"/>
    <x v="102"/>
  </r>
  <r>
    <n v="0"/>
    <x v="103"/>
  </r>
  <r>
    <n v="0"/>
    <x v="103"/>
  </r>
  <r>
    <n v="0"/>
    <x v="103"/>
  </r>
  <r>
    <n v="0"/>
    <x v="104"/>
  </r>
  <r>
    <n v="0"/>
    <x v="104"/>
  </r>
  <r>
    <n v="0"/>
    <x v="104"/>
  </r>
  <r>
    <n v="0"/>
    <x v="105"/>
  </r>
  <r>
    <n v="0"/>
    <x v="105"/>
  </r>
  <r>
    <n v="0"/>
    <x v="105"/>
  </r>
  <r>
    <n v="0"/>
    <x v="106"/>
  </r>
  <r>
    <n v="0"/>
    <x v="106"/>
  </r>
  <r>
    <n v="0"/>
    <x v="106"/>
  </r>
  <r>
    <n v="0"/>
    <x v="107"/>
  </r>
  <r>
    <n v="0"/>
    <x v="107"/>
  </r>
  <r>
    <n v="0"/>
    <x v="107"/>
  </r>
  <r>
    <n v="854"/>
    <x v="108"/>
  </r>
  <r>
    <n v="0"/>
    <x v="108"/>
  </r>
  <r>
    <n v="355.6"/>
    <x v="108"/>
  </r>
  <r>
    <n v="8672"/>
    <x v="109"/>
  </r>
  <r>
    <n v="24"/>
    <x v="109"/>
  </r>
  <r>
    <n v="1028"/>
    <x v="109"/>
  </r>
  <r>
    <n v="0"/>
    <x v="110"/>
  </r>
  <r>
    <n v="0"/>
    <x v="110"/>
  </r>
  <r>
    <n v="0"/>
    <x v="110"/>
  </r>
  <r>
    <n v="13687"/>
    <x v="111"/>
  </r>
  <r>
    <n v="35"/>
    <x v="111"/>
  </r>
  <r>
    <n v="198"/>
    <x v="111"/>
  </r>
  <r>
    <n v="7669"/>
    <x v="112"/>
  </r>
  <r>
    <n v="78"/>
    <x v="112"/>
  </r>
  <r>
    <n v="161"/>
    <x v="112"/>
  </r>
  <r>
    <n v="42840"/>
    <x v="113"/>
  </r>
  <r>
    <n v="141465"/>
    <x v="113"/>
  </r>
  <r>
    <n v="12000"/>
    <x v="113"/>
  </r>
  <r>
    <n v="44789"/>
    <x v="114"/>
  </r>
  <r>
    <n v="469494"/>
    <x v="114"/>
  </r>
  <r>
    <n v="4083"/>
    <x v="114"/>
  </r>
  <r>
    <n v="164578"/>
    <x v="115"/>
  </r>
  <r>
    <n v="2086168"/>
    <x v="115"/>
  </r>
  <r>
    <n v="188152"/>
    <x v="115"/>
  </r>
  <r>
    <n v="5"/>
    <x v="116"/>
  </r>
  <r>
    <n v="27200"/>
    <x v="116"/>
  </r>
  <r>
    <n v="0"/>
    <x v="116"/>
  </r>
  <r>
    <n v="0"/>
    <x v="117"/>
  </r>
  <r>
    <n v="81740"/>
    <x v="117"/>
  </r>
  <r>
    <n v="0"/>
    <x v="117"/>
  </r>
  <r>
    <n v="24000"/>
    <x v="118"/>
  </r>
  <r>
    <n v="534951"/>
    <x v="118"/>
  </r>
  <r>
    <n v="2000"/>
    <x v="118"/>
  </r>
  <r>
    <n v="28301"/>
    <x v="119"/>
  </r>
  <r>
    <n v="0"/>
    <x v="119"/>
  </r>
  <r>
    <n v="108748"/>
    <x v="119"/>
  </r>
  <r>
    <n v="2950"/>
    <x v="120"/>
  </r>
  <r>
    <n v="16118"/>
    <x v="120"/>
  </r>
  <r>
    <n v="0"/>
    <x v="120"/>
  </r>
  <r>
    <n v="5046"/>
    <x v="121"/>
  </r>
  <r>
    <n v="0"/>
    <x v="121"/>
  </r>
  <r>
    <n v="454"/>
    <x v="121"/>
  </r>
  <r>
    <n v="631049"/>
    <x v="122"/>
  </r>
  <r>
    <n v="55202"/>
    <x v="122"/>
  </r>
  <r>
    <n v="255333.32"/>
    <x v="122"/>
  </r>
  <r>
    <n v="41790"/>
    <x v="123"/>
  </r>
  <r>
    <n v="53891"/>
    <x v="123"/>
  </r>
  <r>
    <n v="9671"/>
    <x v="123"/>
  </r>
  <r>
    <n v="31971"/>
    <x v="124"/>
  </r>
  <r>
    <n v="0"/>
    <x v="124"/>
  </r>
  <r>
    <n v="0"/>
    <x v="124"/>
  </r>
  <r>
    <n v="43673"/>
    <x v="125"/>
  </r>
  <r>
    <n v="12"/>
    <x v="125"/>
  </r>
  <r>
    <n v="340432"/>
    <x v="125"/>
  </r>
  <r>
    <n v="52149"/>
    <x v="126"/>
  </r>
  <r>
    <n v="0"/>
    <x v="126"/>
  </r>
  <r>
    <n v="35505"/>
    <x v="126"/>
  </r>
  <r>
    <n v="72682"/>
    <x v="127"/>
  </r>
  <r>
    <n v="59782"/>
    <x v="127"/>
  </r>
  <r>
    <n v="30459.599999999999"/>
    <x v="127"/>
  </r>
  <r>
    <n v="130996"/>
    <x v="128"/>
  </r>
  <r>
    <n v="9"/>
    <x v="128"/>
  </r>
  <r>
    <n v="61298.92"/>
    <x v="128"/>
  </r>
  <r>
    <n v="0"/>
    <x v="129"/>
  </r>
  <r>
    <n v="0"/>
    <x v="129"/>
  </r>
  <r>
    <n v="0"/>
    <x v="129"/>
  </r>
  <r>
    <n v="34702"/>
    <x v="130"/>
  </r>
  <r>
    <n v="0"/>
    <x v="130"/>
  </r>
  <r>
    <n v="30751"/>
    <x v="130"/>
  </r>
  <r>
    <n v="367602"/>
    <x v="131"/>
  </r>
  <r>
    <n v="0"/>
    <x v="131"/>
  </r>
  <r>
    <n v="177554"/>
    <x v="131"/>
  </r>
  <r>
    <n v="0"/>
    <x v="132"/>
  </r>
  <r>
    <n v="0"/>
    <x v="132"/>
  </r>
  <r>
    <n v="981"/>
    <x v="132"/>
  </r>
  <r>
    <n v="0"/>
    <x v="133"/>
  </r>
  <r>
    <n v="0"/>
    <x v="133"/>
  </r>
  <r>
    <n v="0"/>
    <x v="133"/>
  </r>
  <r>
    <n v="0"/>
    <x v="134"/>
  </r>
  <r>
    <n v="0"/>
    <x v="134"/>
  </r>
  <r>
    <n v="0"/>
    <x v="134"/>
  </r>
  <r>
    <n v="0"/>
    <x v="135"/>
  </r>
  <r>
    <n v="0"/>
    <x v="135"/>
  </r>
  <r>
    <n v="0"/>
    <x v="135"/>
  </r>
  <r>
    <n v="0"/>
    <x v="136"/>
  </r>
  <r>
    <n v="0"/>
    <x v="136"/>
  </r>
  <r>
    <n v="0"/>
    <x v="136"/>
  </r>
  <r>
    <n v="0"/>
    <x v="137"/>
  </r>
  <r>
    <n v="0"/>
    <x v="137"/>
  </r>
  <r>
    <n v="0"/>
    <x v="137"/>
  </r>
  <r>
    <n v="0"/>
    <x v="138"/>
  </r>
  <r>
    <n v="0"/>
    <x v="138"/>
  </r>
  <r>
    <n v="0"/>
    <x v="138"/>
  </r>
  <r>
    <n v="0"/>
    <x v="139"/>
  </r>
  <r>
    <n v="0"/>
    <x v="139"/>
  </r>
  <r>
    <n v="0"/>
    <x v="139"/>
  </r>
  <r>
    <n v="0"/>
    <x v="140"/>
  </r>
  <r>
    <n v="0"/>
    <x v="140"/>
  </r>
  <r>
    <n v="500"/>
    <x v="140"/>
  </r>
  <r>
    <n v="0"/>
    <x v="141"/>
  </r>
  <r>
    <n v="0"/>
    <x v="141"/>
  </r>
  <r>
    <n v="678.4"/>
    <x v="141"/>
  </r>
  <r>
    <n v="9105"/>
    <x v="142"/>
  </r>
  <r>
    <n v="3"/>
    <x v="142"/>
  </r>
  <r>
    <n v="962"/>
    <x v="142"/>
  </r>
  <r>
    <n v="0"/>
    <x v="143"/>
  </r>
  <r>
    <n v="0"/>
    <x v="143"/>
  </r>
  <r>
    <n v="0"/>
    <x v="143"/>
  </r>
  <r>
    <n v="11546"/>
    <x v="144"/>
  </r>
  <r>
    <n v="119"/>
    <x v="144"/>
  </r>
  <r>
    <n v="481"/>
    <x v="144"/>
  </r>
  <r>
    <n v="11933"/>
    <x v="145"/>
  </r>
  <r>
    <n v="620"/>
    <x v="145"/>
  </r>
  <r>
    <n v="981"/>
    <x v="145"/>
  </r>
  <r>
    <n v="6007"/>
    <x v="146"/>
  </r>
  <r>
    <n v="214077"/>
    <x v="146"/>
  </r>
  <r>
    <n v="3394"/>
    <x v="146"/>
  </r>
  <r>
    <n v="5408"/>
    <x v="147"/>
  </r>
  <r>
    <n v="489649"/>
    <x v="147"/>
  </r>
  <r>
    <n v="2216"/>
    <x v="147"/>
  </r>
  <r>
    <n v="6414"/>
    <x v="148"/>
  </r>
  <r>
    <n v="1996940"/>
    <x v="148"/>
  </r>
  <r>
    <n v="171552"/>
    <x v="148"/>
  </r>
  <r>
    <n v="0"/>
    <x v="149"/>
  </r>
  <r>
    <n v="32000"/>
    <x v="149"/>
  </r>
  <r>
    <n v="234"/>
    <x v="149"/>
  </r>
  <r>
    <n v="0"/>
    <x v="150"/>
  </r>
  <r>
    <n v="167101"/>
    <x v="150"/>
  </r>
  <r>
    <n v="0"/>
    <x v="150"/>
  </r>
  <r>
    <n v="37674"/>
    <x v="151"/>
  </r>
  <r>
    <n v="1060615"/>
    <x v="151"/>
  </r>
  <r>
    <n v="546"/>
    <x v="151"/>
  </r>
  <r>
    <n v="63532"/>
    <x v="152"/>
  </r>
  <r>
    <n v="0"/>
    <x v="152"/>
  </r>
  <r>
    <n v="113422"/>
    <x v="152"/>
  </r>
  <r>
    <n v="16029"/>
    <x v="153"/>
  </r>
  <r>
    <n v="0"/>
    <x v="153"/>
  </r>
  <r>
    <n v="2518"/>
    <x v="153"/>
  </r>
  <r>
    <n v="20451"/>
    <x v="154"/>
  </r>
  <r>
    <n v="2500"/>
    <x v="154"/>
  </r>
  <r>
    <n v="6530"/>
    <x v="154"/>
  </r>
  <r>
    <n v="712191"/>
    <x v="155"/>
  </r>
  <r>
    <n v="55431"/>
    <x v="155"/>
  </r>
  <r>
    <n v="152270.32"/>
    <x v="155"/>
  </r>
  <r>
    <n v="50235"/>
    <x v="156"/>
  </r>
  <r>
    <n v="8042"/>
    <x v="156"/>
  </r>
  <r>
    <n v="12882"/>
    <x v="156"/>
  </r>
  <r>
    <n v="22368"/>
    <x v="157"/>
  </r>
  <r>
    <n v="0"/>
    <x v="157"/>
  </r>
  <r>
    <n v="0"/>
    <x v="157"/>
  </r>
  <r>
    <n v="73275"/>
    <x v="158"/>
  </r>
  <r>
    <n v="0"/>
    <x v="158"/>
  </r>
  <r>
    <n v="348527"/>
    <x v="158"/>
  </r>
  <r>
    <n v="11451"/>
    <x v="159"/>
  </r>
  <r>
    <n v="2763"/>
    <x v="159"/>
  </r>
  <r>
    <n v="12879"/>
    <x v="159"/>
  </r>
  <r>
    <n v="46037"/>
    <x v="160"/>
  </r>
  <r>
    <n v="44652"/>
    <x v="160"/>
  </r>
  <r>
    <n v="16269.6"/>
    <x v="160"/>
  </r>
  <r>
    <n v="183892"/>
    <x v="161"/>
  </r>
  <r>
    <n v="0"/>
    <x v="161"/>
  </r>
  <r>
    <n v="27589.919999999998"/>
    <x v="161"/>
  </r>
  <r>
    <n v="0"/>
    <x v="162"/>
  </r>
  <r>
    <n v="0"/>
    <x v="162"/>
  </r>
  <r>
    <n v="0"/>
    <x v="162"/>
  </r>
  <r>
    <n v="27000"/>
    <x v="163"/>
  </r>
  <r>
    <n v="0"/>
    <x v="163"/>
  </r>
  <r>
    <n v="0"/>
    <x v="163"/>
  </r>
  <r>
    <n v="402944"/>
    <x v="164"/>
  </r>
  <r>
    <n v="0"/>
    <x v="164"/>
  </r>
  <r>
    <n v="187015"/>
    <x v="164"/>
  </r>
  <r>
    <n v="0"/>
    <x v="165"/>
  </r>
  <r>
    <n v="0"/>
    <x v="165"/>
  </r>
  <r>
    <n v="8297"/>
    <x v="165"/>
  </r>
  <r>
    <n v="0"/>
    <x v="166"/>
  </r>
  <r>
    <n v="0"/>
    <x v="166"/>
  </r>
  <r>
    <n v="0"/>
    <x v="166"/>
  </r>
  <r>
    <n v="0"/>
    <x v="167"/>
  </r>
  <r>
    <n v="0"/>
    <x v="167"/>
  </r>
  <r>
    <n v="0"/>
    <x v="167"/>
  </r>
  <r>
    <n v="0"/>
    <x v="168"/>
  </r>
  <r>
    <n v="0"/>
    <x v="168"/>
  </r>
  <r>
    <n v="0"/>
    <x v="168"/>
  </r>
  <r>
    <n v="0"/>
    <x v="169"/>
  </r>
  <r>
    <n v="0"/>
    <x v="169"/>
  </r>
  <r>
    <n v="0"/>
    <x v="169"/>
  </r>
  <r>
    <n v="0"/>
    <x v="170"/>
  </r>
  <r>
    <n v="0"/>
    <x v="170"/>
  </r>
  <r>
    <n v="0"/>
    <x v="170"/>
  </r>
  <r>
    <n v="0"/>
    <x v="171"/>
  </r>
  <r>
    <n v="0"/>
    <x v="171"/>
  </r>
  <r>
    <n v="0"/>
    <x v="171"/>
  </r>
  <r>
    <n v="0"/>
    <x v="172"/>
  </r>
  <r>
    <n v="0"/>
    <x v="172"/>
  </r>
  <r>
    <n v="0"/>
    <x v="172"/>
  </r>
  <r>
    <n v="0"/>
    <x v="173"/>
  </r>
  <r>
    <n v="0"/>
    <x v="173"/>
  </r>
  <r>
    <n v="500"/>
    <x v="173"/>
  </r>
  <r>
    <n v="0"/>
    <x v="174"/>
  </r>
  <r>
    <n v="0"/>
    <x v="174"/>
  </r>
  <r>
    <n v="678.4"/>
    <x v="174"/>
  </r>
  <r>
    <n v="9338"/>
    <x v="175"/>
  </r>
  <r>
    <n v="5"/>
    <x v="175"/>
  </r>
  <r>
    <n v="977"/>
    <x v="175"/>
  </r>
  <r>
    <n v="0"/>
    <x v="176"/>
  </r>
  <r>
    <n v="0"/>
    <x v="176"/>
  </r>
  <r>
    <n v="0"/>
    <x v="176"/>
  </r>
  <r>
    <n v="12698"/>
    <x v="177"/>
  </r>
  <r>
    <n v="135"/>
    <x v="177"/>
  </r>
  <r>
    <n v="663"/>
    <x v="177"/>
  </r>
  <r>
    <n v="13166"/>
    <x v="178"/>
  </r>
  <r>
    <n v="140"/>
    <x v="178"/>
  </r>
  <r>
    <n v="700"/>
    <x v="178"/>
  </r>
  <r>
    <n v="4790"/>
    <x v="179"/>
  </r>
  <r>
    <n v="201431"/>
    <x v="179"/>
  </r>
  <r>
    <n v="22695"/>
    <x v="179"/>
  </r>
  <r>
    <n v="6128"/>
    <x v="180"/>
  </r>
  <r>
    <n v="341469"/>
    <x v="180"/>
  </r>
  <r>
    <n v="2625"/>
    <x v="180"/>
  </r>
  <r>
    <n v="7414"/>
    <x v="181"/>
  </r>
  <r>
    <n v="1798046"/>
    <x v="181"/>
  </r>
  <r>
    <n v="23413"/>
    <x v="181"/>
  </r>
  <r>
    <n v="0"/>
    <x v="182"/>
  </r>
  <r>
    <n v="34000"/>
    <x v="182"/>
  </r>
  <r>
    <n v="58"/>
    <x v="182"/>
  </r>
  <r>
    <n v="0"/>
    <x v="183"/>
  </r>
  <r>
    <n v="243419"/>
    <x v="183"/>
  </r>
  <r>
    <n v="0"/>
    <x v="183"/>
  </r>
  <r>
    <n v="44041"/>
    <x v="184"/>
  </r>
  <r>
    <n v="747359"/>
    <x v="184"/>
  </r>
  <r>
    <n v="25121"/>
    <x v="184"/>
  </r>
  <r>
    <n v="42359"/>
    <x v="185"/>
  </r>
  <r>
    <n v="0"/>
    <x v="185"/>
  </r>
  <r>
    <n v="136249"/>
    <x v="185"/>
  </r>
  <r>
    <n v="16420"/>
    <x v="186"/>
  </r>
  <r>
    <n v="0"/>
    <x v="186"/>
  </r>
  <r>
    <n v="0"/>
    <x v="186"/>
  </r>
  <r>
    <n v="4898"/>
    <x v="187"/>
  </r>
  <r>
    <n v="0"/>
    <x v="187"/>
  </r>
  <r>
    <n v="0"/>
    <x v="187"/>
  </r>
  <r>
    <n v="686444"/>
    <x v="188"/>
  </r>
  <r>
    <n v="112735"/>
    <x v="188"/>
  </r>
  <r>
    <n v="149734.20000000001"/>
    <x v="188"/>
  </r>
  <r>
    <n v="78032"/>
    <x v="189"/>
  </r>
  <r>
    <n v="8321"/>
    <x v="189"/>
  </r>
  <r>
    <n v="13271"/>
    <x v="189"/>
  </r>
  <r>
    <n v="30696"/>
    <x v="190"/>
  </r>
  <r>
    <n v="0"/>
    <x v="190"/>
  </r>
  <r>
    <n v="0"/>
    <x v="190"/>
  </r>
  <r>
    <n v="39646"/>
    <x v="191"/>
  </r>
  <r>
    <n v="3600"/>
    <x v="191"/>
  </r>
  <r>
    <n v="456732"/>
    <x v="191"/>
  </r>
  <r>
    <n v="114470"/>
    <x v="192"/>
  </r>
  <r>
    <n v="11"/>
    <x v="192"/>
  </r>
  <r>
    <n v="70331"/>
    <x v="192"/>
  </r>
  <r>
    <n v="76350"/>
    <x v="193"/>
  </r>
  <r>
    <n v="15795"/>
    <x v="193"/>
  </r>
  <r>
    <n v="20391"/>
    <x v="193"/>
  </r>
  <r>
    <n v="254891"/>
    <x v="194"/>
  </r>
  <r>
    <n v="0"/>
    <x v="194"/>
  </r>
  <r>
    <n v="22771.200000000001"/>
    <x v="194"/>
  </r>
  <r>
    <n v="0"/>
    <x v="195"/>
  </r>
  <r>
    <n v="0"/>
    <x v="195"/>
  </r>
  <r>
    <n v="0"/>
    <x v="195"/>
  </r>
  <r>
    <n v="0"/>
    <x v="196"/>
  </r>
  <r>
    <n v="0"/>
    <x v="196"/>
  </r>
  <r>
    <n v="9381"/>
    <x v="196"/>
  </r>
  <r>
    <n v="423298"/>
    <x v="197"/>
  </r>
  <r>
    <n v="0"/>
    <x v="197"/>
  </r>
  <r>
    <n v="259023"/>
    <x v="197"/>
  </r>
  <r>
    <n v="49936"/>
    <x v="198"/>
  </r>
  <r>
    <n v="0"/>
    <x v="198"/>
  </r>
  <r>
    <n v="0"/>
    <x v="198"/>
  </r>
  <r>
    <n v="9891.6599380890493"/>
    <x v="199"/>
  </r>
  <r>
    <n v="1535.9616598489499"/>
    <x v="199"/>
  </r>
  <r>
    <n v="32418.137287097401"/>
    <x v="199"/>
  </r>
  <r>
    <n v="17572.002700035799"/>
    <x v="200"/>
  </r>
  <r>
    <n v="77.535983468734798"/>
    <x v="200"/>
  </r>
  <r>
    <n v="19321.743416495501"/>
    <x v="200"/>
  </r>
  <r>
    <n v="7020.7803523205303"/>
    <x v="201"/>
  </r>
  <r>
    <n v="18.607262562077299"/>
    <x v="201"/>
  </r>
  <r>
    <n v="2307.6123851174002"/>
    <x v="201"/>
  </r>
  <r>
    <n v="2175.8436405387001"/>
    <x v="202"/>
  </r>
  <r>
    <n v="65.078745632351399"/>
    <x v="202"/>
  </r>
  <r>
    <n v="25874.604813828901"/>
    <x v="202"/>
  </r>
  <r>
    <n v="9230.5472360648291"/>
    <x v="203"/>
  </r>
  <r>
    <n v="32.278986596432901"/>
    <x v="203"/>
  </r>
  <r>
    <n v="10993.184657338699"/>
    <x v="203"/>
  </r>
  <r>
    <n v="2536.0148150168102"/>
    <x v="204"/>
  </r>
  <r>
    <n v="802.86262221881395"/>
    <x v="204"/>
  </r>
  <r>
    <n v="2684.2382827643801"/>
    <x v="204"/>
  </r>
  <r>
    <n v="2874.41017784826"/>
    <x v="205"/>
  </r>
  <r>
    <n v="318.44582400532897"/>
    <x v="205"/>
  </r>
  <r>
    <n v="1704.0332131110499"/>
    <x v="205"/>
  </r>
  <r>
    <n v="0"/>
    <x v="206"/>
  </r>
  <r>
    <n v="0"/>
    <x v="206"/>
  </r>
  <r>
    <n v="0"/>
    <x v="206"/>
  </r>
  <r>
    <n v="0"/>
    <x v="207"/>
  </r>
  <r>
    <n v="0"/>
    <x v="207"/>
  </r>
  <r>
    <n v="1184"/>
    <x v="207"/>
  </r>
  <r>
    <n v="8783"/>
    <x v="208"/>
  </r>
  <r>
    <n v="0"/>
    <x v="208"/>
  </r>
  <r>
    <n v="0"/>
    <x v="208"/>
  </r>
  <r>
    <n v="25247"/>
    <x v="209"/>
  </r>
  <r>
    <n v="268"/>
    <x v="209"/>
  </r>
  <r>
    <n v="1343"/>
    <x v="209"/>
  </r>
  <r>
    <n v="6290"/>
    <x v="210"/>
  </r>
  <r>
    <n v="249150"/>
    <x v="210"/>
  </r>
  <r>
    <n v="2395"/>
    <x v="210"/>
  </r>
  <r>
    <n v="6208"/>
    <x v="211"/>
  </r>
  <r>
    <n v="361430"/>
    <x v="211"/>
  </r>
  <r>
    <n v="2083"/>
    <x v="211"/>
  </r>
  <r>
    <n v="8436"/>
    <x v="212"/>
  </r>
  <r>
    <n v="1958709"/>
    <x v="212"/>
  </r>
  <r>
    <n v="17528"/>
    <x v="212"/>
  </r>
  <r>
    <n v="0"/>
    <x v="213"/>
  </r>
  <r>
    <n v="38838"/>
    <x v="213"/>
  </r>
  <r>
    <n v="0"/>
    <x v="213"/>
  </r>
  <r>
    <n v="0"/>
    <x v="214"/>
  </r>
  <r>
    <n v="494574"/>
    <x v="214"/>
  </r>
  <r>
    <n v="0"/>
    <x v="214"/>
  </r>
  <r>
    <n v="39027"/>
    <x v="215"/>
  </r>
  <r>
    <n v="800006"/>
    <x v="215"/>
  </r>
  <r>
    <n v="546"/>
    <x v="215"/>
  </r>
  <r>
    <n v="30207"/>
    <x v="216"/>
  </r>
  <r>
    <n v="3195"/>
    <x v="216"/>
  </r>
  <r>
    <n v="110078"/>
    <x v="216"/>
  </r>
  <r>
    <n v="18214"/>
    <x v="217"/>
  </r>
  <r>
    <n v="0"/>
    <x v="217"/>
  </r>
  <r>
    <n v="5300"/>
    <x v="217"/>
  </r>
  <r>
    <n v="26300"/>
    <x v="218"/>
  </r>
  <r>
    <n v="0"/>
    <x v="218"/>
  </r>
  <r>
    <n v="2500"/>
    <x v="218"/>
  </r>
  <r>
    <n v="605968"/>
    <x v="219"/>
  </r>
  <r>
    <n v="98946"/>
    <x v="219"/>
  </r>
  <r>
    <n v="191190.44"/>
    <x v="219"/>
  </r>
  <r>
    <n v="42961"/>
    <x v="220"/>
  </r>
  <r>
    <n v="4351"/>
    <x v="220"/>
  </r>
  <r>
    <n v="7895"/>
    <x v="220"/>
  </r>
  <r>
    <n v="42366"/>
    <x v="221"/>
  </r>
  <r>
    <n v="0"/>
    <x v="221"/>
  </r>
  <r>
    <n v="0"/>
    <x v="221"/>
  </r>
  <r>
    <n v="19087"/>
    <x v="222"/>
  </r>
  <r>
    <n v="4652"/>
    <x v="222"/>
  </r>
  <r>
    <n v="378574"/>
    <x v="222"/>
  </r>
  <r>
    <n v="114664"/>
    <x v="223"/>
  </r>
  <r>
    <n v="0"/>
    <x v="223"/>
  </r>
  <r>
    <n v="12509"/>
    <x v="223"/>
  </r>
  <r>
    <n v="87579"/>
    <x v="224"/>
  </r>
  <r>
    <n v="23247"/>
    <x v="224"/>
  </r>
  <r>
    <n v="18603.7"/>
    <x v="224"/>
  </r>
  <r>
    <n v="485366"/>
    <x v="225"/>
  </r>
  <r>
    <n v="0"/>
    <x v="225"/>
  </r>
  <r>
    <n v="149927.14000000001"/>
    <x v="225"/>
  </r>
  <r>
    <n v="0"/>
    <x v="226"/>
  </r>
  <r>
    <n v="0"/>
    <x v="226"/>
  </r>
  <r>
    <n v="0"/>
    <x v="226"/>
  </r>
  <r>
    <n v="0"/>
    <x v="227"/>
  </r>
  <r>
    <n v="0"/>
    <x v="227"/>
  </r>
  <r>
    <n v="31040"/>
    <x v="227"/>
  </r>
  <r>
    <n v="33641"/>
    <x v="228"/>
  </r>
  <r>
    <n v="0"/>
    <x v="228"/>
  </r>
  <r>
    <n v="51076"/>
    <x v="228"/>
  </r>
  <r>
    <n v="32415"/>
    <x v="229"/>
  </r>
  <r>
    <n v="0"/>
    <x v="229"/>
  </r>
  <r>
    <n v="178"/>
    <x v="229"/>
  </r>
  <r>
    <n v="9858.8088938676992"/>
    <x v="230"/>
  </r>
  <r>
    <n v="1530.8606004993701"/>
    <x v="230"/>
  </r>
  <r>
    <n v="32310.473895082501"/>
    <x v="230"/>
  </r>
  <r>
    <n v="17782.060651207201"/>
    <x v="231"/>
  </r>
  <r>
    <n v="78.462858458884298"/>
    <x v="231"/>
  </r>
  <r>
    <n v="19552.717990333898"/>
    <x v="231"/>
  </r>
  <r>
    <n v="6516.5033426383497"/>
    <x v="232"/>
  </r>
  <r>
    <n v="19.225795714667601"/>
    <x v="232"/>
  </r>
  <r>
    <n v="2384.3208616469901"/>
    <x v="232"/>
  </r>
  <r>
    <n v="2178.2366444556001"/>
    <x v="233"/>
  </r>
  <r>
    <n v="65.1503195682279"/>
    <x v="233"/>
  </r>
  <r>
    <n v="25903.061835976201"/>
    <x v="233"/>
  </r>
  <r>
    <n v="10843.9707638201"/>
    <x v="234"/>
  </r>
  <r>
    <n v="37.921087231950999"/>
    <x v="234"/>
  </r>
  <r>
    <n v="12914.702668948001"/>
    <x v="234"/>
  </r>
  <r>
    <n v="2382.6041651176802"/>
    <x v="235"/>
  </r>
  <r>
    <n v="758.43724599781399"/>
    <x v="235"/>
  </r>
  <r>
    <n v="3002.1434688845002"/>
    <x v="235"/>
  </r>
  <r>
    <n v="2277.8246150873101"/>
    <x v="236"/>
  </r>
  <r>
    <n v="252.352201533775"/>
    <x v="236"/>
  </r>
  <r>
    <n v="1350.3600939293599"/>
    <x v="236"/>
  </r>
  <r>
    <n v="0"/>
    <x v="237"/>
  </r>
  <r>
    <n v="0"/>
    <x v="237"/>
  </r>
  <r>
    <n v="0"/>
    <x v="237"/>
  </r>
  <r>
    <n v="320"/>
    <x v="238"/>
  </r>
  <r>
    <n v="0"/>
    <x v="238"/>
  </r>
  <r>
    <n v="502.8"/>
    <x v="238"/>
  </r>
  <r>
    <n v="8046"/>
    <x v="239"/>
  </r>
  <r>
    <n v="0"/>
    <x v="239"/>
  </r>
  <r>
    <n v="0"/>
    <x v="239"/>
  </r>
  <r>
    <n v="32510"/>
    <x v="240"/>
  </r>
  <r>
    <n v="0"/>
    <x v="240"/>
  </r>
  <r>
    <n v="610"/>
    <x v="240"/>
  </r>
  <r>
    <n v="5426"/>
    <x v="241"/>
  </r>
  <r>
    <n v="222884"/>
    <x v="241"/>
  </r>
  <r>
    <n v="4896"/>
    <x v="241"/>
  </r>
  <r>
    <n v="5863"/>
    <x v="242"/>
  </r>
  <r>
    <n v="358949"/>
    <x v="242"/>
  </r>
  <r>
    <n v="2161"/>
    <x v="242"/>
  </r>
  <r>
    <n v="9131"/>
    <x v="243"/>
  </r>
  <r>
    <n v="1938259"/>
    <x v="243"/>
  </r>
  <r>
    <n v="16844"/>
    <x v="243"/>
  </r>
  <r>
    <n v="33144"/>
    <x v="244"/>
  </r>
  <r>
    <n v="64"/>
    <x v="244"/>
  </r>
  <r>
    <n v="0"/>
    <x v="244"/>
  </r>
  <r>
    <n v="2649"/>
    <x v="245"/>
  </r>
  <r>
    <n v="261802"/>
    <x v="245"/>
  </r>
  <r>
    <n v="475"/>
    <x v="245"/>
  </r>
  <r>
    <n v="50230"/>
    <x v="246"/>
  </r>
  <r>
    <n v="660312"/>
    <x v="246"/>
  </r>
  <r>
    <n v="546"/>
    <x v="246"/>
  </r>
  <r>
    <n v="37815"/>
    <x v="247"/>
  </r>
  <r>
    <n v="2611"/>
    <x v="247"/>
  </r>
  <r>
    <n v="108743"/>
    <x v="247"/>
  </r>
  <r>
    <n v="0"/>
    <x v="248"/>
  </r>
  <r>
    <n v="14588"/>
    <x v="248"/>
  </r>
  <r>
    <n v="0"/>
    <x v="248"/>
  </r>
  <r>
    <n v="28735"/>
    <x v="249"/>
  </r>
  <r>
    <n v="0"/>
    <x v="249"/>
  </r>
  <r>
    <n v="0"/>
    <x v="249"/>
  </r>
  <r>
    <n v="637891"/>
    <x v="250"/>
  </r>
  <r>
    <n v="56362"/>
    <x v="250"/>
  </r>
  <r>
    <n v="224738.44"/>
    <x v="250"/>
  </r>
  <r>
    <n v="48393"/>
    <x v="251"/>
  </r>
  <r>
    <n v="5344"/>
    <x v="251"/>
  </r>
  <r>
    <n v="12580"/>
    <x v="251"/>
  </r>
  <r>
    <n v="66890"/>
    <x v="252"/>
  </r>
  <r>
    <n v="0"/>
    <x v="252"/>
  </r>
  <r>
    <n v="0"/>
    <x v="252"/>
  </r>
  <r>
    <n v="21949"/>
    <x v="253"/>
  </r>
  <r>
    <n v="7253"/>
    <x v="253"/>
  </r>
  <r>
    <n v="329680"/>
    <x v="253"/>
  </r>
  <r>
    <n v="99407"/>
    <x v="254"/>
  </r>
  <r>
    <n v="238"/>
    <x v="254"/>
  </r>
  <r>
    <n v="41114"/>
    <x v="254"/>
  </r>
  <r>
    <n v="80529"/>
    <x v="255"/>
  </r>
  <r>
    <n v="19696"/>
    <x v="255"/>
  </r>
  <r>
    <n v="17728.7"/>
    <x v="255"/>
  </r>
  <r>
    <n v="551833"/>
    <x v="256"/>
  </r>
  <r>
    <n v="0"/>
    <x v="256"/>
  </r>
  <r>
    <n v="69218.14"/>
    <x v="256"/>
  </r>
  <r>
    <n v="0"/>
    <x v="257"/>
  </r>
  <r>
    <n v="0"/>
    <x v="257"/>
  </r>
  <r>
    <n v="0"/>
    <x v="257"/>
  </r>
  <r>
    <n v="8990"/>
    <x v="258"/>
  </r>
  <r>
    <n v="0"/>
    <x v="258"/>
  </r>
  <r>
    <n v="14753"/>
    <x v="258"/>
  </r>
  <r>
    <n v="120600"/>
    <x v="259"/>
  </r>
  <r>
    <n v="0"/>
    <x v="259"/>
  </r>
  <r>
    <n v="2526"/>
    <x v="259"/>
  </r>
  <r>
    <n v="0"/>
    <x v="260"/>
  </r>
  <r>
    <n v="0"/>
    <x v="260"/>
  </r>
  <r>
    <n v="0"/>
    <x v="260"/>
  </r>
  <r>
    <n v="4359.877606"/>
    <x v="261"/>
  </r>
  <r>
    <n v="615.48378200000002"/>
    <x v="261"/>
  </r>
  <r>
    <n v="7931.585658"/>
    <x v="261"/>
  </r>
  <r>
    <n v="8164.0268880000003"/>
    <x v="262"/>
  </r>
  <r>
    <n v="65.547736999999998"/>
    <x v="262"/>
  </r>
  <r>
    <n v="14103.948280000001"/>
    <x v="262"/>
  </r>
  <r>
    <n v="4787.701196"/>
    <x v="263"/>
  </r>
  <r>
    <n v="17.640771000000001"/>
    <x v="263"/>
  </r>
  <r>
    <n v="2143.3225830000001"/>
    <x v="263"/>
  </r>
  <r>
    <n v="414.295661"/>
    <x v="264"/>
  </r>
  <r>
    <n v="67.574742999999998"/>
    <x v="264"/>
  </r>
  <r>
    <n v="0"/>
    <x v="264"/>
  </r>
  <r>
    <n v="6020.8830470000003"/>
    <x v="265"/>
  </r>
  <r>
    <n v="44.526471999999998"/>
    <x v="265"/>
  </r>
  <r>
    <n v="11881.786227000001"/>
    <x v="265"/>
  </r>
  <r>
    <n v="641.54224999999997"/>
    <x v="266"/>
  </r>
  <r>
    <n v="164.39118999999999"/>
    <x v="266"/>
  </r>
  <r>
    <n v="1220.6400799999999"/>
    <x v="266"/>
  </r>
  <r>
    <n v="785.76704500000005"/>
    <x v="267"/>
  </r>
  <r>
    <n v="86.632003999999995"/>
    <x v="267"/>
  </r>
  <r>
    <n v="586.03635599999996"/>
    <x v="267"/>
  </r>
  <r>
    <n v="0"/>
    <x v="268"/>
  </r>
  <r>
    <n v="0"/>
    <x v="268"/>
  </r>
  <r>
    <n v="0"/>
    <x v="268"/>
  </r>
  <r>
    <n v="0"/>
    <x v="269"/>
  </r>
  <r>
    <n v="0"/>
    <x v="269"/>
  </r>
  <r>
    <n v="1742.8"/>
    <x v="269"/>
  </r>
  <r>
    <n v="0"/>
    <x v="270"/>
  </r>
  <r>
    <n v="0"/>
    <x v="270"/>
  </r>
  <r>
    <n v="0"/>
    <x v="270"/>
  </r>
  <r>
    <n v="7718"/>
    <x v="271"/>
  </r>
  <r>
    <n v="0"/>
    <x v="271"/>
  </r>
  <r>
    <n v="0"/>
    <x v="271"/>
  </r>
  <r>
    <n v="19698"/>
    <x v="272"/>
  </r>
  <r>
    <n v="0"/>
    <x v="272"/>
  </r>
  <r>
    <n v="289"/>
    <x v="272"/>
  </r>
  <r>
    <n v="0"/>
    <x v="273"/>
  </r>
  <r>
    <n v="0"/>
    <x v="273"/>
  </r>
  <r>
    <n v="0"/>
    <x v="273"/>
  </r>
  <r>
    <n v="0"/>
    <x v="274"/>
  </r>
  <r>
    <n v="160128"/>
    <x v="274"/>
  </r>
  <r>
    <n v="0"/>
    <x v="274"/>
  </r>
  <r>
    <n v="514"/>
    <x v="275"/>
  </r>
  <r>
    <n v="330211"/>
    <x v="275"/>
  </r>
  <r>
    <n v="15"/>
    <x v="275"/>
  </r>
  <r>
    <n v="7212"/>
    <x v="276"/>
  </r>
  <r>
    <n v="1729672"/>
    <x v="276"/>
  </r>
  <r>
    <n v="1440"/>
    <x v="276"/>
  </r>
  <r>
    <n v="37971"/>
    <x v="277"/>
  </r>
  <r>
    <n v="90"/>
    <x v="277"/>
  </r>
  <r>
    <n v="1"/>
    <x v="277"/>
  </r>
  <r>
    <n v="19115"/>
    <x v="278"/>
  </r>
  <r>
    <n v="846006"/>
    <x v="278"/>
  </r>
  <r>
    <n v="36"/>
    <x v="278"/>
  </r>
  <r>
    <n v="13112"/>
    <x v="279"/>
  </r>
  <r>
    <n v="714125"/>
    <x v="279"/>
  </r>
  <r>
    <n v="0"/>
    <x v="279"/>
  </r>
  <r>
    <n v="30137"/>
    <x v="280"/>
  </r>
  <r>
    <n v="185"/>
    <x v="280"/>
  </r>
  <r>
    <n v="165753"/>
    <x v="280"/>
  </r>
  <r>
    <n v="175"/>
    <x v="281"/>
  </r>
  <r>
    <n v="0"/>
    <x v="281"/>
  </r>
  <r>
    <n v="0"/>
    <x v="281"/>
  </r>
  <r>
    <n v="28730"/>
    <x v="282"/>
  </r>
  <r>
    <n v="1"/>
    <x v="282"/>
  </r>
  <r>
    <n v="0"/>
    <x v="282"/>
  </r>
  <r>
    <n v="423199"/>
    <x v="283"/>
  </r>
  <r>
    <n v="128194.98"/>
    <x v="283"/>
  </r>
  <r>
    <n v="101802"/>
    <x v="283"/>
  </r>
  <r>
    <n v="51690"/>
    <x v="284"/>
  </r>
  <r>
    <n v="65012"/>
    <x v="284"/>
  </r>
  <r>
    <n v="130001"/>
    <x v="284"/>
  </r>
  <r>
    <n v="55662"/>
    <x v="285"/>
  </r>
  <r>
    <n v="0"/>
    <x v="285"/>
  </r>
  <r>
    <n v="12756"/>
    <x v="285"/>
  </r>
  <r>
    <n v="24199"/>
    <x v="286"/>
  </r>
  <r>
    <n v="13612"/>
    <x v="286"/>
  </r>
  <r>
    <n v="373405"/>
    <x v="286"/>
  </r>
  <r>
    <n v="75438"/>
    <x v="287"/>
  </r>
  <r>
    <n v="0"/>
    <x v="287"/>
  </r>
  <r>
    <n v="18452"/>
    <x v="287"/>
  </r>
  <r>
    <n v="138998.5"/>
    <x v="288"/>
  </r>
  <r>
    <n v="36760.65"/>
    <x v="288"/>
  </r>
  <r>
    <n v="18069.5"/>
    <x v="288"/>
  </r>
  <r>
    <n v="208757.5"/>
    <x v="289"/>
  </r>
  <r>
    <n v="295.13"/>
    <x v="289"/>
  </r>
  <r>
    <n v="1245.5"/>
    <x v="289"/>
  </r>
  <r>
    <n v="0"/>
    <x v="290"/>
  </r>
  <r>
    <n v="0"/>
    <x v="290"/>
  </r>
  <r>
    <n v="0"/>
    <x v="290"/>
  </r>
  <r>
    <n v="7939"/>
    <x v="291"/>
  </r>
  <r>
    <n v="0"/>
    <x v="291"/>
  </r>
  <r>
    <n v="0"/>
    <x v="291"/>
  </r>
  <r>
    <n v="421765"/>
    <x v="292"/>
  </r>
  <r>
    <n v="0"/>
    <x v="292"/>
  </r>
  <r>
    <n v="91014"/>
    <x v="292"/>
  </r>
  <r>
    <n v="146440"/>
    <x v="293"/>
  </r>
  <r>
    <n v="0"/>
    <x v="293"/>
  </r>
  <r>
    <n v="0"/>
    <x v="293"/>
  </r>
  <r>
    <n v="4099.9810180000004"/>
    <x v="294"/>
  </r>
  <r>
    <n v="558.186238"/>
    <x v="294"/>
  </r>
  <r>
    <n v="5328.9645819999996"/>
    <x v="294"/>
  </r>
  <r>
    <n v="4879.6971510000003"/>
    <x v="295"/>
  </r>
  <r>
    <n v="58.587113000000002"/>
    <x v="295"/>
  </r>
  <r>
    <n v="11800.433736000001"/>
    <x v="295"/>
  </r>
  <r>
    <n v="924.77488200000005"/>
    <x v="296"/>
  </r>
  <r>
    <n v="4.9096630000000001"/>
    <x v="296"/>
  </r>
  <r>
    <n v="550.23395500000004"/>
    <x v="296"/>
  </r>
  <r>
    <n v="888.30023600000004"/>
    <x v="297"/>
  </r>
  <r>
    <n v="94.375467999999998"/>
    <x v="297"/>
  </r>
  <r>
    <n v="796.44791599999996"/>
    <x v="297"/>
  </r>
  <r>
    <n v="5169.3187390000003"/>
    <x v="298"/>
  </r>
  <r>
    <n v="47.019449999999999"/>
    <x v="298"/>
  </r>
  <r>
    <n v="11965.713651"/>
    <x v="298"/>
  </r>
  <r>
    <n v="102.37460900000001"/>
    <x v="299"/>
  </r>
  <r>
    <n v="53.819124000000002"/>
    <x v="299"/>
  </r>
  <r>
    <n v="34.441256000000003"/>
    <x v="299"/>
  </r>
  <r>
    <n v="466.99282399999998"/>
    <x v="300"/>
  </r>
  <r>
    <n v="51.182769999999998"/>
    <x v="300"/>
  </r>
  <r>
    <n v="435.19261699999998"/>
    <x v="300"/>
  </r>
  <r>
    <n v="0"/>
    <x v="301"/>
  </r>
  <r>
    <n v="0"/>
    <x v="301"/>
  </r>
  <r>
    <n v="0"/>
    <x v="301"/>
  </r>
  <r>
    <n v="90"/>
    <x v="302"/>
  </r>
  <r>
    <n v="2.6"/>
    <x v="302"/>
  </r>
  <r>
    <n v="210"/>
    <x v="302"/>
  </r>
  <r>
    <n v="1721"/>
    <x v="303"/>
  </r>
  <r>
    <n v="0"/>
    <x v="303"/>
  </r>
  <r>
    <n v="17"/>
    <x v="303"/>
  </r>
  <r>
    <n v="0"/>
    <x v="304"/>
  </r>
  <r>
    <n v="0"/>
    <x v="304"/>
  </r>
  <r>
    <n v="0"/>
    <x v="304"/>
  </r>
  <r>
    <n v="13666"/>
    <x v="305"/>
  </r>
  <r>
    <n v="0"/>
    <x v="305"/>
  </r>
  <r>
    <n v="138"/>
    <x v="305"/>
  </r>
  <r>
    <n v="13096"/>
    <x v="306"/>
  </r>
  <r>
    <n v="0"/>
    <x v="306"/>
  </r>
  <r>
    <n v="56"/>
    <x v="306"/>
  </r>
  <r>
    <n v="0"/>
    <x v="307"/>
  </r>
  <r>
    <n v="618151"/>
    <x v="307"/>
  </r>
  <r>
    <n v="8436"/>
    <x v="307"/>
  </r>
  <r>
    <n v="0"/>
    <x v="308"/>
  </r>
  <r>
    <n v="424778"/>
    <x v="308"/>
  </r>
  <r>
    <n v="2000"/>
    <x v="308"/>
  </r>
  <r>
    <n v="0"/>
    <x v="309"/>
  </r>
  <r>
    <n v="2340192"/>
    <x v="309"/>
  </r>
  <r>
    <n v="33668"/>
    <x v="309"/>
  </r>
  <r>
    <n v="82"/>
    <x v="310"/>
  </r>
  <r>
    <n v="36163"/>
    <x v="310"/>
  </r>
  <r>
    <n v="623"/>
    <x v="310"/>
  </r>
  <r>
    <n v="2552"/>
    <x v="311"/>
  </r>
  <r>
    <n v="579988"/>
    <x v="311"/>
  </r>
  <r>
    <n v="0"/>
    <x v="311"/>
  </r>
  <r>
    <n v="10937"/>
    <x v="312"/>
  </r>
  <r>
    <n v="88460"/>
    <x v="312"/>
  </r>
  <r>
    <n v="800"/>
    <x v="312"/>
  </r>
  <r>
    <n v="20140"/>
    <x v="313"/>
  </r>
  <r>
    <n v="519"/>
    <x v="313"/>
  </r>
  <r>
    <n v="161095"/>
    <x v="313"/>
  </r>
  <r>
    <n v="0"/>
    <x v="314"/>
  </r>
  <r>
    <n v="0"/>
    <x v="314"/>
  </r>
  <r>
    <n v="0"/>
    <x v="314"/>
  </r>
  <r>
    <n v="35080"/>
    <x v="315"/>
  </r>
  <r>
    <n v="0"/>
    <x v="315"/>
  </r>
  <r>
    <n v="1667"/>
    <x v="315"/>
  </r>
  <r>
    <n v="174649.38"/>
    <x v="316"/>
  </r>
  <r>
    <n v="88786"/>
    <x v="316"/>
  </r>
  <r>
    <n v="126015.7"/>
    <x v="316"/>
  </r>
  <r>
    <n v="438310"/>
    <x v="317"/>
  </r>
  <r>
    <n v="65333"/>
    <x v="317"/>
  </r>
  <r>
    <n v="136602"/>
    <x v="317"/>
  </r>
  <r>
    <n v="61120.24"/>
    <x v="318"/>
  </r>
  <r>
    <n v="0"/>
    <x v="318"/>
  </r>
  <r>
    <n v="4852.2299999999996"/>
    <x v="318"/>
  </r>
  <r>
    <n v="185594.76"/>
    <x v="319"/>
  </r>
  <r>
    <n v="0"/>
    <x v="319"/>
  </r>
  <r>
    <n v="266803.77"/>
    <x v="319"/>
  </r>
  <r>
    <n v="82941"/>
    <x v="320"/>
  </r>
  <r>
    <n v="0"/>
    <x v="320"/>
  </r>
  <r>
    <n v="12979"/>
    <x v="320"/>
  </r>
  <r>
    <n v="109853.65"/>
    <x v="321"/>
  </r>
  <r>
    <n v="70578"/>
    <x v="321"/>
  </r>
  <r>
    <n v="23278.75"/>
    <x v="321"/>
  </r>
  <r>
    <n v="514547.53"/>
    <x v="322"/>
  </r>
  <r>
    <n v="257"/>
    <x v="322"/>
  </r>
  <r>
    <n v="1158.95"/>
    <x v="322"/>
  </r>
  <r>
    <n v="0"/>
    <x v="323"/>
  </r>
  <r>
    <n v="0"/>
    <x v="323"/>
  </r>
  <r>
    <n v="0"/>
    <x v="323"/>
  </r>
  <r>
    <n v="30186"/>
    <x v="324"/>
  </r>
  <r>
    <n v="0"/>
    <x v="324"/>
  </r>
  <r>
    <n v="0"/>
    <x v="324"/>
  </r>
  <r>
    <n v="11074"/>
    <x v="325"/>
  </r>
  <r>
    <n v="0"/>
    <x v="325"/>
  </r>
  <r>
    <n v="127137"/>
    <x v="325"/>
  </r>
  <r>
    <n v="173023"/>
    <x v="326"/>
  </r>
  <r>
    <n v="0"/>
    <x v="326"/>
  </r>
  <r>
    <n v="0"/>
    <x v="326"/>
  </r>
  <r>
    <n v="2609.8744489999999"/>
    <x v="327"/>
  </r>
  <r>
    <n v="546.17356299999994"/>
    <x v="327"/>
  </r>
  <r>
    <n v="4132.44373"/>
    <x v="327"/>
  </r>
  <r>
    <n v="7073.7326979999998"/>
    <x v="328"/>
  </r>
  <r>
    <n v="24.128367000000001"/>
    <x v="328"/>
  </r>
  <r>
    <n v="13509.352967999999"/>
    <x v="328"/>
  </r>
  <r>
    <n v="0"/>
    <x v="329"/>
  </r>
  <r>
    <n v="0"/>
    <x v="329"/>
  </r>
  <r>
    <n v="209.067565"/>
    <x v="329"/>
  </r>
  <r>
    <n v="0"/>
    <x v="330"/>
  </r>
  <r>
    <n v="0"/>
    <x v="330"/>
  </r>
  <r>
    <n v="0"/>
    <x v="330"/>
  </r>
  <r>
    <n v="2245.7128349999998"/>
    <x v="331"/>
  </r>
  <r>
    <n v="0"/>
    <x v="331"/>
  </r>
  <r>
    <n v="8067.693303"/>
    <x v="331"/>
  </r>
  <r>
    <n v="1643.4057459999999"/>
    <x v="332"/>
  </r>
  <r>
    <n v="525.84328800000003"/>
    <x v="332"/>
  </r>
  <r>
    <n v="2230.0978620000001"/>
    <x v="332"/>
  </r>
  <r>
    <n v="261.21762200000001"/>
    <x v="333"/>
  </r>
  <r>
    <n v="29.491963999999999"/>
    <x v="333"/>
  </r>
  <r>
    <n v="227.72163"/>
    <x v="333"/>
  </r>
  <r>
    <n v="0"/>
    <x v="334"/>
  </r>
  <r>
    <n v="0"/>
    <x v="334"/>
  </r>
  <r>
    <n v="0"/>
    <x v="334"/>
  </r>
  <r>
    <n v="50.6"/>
    <x v="335"/>
  </r>
  <r>
    <n v="0"/>
    <x v="335"/>
  </r>
  <r>
    <n v="319"/>
    <x v="335"/>
  </r>
  <r>
    <n v="1947"/>
    <x v="336"/>
  </r>
  <r>
    <n v="10"/>
    <x v="336"/>
  </r>
  <r>
    <n v="56"/>
    <x v="336"/>
  </r>
  <r>
    <n v="0"/>
    <x v="337"/>
  </r>
  <r>
    <n v="0"/>
    <x v="337"/>
  </r>
  <r>
    <n v="0"/>
    <x v="337"/>
  </r>
  <r>
    <n v="17306"/>
    <x v="338"/>
  </r>
  <r>
    <n v="250"/>
    <x v="338"/>
  </r>
  <r>
    <n v="1324"/>
    <x v="338"/>
  </r>
  <r>
    <n v="20944"/>
    <x v="339"/>
  </r>
  <r>
    <n v="140"/>
    <x v="339"/>
  </r>
  <r>
    <n v="250"/>
    <x v="339"/>
  </r>
  <r>
    <n v="0"/>
    <x v="340"/>
  </r>
  <r>
    <n v="755452"/>
    <x v="340"/>
  </r>
  <r>
    <n v="2000"/>
    <x v="340"/>
  </r>
  <r>
    <n v="0"/>
    <x v="341"/>
  </r>
  <r>
    <n v="584157"/>
    <x v="341"/>
  </r>
  <r>
    <n v="2000"/>
    <x v="341"/>
  </r>
  <r>
    <n v="5909"/>
    <x v="342"/>
  </r>
  <r>
    <n v="2227056"/>
    <x v="342"/>
  </r>
  <r>
    <n v="30000"/>
    <x v="342"/>
  </r>
  <r>
    <n v="774"/>
    <x v="343"/>
  </r>
  <r>
    <n v="33750"/>
    <x v="343"/>
  </r>
  <r>
    <n v="0"/>
    <x v="343"/>
  </r>
  <r>
    <n v="7339"/>
    <x v="344"/>
  </r>
  <r>
    <n v="339212"/>
    <x v="344"/>
  </r>
  <r>
    <n v="0"/>
    <x v="344"/>
  </r>
  <r>
    <n v="14588"/>
    <x v="345"/>
  </r>
  <r>
    <n v="76889"/>
    <x v="345"/>
  </r>
  <r>
    <n v="800"/>
    <x v="345"/>
  </r>
  <r>
    <n v="7659"/>
    <x v="346"/>
  </r>
  <r>
    <n v="0"/>
    <x v="346"/>
  </r>
  <r>
    <n v="134895"/>
    <x v="346"/>
  </r>
  <r>
    <n v="0"/>
    <x v="347"/>
  </r>
  <r>
    <n v="0"/>
    <x v="347"/>
  </r>
  <r>
    <n v="0"/>
    <x v="347"/>
  </r>
  <r>
    <n v="28825"/>
    <x v="348"/>
  </r>
  <r>
    <n v="0"/>
    <x v="348"/>
  </r>
  <r>
    <n v="1445"/>
    <x v="348"/>
  </r>
  <r>
    <n v="235387.54"/>
    <x v="349"/>
  </r>
  <r>
    <n v="92500"/>
    <x v="349"/>
  </r>
  <r>
    <n v="285189.98"/>
    <x v="349"/>
  </r>
  <r>
    <n v="615686"/>
    <x v="350"/>
  </r>
  <r>
    <n v="7312"/>
    <x v="350"/>
  </r>
  <r>
    <n v="8566"/>
    <x v="350"/>
  </r>
  <r>
    <n v="25381"/>
    <x v="351"/>
  </r>
  <r>
    <n v="0"/>
    <x v="351"/>
  </r>
  <r>
    <n v="7555.04"/>
    <x v="351"/>
  </r>
  <r>
    <n v="168789"/>
    <x v="352"/>
  </r>
  <r>
    <n v="0"/>
    <x v="352"/>
  </r>
  <r>
    <n v="360402.96"/>
    <x v="352"/>
  </r>
  <r>
    <n v="62212"/>
    <x v="353"/>
  </r>
  <r>
    <n v="11159"/>
    <x v="353"/>
  </r>
  <r>
    <n v="14578"/>
    <x v="353"/>
  </r>
  <r>
    <n v="148488.95000000001"/>
    <x v="354"/>
  </r>
  <r>
    <n v="59892"/>
    <x v="354"/>
  </r>
  <r>
    <n v="19024.650000000001"/>
    <x v="354"/>
  </r>
  <r>
    <n v="484930.99"/>
    <x v="355"/>
  </r>
  <r>
    <n v="170"/>
    <x v="355"/>
  </r>
  <r>
    <n v="55.13"/>
    <x v="355"/>
  </r>
  <r>
    <n v="0"/>
    <x v="356"/>
  </r>
  <r>
    <n v="0"/>
    <x v="356"/>
  </r>
  <r>
    <n v="0"/>
    <x v="356"/>
  </r>
  <r>
    <n v="129023"/>
    <x v="357"/>
  </r>
  <r>
    <n v="0"/>
    <x v="357"/>
  </r>
  <r>
    <n v="359"/>
    <x v="357"/>
  </r>
  <r>
    <n v="24579"/>
    <x v="358"/>
  </r>
  <r>
    <n v="2649"/>
    <x v="358"/>
  </r>
  <r>
    <n v="118886"/>
    <x v="358"/>
  </r>
  <r>
    <n v="24293"/>
    <x v="359"/>
  </r>
  <r>
    <n v="0"/>
    <x v="359"/>
  </r>
  <r>
    <n v="0"/>
    <x v="359"/>
  </r>
  <r>
    <n v="4778.1324880000002"/>
    <x v="360"/>
  </r>
  <r>
    <n v="261.53905400000002"/>
    <x v="360"/>
  </r>
  <r>
    <n v="4152.6893799999998"/>
    <x v="360"/>
  </r>
  <r>
    <n v="33595.677801999998"/>
    <x v="361"/>
  </r>
  <r>
    <n v="0"/>
    <x v="361"/>
  </r>
  <r>
    <n v="1833.3793209999999"/>
    <x v="361"/>
  </r>
  <r>
    <n v="4615.3953289999999"/>
    <x v="362"/>
  </r>
  <r>
    <n v="0"/>
    <x v="362"/>
  </r>
  <r>
    <n v="839.48166500000002"/>
    <x v="362"/>
  </r>
  <r>
    <n v="365.59480100000002"/>
    <x v="363"/>
  </r>
  <r>
    <n v="0"/>
    <x v="363"/>
  </r>
  <r>
    <n v="0"/>
    <x v="363"/>
  </r>
  <r>
    <n v="13754.525234000001"/>
    <x v="364"/>
  </r>
  <r>
    <n v="0"/>
    <x v="364"/>
  </r>
  <r>
    <n v="3151.3653490000002"/>
    <x v="364"/>
  </r>
  <r>
    <n v="2078.192137"/>
    <x v="365"/>
  </r>
  <r>
    <n v="433.69314600000001"/>
    <x v="365"/>
  </r>
  <r>
    <n v="1595.26378"/>
    <x v="365"/>
  </r>
  <r>
    <n v="1368.294318"/>
    <x v="366"/>
  </r>
  <r>
    <n v="46.781801000000002"/>
    <x v="366"/>
  </r>
  <r>
    <n v="231.632993"/>
    <x v="366"/>
  </r>
  <r>
    <n v="0"/>
    <x v="367"/>
  </r>
  <r>
    <n v="0"/>
    <x v="367"/>
  </r>
  <r>
    <n v="0"/>
    <x v="367"/>
  </r>
  <r>
    <n v="99.8"/>
    <x v="368"/>
  </r>
  <r>
    <n v="0"/>
    <x v="368"/>
  </r>
  <r>
    <n v="582.6"/>
    <x v="368"/>
  </r>
  <r>
    <n v="8000"/>
    <x v="369"/>
  </r>
  <r>
    <n v="0"/>
    <x v="369"/>
  </r>
  <r>
    <n v="4745"/>
    <x v="369"/>
  </r>
  <r>
    <n v="0"/>
    <x v="370"/>
  </r>
  <r>
    <n v="0"/>
    <x v="370"/>
  </r>
  <r>
    <n v="0"/>
    <x v="370"/>
  </r>
  <r>
    <n v="16911"/>
    <x v="371"/>
  </r>
  <r>
    <n v="0"/>
    <x v="371"/>
  </r>
  <r>
    <n v="1894"/>
    <x v="371"/>
  </r>
  <r>
    <n v="0"/>
    <x v="372"/>
  </r>
  <r>
    <n v="0"/>
    <x v="372"/>
  </r>
  <r>
    <n v="7880"/>
    <x v="372"/>
  </r>
  <r>
    <n v="9036"/>
    <x v="373"/>
  </r>
  <r>
    <n v="430168"/>
    <x v="373"/>
  </r>
  <r>
    <n v="0"/>
    <x v="373"/>
  </r>
  <r>
    <n v="0"/>
    <x v="374"/>
  </r>
  <r>
    <n v="797160"/>
    <x v="374"/>
  </r>
  <r>
    <n v="250"/>
    <x v="374"/>
  </r>
  <r>
    <n v="0"/>
    <x v="375"/>
  </r>
  <r>
    <n v="2623738"/>
    <x v="375"/>
  </r>
  <r>
    <n v="300"/>
    <x v="375"/>
  </r>
  <r>
    <n v="35983"/>
    <x v="376"/>
  </r>
  <r>
    <n v="0"/>
    <x v="376"/>
  </r>
  <r>
    <n v="0"/>
    <x v="376"/>
  </r>
  <r>
    <n v="3732"/>
    <x v="377"/>
  </r>
  <r>
    <n v="548412"/>
    <x v="377"/>
  </r>
  <r>
    <n v="0"/>
    <x v="377"/>
  </r>
  <r>
    <n v="11635"/>
    <x v="378"/>
  </r>
  <r>
    <n v="1046785"/>
    <x v="378"/>
  </r>
  <r>
    <n v="10"/>
    <x v="378"/>
  </r>
  <r>
    <n v="0"/>
    <x v="379"/>
  </r>
  <r>
    <n v="0"/>
    <x v="379"/>
  </r>
  <r>
    <n v="218376"/>
    <x v="379"/>
  </r>
  <r>
    <n v="0"/>
    <x v="380"/>
  </r>
  <r>
    <n v="0"/>
    <x v="380"/>
  </r>
  <r>
    <n v="0"/>
    <x v="380"/>
  </r>
  <r>
    <n v="0"/>
    <x v="381"/>
  </r>
  <r>
    <n v="0"/>
    <x v="381"/>
  </r>
  <r>
    <n v="0"/>
    <x v="381"/>
  </r>
  <r>
    <n v="225280"/>
    <x v="382"/>
  </r>
  <r>
    <n v="102955"/>
    <x v="382"/>
  </r>
  <r>
    <n v="221810"/>
    <x v="382"/>
  </r>
  <r>
    <n v="391950"/>
    <x v="383"/>
  </r>
  <r>
    <n v="8643"/>
    <x v="383"/>
  </r>
  <r>
    <n v="15795"/>
    <x v="383"/>
  </r>
  <r>
    <n v="34059"/>
    <x v="384"/>
  </r>
  <r>
    <n v="0"/>
    <x v="384"/>
  </r>
  <r>
    <n v="3604.3"/>
    <x v="384"/>
  </r>
  <r>
    <n v="163077"/>
    <x v="385"/>
  </r>
  <r>
    <n v="6017"/>
    <x v="385"/>
  </r>
  <r>
    <n v="257727.7"/>
    <x v="385"/>
  </r>
  <r>
    <n v="128447"/>
    <x v="386"/>
  </r>
  <r>
    <n v="780"/>
    <x v="386"/>
  </r>
  <r>
    <n v="106207"/>
    <x v="386"/>
  </r>
  <r>
    <n v="131051"/>
    <x v="387"/>
  </r>
  <r>
    <n v="40666"/>
    <x v="387"/>
  </r>
  <r>
    <n v="15915"/>
    <x v="387"/>
  </r>
  <r>
    <n v="512956"/>
    <x v="388"/>
  </r>
  <r>
    <n v="98"/>
    <x v="388"/>
  </r>
  <r>
    <n v="0"/>
    <x v="388"/>
  </r>
  <r>
    <n v="2569"/>
    <x v="389"/>
  </r>
  <r>
    <n v="0"/>
    <x v="389"/>
  </r>
  <r>
    <n v="0"/>
    <x v="389"/>
  </r>
  <r>
    <n v="88995"/>
    <x v="390"/>
  </r>
  <r>
    <n v="0"/>
    <x v="390"/>
  </r>
  <r>
    <n v="31546"/>
    <x v="390"/>
  </r>
  <r>
    <n v="11654"/>
    <x v="391"/>
  </r>
  <r>
    <n v="0"/>
    <x v="391"/>
  </r>
  <r>
    <n v="27158"/>
    <x v="391"/>
  </r>
  <r>
    <n v="173752"/>
    <x v="392"/>
  </r>
  <r>
    <n v="0"/>
    <x v="392"/>
  </r>
  <r>
    <n v="0"/>
    <x v="392"/>
  </r>
  <r>
    <n v="1489.643266"/>
    <x v="393"/>
  </r>
  <r>
    <n v="47.966909999999999"/>
    <x v="393"/>
  </r>
  <r>
    <n v="7363.5602840000001"/>
    <x v="393"/>
  </r>
  <r>
    <n v="17611.239412999999"/>
    <x v="394"/>
  </r>
  <r>
    <n v="119.68592"/>
    <x v="394"/>
  </r>
  <r>
    <n v="980.35379999999998"/>
    <x v="394"/>
  </r>
  <r>
    <n v="5559.6341640000001"/>
    <x v="395"/>
  </r>
  <r>
    <n v="217.89594299999999"/>
    <x v="395"/>
  </r>
  <r>
    <n v="0"/>
    <x v="395"/>
  </r>
  <r>
    <n v="0"/>
    <x v="396"/>
  </r>
  <r>
    <n v="0"/>
    <x v="396"/>
  </r>
  <r>
    <n v="0"/>
    <x v="396"/>
  </r>
  <r>
    <n v="4851.9810280000002"/>
    <x v="397"/>
  </r>
  <r>
    <n v="0"/>
    <x v="397"/>
  </r>
  <r>
    <n v="8998.1138140000003"/>
    <x v="397"/>
  </r>
  <r>
    <n v="1334.9936170000001"/>
    <x v="398"/>
  </r>
  <r>
    <n v="647.66526999999996"/>
    <x v="398"/>
  </r>
  <r>
    <n v="1678.4622859999999"/>
    <x v="398"/>
  </r>
  <r>
    <n v="963.66509099999996"/>
    <x v="399"/>
  </r>
  <r>
    <n v="99.676631999999998"/>
    <x v="399"/>
  </r>
  <r>
    <n v="316.04367999999999"/>
    <x v="399"/>
  </r>
  <r>
    <n v="0"/>
    <x v="400"/>
  </r>
  <r>
    <n v="0"/>
    <x v="400"/>
  </r>
  <r>
    <n v="0"/>
    <x v="400"/>
  </r>
  <r>
    <n v="0"/>
    <x v="401"/>
  </r>
  <r>
    <n v="0"/>
    <x v="401"/>
  </r>
  <r>
    <n v="0"/>
    <x v="401"/>
  </r>
  <r>
    <n v="1504"/>
    <x v="402"/>
  </r>
  <r>
    <n v="0"/>
    <x v="402"/>
  </r>
  <r>
    <n v="0"/>
    <x v="402"/>
  </r>
  <r>
    <n v="0"/>
    <x v="403"/>
  </r>
  <r>
    <n v="0"/>
    <x v="403"/>
  </r>
  <r>
    <n v="0"/>
    <x v="403"/>
  </r>
  <r>
    <n v="15706"/>
    <x v="404"/>
  </r>
  <r>
    <n v="0"/>
    <x v="404"/>
  </r>
  <r>
    <n v="9379"/>
    <x v="404"/>
  </r>
  <r>
    <n v="15581"/>
    <x v="405"/>
  </r>
  <r>
    <n v="0"/>
    <x v="405"/>
  </r>
  <r>
    <n v="0"/>
    <x v="405"/>
  </r>
  <r>
    <n v="761"/>
    <x v="406"/>
  </r>
  <r>
    <n v="952496"/>
    <x v="406"/>
  </r>
  <r>
    <n v="25000"/>
    <x v="406"/>
  </r>
  <r>
    <n v="50"/>
    <x v="407"/>
  </r>
  <r>
    <n v="804600"/>
    <x v="407"/>
  </r>
  <r>
    <n v="0"/>
    <x v="407"/>
  </r>
  <r>
    <n v="53"/>
    <x v="408"/>
  </r>
  <r>
    <n v="2710407"/>
    <x v="408"/>
  </r>
  <r>
    <n v="0"/>
    <x v="408"/>
  </r>
  <r>
    <n v="30319"/>
    <x v="409"/>
  </r>
  <r>
    <n v="0"/>
    <x v="409"/>
  </r>
  <r>
    <n v="0"/>
    <x v="409"/>
  </r>
  <r>
    <n v="4223"/>
    <x v="410"/>
  </r>
  <r>
    <n v="487083"/>
    <x v="410"/>
  </r>
  <r>
    <n v="0"/>
    <x v="410"/>
  </r>
  <r>
    <n v="18852"/>
    <x v="411"/>
  </r>
  <r>
    <n v="1256524"/>
    <x v="411"/>
  </r>
  <r>
    <n v="25000"/>
    <x v="411"/>
  </r>
  <r>
    <n v="12400"/>
    <x v="412"/>
  </r>
  <r>
    <n v="0"/>
    <x v="412"/>
  </r>
  <r>
    <n v="163268"/>
    <x v="412"/>
  </r>
  <r>
    <n v="3700"/>
    <x v="413"/>
  </r>
  <r>
    <n v="900"/>
    <x v="413"/>
  </r>
  <r>
    <n v="0"/>
    <x v="413"/>
  </r>
  <r>
    <n v="24354"/>
    <x v="414"/>
  </r>
  <r>
    <n v="338"/>
    <x v="414"/>
  </r>
  <r>
    <n v="0"/>
    <x v="414"/>
  </r>
  <r>
    <n v="452401"/>
    <x v="415"/>
  </r>
  <r>
    <n v="101379"/>
    <x v="415"/>
  </r>
  <r>
    <n v="200758"/>
    <x v="415"/>
  </r>
  <r>
    <n v="175749"/>
    <x v="416"/>
  </r>
  <r>
    <n v="16452"/>
    <x v="416"/>
  </r>
  <r>
    <n v="14386"/>
    <x v="416"/>
  </r>
  <r>
    <n v="18729.490000000002"/>
    <x v="417"/>
  </r>
  <r>
    <n v="0"/>
    <x v="417"/>
  </r>
  <r>
    <n v="39794.83"/>
    <x v="417"/>
  </r>
  <r>
    <n v="32518.51"/>
    <x v="418"/>
  </r>
  <r>
    <n v="17840"/>
    <x v="418"/>
  </r>
  <r>
    <n v="416193.17"/>
    <x v="418"/>
  </r>
  <r>
    <n v="133507"/>
    <x v="419"/>
  </r>
  <r>
    <n v="0"/>
    <x v="419"/>
  </r>
  <r>
    <n v="25539"/>
    <x v="419"/>
  </r>
  <r>
    <n v="66774"/>
    <x v="420"/>
  </r>
  <r>
    <n v="126320"/>
    <x v="420"/>
  </r>
  <r>
    <n v="0"/>
    <x v="420"/>
  </r>
  <r>
    <n v="553024"/>
    <x v="421"/>
  </r>
  <r>
    <n v="84"/>
    <x v="421"/>
  </r>
  <r>
    <n v="0"/>
    <x v="421"/>
  </r>
  <r>
    <n v="0"/>
    <x v="422"/>
  </r>
  <r>
    <n v="0"/>
    <x v="422"/>
  </r>
  <r>
    <n v="0"/>
    <x v="422"/>
  </r>
  <r>
    <n v="54171"/>
    <x v="423"/>
  </r>
  <r>
    <n v="0"/>
    <x v="423"/>
  </r>
  <r>
    <n v="4000"/>
    <x v="423"/>
  </r>
  <r>
    <n v="40186"/>
    <x v="424"/>
  </r>
  <r>
    <n v="0"/>
    <x v="424"/>
  </r>
  <r>
    <n v="84845"/>
    <x v="424"/>
  </r>
  <r>
    <n v="29099"/>
    <x v="425"/>
  </r>
  <r>
    <n v="0"/>
    <x v="425"/>
  </r>
  <r>
    <n v="0"/>
    <x v="425"/>
  </r>
  <r>
    <n v="3751.9227770000002"/>
    <x v="426"/>
  </r>
  <r>
    <n v="298.70714099999998"/>
    <x v="426"/>
  </r>
  <r>
    <n v="10611.271492"/>
    <x v="426"/>
  </r>
  <r>
    <n v="11438.542645"/>
    <x v="427"/>
  </r>
  <r>
    <n v="197.15080900000001"/>
    <x v="427"/>
  </r>
  <r>
    <n v="8631.3992699999999"/>
    <x v="427"/>
  </r>
  <r>
    <n v="9034.3735699999997"/>
    <x v="428"/>
  </r>
  <r>
    <n v="203.53654700000001"/>
    <x v="428"/>
  </r>
  <r>
    <n v="1.8125"/>
    <x v="428"/>
  </r>
  <r>
    <n v="1116.382096"/>
    <x v="429"/>
  </r>
  <r>
    <n v="0"/>
    <x v="429"/>
  </r>
  <r>
    <n v="991.39314200000001"/>
    <x v="429"/>
  </r>
  <r>
    <n v="6645.8031119999996"/>
    <x v="430"/>
  </r>
  <r>
    <n v="323.285394"/>
    <x v="430"/>
  </r>
  <r>
    <n v="8594.0511569999999"/>
    <x v="430"/>
  </r>
  <r>
    <n v="1574.591277"/>
    <x v="431"/>
  </r>
  <r>
    <n v="974.154403"/>
    <x v="431"/>
  </r>
  <r>
    <n v="1621.3154569999999"/>
    <x v="431"/>
  </r>
  <r>
    <n v="1495.6655940000001"/>
    <x v="432"/>
  </r>
  <r>
    <n v="364.50484899999998"/>
    <x v="432"/>
  </r>
  <r>
    <n v="718.32584599999996"/>
    <x v="432"/>
  </r>
  <r>
    <n v="0"/>
    <x v="433"/>
  </r>
  <r>
    <n v="0"/>
    <x v="433"/>
  </r>
  <r>
    <n v="250"/>
    <x v="433"/>
  </r>
  <r>
    <n v="0"/>
    <x v="434"/>
  </r>
  <r>
    <n v="0"/>
    <x v="434"/>
  </r>
  <r>
    <n v="250"/>
    <x v="434"/>
  </r>
  <r>
    <n v="7420"/>
    <x v="435"/>
  </r>
  <r>
    <n v="0"/>
    <x v="435"/>
  </r>
  <r>
    <n v="0"/>
    <x v="435"/>
  </r>
  <r>
    <n v="0"/>
    <x v="436"/>
  </r>
  <r>
    <n v="0"/>
    <x v="436"/>
  </r>
  <r>
    <n v="0"/>
    <x v="436"/>
  </r>
  <r>
    <n v="17093"/>
    <x v="437"/>
  </r>
  <r>
    <n v="0"/>
    <x v="437"/>
  </r>
  <r>
    <n v="0"/>
    <x v="437"/>
  </r>
  <r>
    <n v="5527"/>
    <x v="438"/>
  </r>
  <r>
    <n v="0"/>
    <x v="438"/>
  </r>
  <r>
    <n v="0"/>
    <x v="438"/>
  </r>
  <r>
    <n v="12000"/>
    <x v="439"/>
  </r>
  <r>
    <n v="486768"/>
    <x v="439"/>
  </r>
  <r>
    <n v="11523"/>
    <x v="439"/>
  </r>
  <r>
    <n v="3659"/>
    <x v="440"/>
  </r>
  <r>
    <n v="1289662"/>
    <x v="440"/>
  </r>
  <r>
    <n v="0"/>
    <x v="440"/>
  </r>
  <r>
    <n v="17975"/>
    <x v="441"/>
  </r>
  <r>
    <n v="3148079"/>
    <x v="441"/>
  </r>
  <r>
    <n v="16300"/>
    <x v="441"/>
  </r>
  <r>
    <n v="32060"/>
    <x v="442"/>
  </r>
  <r>
    <n v="556"/>
    <x v="442"/>
  </r>
  <r>
    <n v="0"/>
    <x v="442"/>
  </r>
  <r>
    <n v="32000"/>
    <x v="443"/>
  </r>
  <r>
    <n v="473506"/>
    <x v="443"/>
  </r>
  <r>
    <n v="68000"/>
    <x v="443"/>
  </r>
  <r>
    <n v="17242"/>
    <x v="444"/>
  </r>
  <r>
    <n v="929359"/>
    <x v="444"/>
  </r>
  <r>
    <n v="0"/>
    <x v="444"/>
  </r>
  <r>
    <n v="12100"/>
    <x v="445"/>
  </r>
  <r>
    <n v="900"/>
    <x v="445"/>
  </r>
  <r>
    <n v="283804"/>
    <x v="445"/>
  </r>
  <r>
    <n v="0"/>
    <x v="446"/>
  </r>
  <r>
    <n v="0"/>
    <x v="446"/>
  </r>
  <r>
    <n v="0"/>
    <x v="446"/>
  </r>
  <r>
    <n v="21707"/>
    <x v="447"/>
  </r>
  <r>
    <n v="0"/>
    <x v="447"/>
  </r>
  <r>
    <n v="5922"/>
    <x v="447"/>
  </r>
  <r>
    <n v="421229"/>
    <x v="448"/>
  </r>
  <r>
    <n v="96811"/>
    <x v="448"/>
  </r>
  <r>
    <n v="203401"/>
    <x v="448"/>
  </r>
  <r>
    <n v="181374"/>
    <x v="449"/>
  </r>
  <r>
    <n v="7705"/>
    <x v="449"/>
  </r>
  <r>
    <n v="13990"/>
    <x v="449"/>
  </r>
  <r>
    <n v="35704.800000000003"/>
    <x v="450"/>
  </r>
  <r>
    <n v="0"/>
    <x v="450"/>
  </r>
  <r>
    <n v="40908.480000000003"/>
    <x v="450"/>
  </r>
  <r>
    <n v="80272"/>
    <x v="451"/>
  </r>
  <r>
    <n v="6543"/>
    <x v="451"/>
  </r>
  <r>
    <n v="611413.52"/>
    <x v="451"/>
  </r>
  <r>
    <n v="135493"/>
    <x v="452"/>
  </r>
  <r>
    <n v="0"/>
    <x v="452"/>
  </r>
  <r>
    <n v="12705"/>
    <x v="452"/>
  </r>
  <r>
    <n v="86839"/>
    <x v="453"/>
  </r>
  <r>
    <n v="97056"/>
    <x v="453"/>
  </r>
  <r>
    <n v="18300"/>
    <x v="453"/>
  </r>
  <r>
    <n v="402104"/>
    <x v="454"/>
  </r>
  <r>
    <n v="176"/>
    <x v="454"/>
  </r>
  <r>
    <n v="45"/>
    <x v="454"/>
  </r>
  <r>
    <n v="0"/>
    <x v="455"/>
  </r>
  <r>
    <n v="0"/>
    <x v="455"/>
  </r>
  <r>
    <n v="0"/>
    <x v="455"/>
  </r>
  <r>
    <n v="23680"/>
    <x v="456"/>
  </r>
  <r>
    <n v="0"/>
    <x v="456"/>
  </r>
  <r>
    <n v="45"/>
    <x v="456"/>
  </r>
  <r>
    <n v="7173"/>
    <x v="457"/>
  </r>
  <r>
    <n v="0"/>
    <x v="457"/>
  </r>
  <r>
    <n v="125075"/>
    <x v="457"/>
  </r>
  <r>
    <n v="140854"/>
    <x v="458"/>
  </r>
  <r>
    <n v="0"/>
    <x v="458"/>
  </r>
  <r>
    <n v="0"/>
    <x v="458"/>
  </r>
  <r>
    <n v="2972.4746180000002"/>
    <x v="459"/>
  </r>
  <r>
    <n v="166.83887300000001"/>
    <x v="459"/>
  </r>
  <r>
    <n v="10109.413085"/>
    <x v="459"/>
  </r>
  <r>
    <n v="16828.772987"/>
    <x v="460"/>
  </r>
  <r>
    <n v="304.01804299999998"/>
    <x v="460"/>
  </r>
  <r>
    <n v="4809.2176719999998"/>
    <x v="460"/>
  </r>
  <r>
    <n v="6563.0345939999997"/>
    <x v="461"/>
  </r>
  <r>
    <n v="0"/>
    <x v="461"/>
  </r>
  <r>
    <n v="792.43871799999999"/>
    <x v="461"/>
  </r>
  <r>
    <n v="3441.147794"/>
    <x v="462"/>
  </r>
  <r>
    <n v="0"/>
    <x v="462"/>
  </r>
  <r>
    <n v="6896.4116670000003"/>
    <x v="462"/>
  </r>
  <r>
    <n v="13158.719655000001"/>
    <x v="463"/>
  </r>
  <r>
    <n v="41.723832999999999"/>
    <x v="463"/>
  </r>
  <r>
    <n v="11667.908998000001"/>
    <x v="463"/>
  </r>
  <r>
    <n v="2137.8002710000001"/>
    <x v="464"/>
  </r>
  <r>
    <n v="1099.1029619999999"/>
    <x v="464"/>
  </r>
  <r>
    <n v="3814.9133299999999"/>
    <x v="464"/>
  </r>
  <r>
    <n v="1680.065014"/>
    <x v="465"/>
  </r>
  <r>
    <n v="604.57607700000005"/>
    <x v="465"/>
  </r>
  <r>
    <n v="652.26394000000005"/>
    <x v="465"/>
  </r>
  <r>
    <n v="0"/>
    <x v="466"/>
  </r>
  <r>
    <n v="0"/>
    <x v="466"/>
  </r>
  <r>
    <n v="0"/>
    <x v="466"/>
  </r>
  <r>
    <n v="32000"/>
    <x v="467"/>
  </r>
  <r>
    <n v="0"/>
    <x v="467"/>
  </r>
  <r>
    <n v="0"/>
    <x v="467"/>
  </r>
  <r>
    <n v="7706"/>
    <x v="468"/>
  </r>
  <r>
    <n v="0"/>
    <x v="468"/>
  </r>
  <r>
    <n v="0"/>
    <x v="468"/>
  </r>
  <r>
    <n v="0"/>
    <x v="469"/>
  </r>
  <r>
    <n v="0"/>
    <x v="469"/>
  </r>
  <r>
    <n v="0"/>
    <x v="469"/>
  </r>
  <r>
    <n v="10263"/>
    <x v="470"/>
  </r>
  <r>
    <n v="0"/>
    <x v="470"/>
  </r>
  <r>
    <n v="0"/>
    <x v="470"/>
  </r>
  <r>
    <n v="14589"/>
    <x v="471"/>
  </r>
  <r>
    <n v="0"/>
    <x v="471"/>
  </r>
  <r>
    <n v="0"/>
    <x v="471"/>
  </r>
  <r>
    <n v="1698"/>
    <x v="472"/>
  </r>
  <r>
    <n v="937977"/>
    <x v="472"/>
  </r>
  <r>
    <n v="0"/>
    <x v="472"/>
  </r>
  <r>
    <n v="8913"/>
    <x v="473"/>
  </r>
  <r>
    <n v="1015723"/>
    <x v="473"/>
  </r>
  <r>
    <n v="0"/>
    <x v="473"/>
  </r>
  <r>
    <n v="21350"/>
    <x v="474"/>
  </r>
  <r>
    <n v="2652087"/>
    <x v="474"/>
  </r>
  <r>
    <n v="0"/>
    <x v="474"/>
  </r>
  <r>
    <n v="0"/>
    <x v="475"/>
  </r>
  <r>
    <n v="32641"/>
    <x v="475"/>
  </r>
  <r>
    <n v="0"/>
    <x v="475"/>
  </r>
  <r>
    <n v="0"/>
    <x v="476"/>
  </r>
  <r>
    <n v="780733"/>
    <x v="476"/>
  </r>
  <r>
    <n v="11608"/>
    <x v="476"/>
  </r>
  <r>
    <n v="1909"/>
    <x v="477"/>
  </r>
  <r>
    <n v="1117581"/>
    <x v="477"/>
  </r>
  <r>
    <n v="0"/>
    <x v="477"/>
  </r>
  <r>
    <n v="159885"/>
    <x v="478"/>
  </r>
  <r>
    <n v="0"/>
    <x v="478"/>
  </r>
  <r>
    <n v="174755"/>
    <x v="478"/>
  </r>
  <r>
    <n v="0"/>
    <x v="479"/>
  </r>
  <r>
    <n v="0"/>
    <x v="479"/>
  </r>
  <r>
    <n v="0"/>
    <x v="479"/>
  </r>
  <r>
    <n v="44650"/>
    <x v="480"/>
  </r>
  <r>
    <n v="0"/>
    <x v="480"/>
  </r>
  <r>
    <n v="1462"/>
    <x v="480"/>
  </r>
  <r>
    <n v="704894"/>
    <x v="481"/>
  </r>
  <r>
    <n v="0"/>
    <x v="481"/>
  </r>
  <r>
    <n v="45848"/>
    <x v="481"/>
  </r>
  <r>
    <n v="161766"/>
    <x v="482"/>
  </r>
  <r>
    <n v="0"/>
    <x v="482"/>
  </r>
  <r>
    <n v="4134"/>
    <x v="482"/>
  </r>
  <r>
    <n v="43603.843999999997"/>
    <x v="483"/>
  </r>
  <r>
    <n v="0"/>
    <x v="483"/>
  </r>
  <r>
    <n v="53170.61"/>
    <x v="483"/>
  </r>
  <r>
    <n v="159835.34"/>
    <x v="484"/>
  </r>
  <r>
    <n v="0"/>
    <x v="484"/>
  </r>
  <r>
    <n v="531942.39"/>
    <x v="484"/>
  </r>
  <r>
    <n v="413565"/>
    <x v="485"/>
  </r>
  <r>
    <n v="0"/>
    <x v="485"/>
  </r>
  <r>
    <n v="0"/>
    <x v="485"/>
  </r>
  <r>
    <n v="214938"/>
    <x v="486"/>
  </r>
  <r>
    <n v="0"/>
    <x v="486"/>
  </r>
  <r>
    <n v="74500"/>
    <x v="486"/>
  </r>
  <r>
    <n v="304463"/>
    <x v="487"/>
  </r>
  <r>
    <n v="0"/>
    <x v="487"/>
  </r>
  <r>
    <n v="46"/>
    <x v="487"/>
  </r>
  <r>
    <n v="0"/>
    <x v="488"/>
  </r>
  <r>
    <n v="0"/>
    <x v="488"/>
  </r>
  <r>
    <n v="0"/>
    <x v="488"/>
  </r>
  <r>
    <n v="14690"/>
    <x v="489"/>
  </r>
  <r>
    <n v="0"/>
    <x v="489"/>
  </r>
  <r>
    <n v="6287"/>
    <x v="489"/>
  </r>
  <r>
    <n v="84147"/>
    <x v="490"/>
  </r>
  <r>
    <n v="0"/>
    <x v="490"/>
  </r>
  <r>
    <n v="170089"/>
    <x v="490"/>
  </r>
  <r>
    <n v="37824"/>
    <x v="491"/>
  </r>
  <r>
    <n v="0"/>
    <x v="491"/>
  </r>
  <r>
    <n v="0"/>
    <x v="491"/>
  </r>
  <r>
    <n v="2822.1820379999999"/>
    <x v="492"/>
  </r>
  <r>
    <n v="221.47498999999999"/>
    <x v="492"/>
  </r>
  <r>
    <n v="10827.737462999999"/>
    <x v="492"/>
  </r>
  <r>
    <n v="13350.179539000001"/>
    <x v="493"/>
  </r>
  <r>
    <n v="4.9995219999999998"/>
    <x v="493"/>
  </r>
  <r>
    <n v="8045.2942439999997"/>
    <x v="493"/>
  </r>
  <r>
    <n v="7635.6953579999999"/>
    <x v="494"/>
  </r>
  <r>
    <n v="0"/>
    <x v="494"/>
  </r>
  <r>
    <n v="3201.1134310000002"/>
    <x v="494"/>
  </r>
  <r>
    <n v="3514.8929880000001"/>
    <x v="495"/>
  </r>
  <r>
    <n v="33.75"/>
    <x v="495"/>
  </r>
  <r>
    <n v="7896.7411229999998"/>
    <x v="495"/>
  </r>
  <r>
    <n v="5625.6570890000003"/>
    <x v="496"/>
  </r>
  <r>
    <n v="112.846841"/>
    <x v="496"/>
  </r>
  <r>
    <n v="14357.301818"/>
    <x v="496"/>
  </r>
  <r>
    <n v="2596.3182830000001"/>
    <x v="497"/>
  </r>
  <r>
    <n v="1730.0406680000001"/>
    <x v="497"/>
  </r>
  <r>
    <n v="4050.048241"/>
    <x v="497"/>
  </r>
  <r>
    <n v="1249.2037660000001"/>
    <x v="498"/>
  </r>
  <r>
    <n v="373.50338799999997"/>
    <x v="498"/>
  </r>
  <r>
    <n v="35.029940000000003"/>
    <x v="498"/>
  </r>
  <r>
    <n v="0"/>
    <x v="499"/>
  </r>
  <r>
    <n v="0"/>
    <x v="499"/>
  </r>
  <r>
    <n v="0"/>
    <x v="499"/>
  </r>
  <r>
    <n v="33184"/>
    <x v="500"/>
  </r>
  <r>
    <n v="0"/>
    <x v="500"/>
  </r>
  <r>
    <n v="0"/>
    <x v="500"/>
  </r>
  <r>
    <n v="6814"/>
    <x v="501"/>
  </r>
  <r>
    <n v="0"/>
    <x v="501"/>
  </r>
  <r>
    <n v="0"/>
    <x v="501"/>
  </r>
  <r>
    <n v="0"/>
    <x v="502"/>
  </r>
  <r>
    <n v="0"/>
    <x v="502"/>
  </r>
  <r>
    <n v="0"/>
    <x v="502"/>
  </r>
  <r>
    <n v="23287"/>
    <x v="503"/>
  </r>
  <r>
    <n v="0"/>
    <x v="503"/>
  </r>
  <r>
    <n v="0"/>
    <x v="503"/>
  </r>
  <r>
    <n v="12900"/>
    <x v="504"/>
  </r>
  <r>
    <n v="0"/>
    <x v="504"/>
  </r>
  <r>
    <n v="0"/>
    <x v="50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3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E1:F507" firstHeaderRow="1" firstDataRow="1" firstDataCol="1"/>
  <pivotFields count="2">
    <pivotField dataField="1" showAll="0"/>
    <pivotField axis="axisRow" showAll="0">
      <items count="506">
        <item x="7"/>
        <item x="0"/>
        <item x="1"/>
        <item x="14"/>
        <item x="18"/>
        <item x="2"/>
        <item x="5"/>
        <item x="8"/>
        <item x="10"/>
        <item x="11"/>
        <item x="15"/>
        <item x="6"/>
        <item x="9"/>
        <item x="12"/>
        <item x="16"/>
        <item x="20"/>
        <item x="19"/>
        <item x="21"/>
        <item x="3"/>
        <item x="17"/>
        <item x="4"/>
        <item x="22"/>
        <item x="13"/>
        <item x="31"/>
        <item x="23"/>
        <item x="24"/>
        <item x="38"/>
        <item x="25"/>
        <item x="29"/>
        <item x="32"/>
        <item x="34"/>
        <item x="35"/>
        <item x="39"/>
        <item x="40"/>
        <item x="44"/>
        <item x="30"/>
        <item x="33"/>
        <item x="36"/>
        <item x="41"/>
        <item x="43"/>
        <item x="45"/>
        <item x="26"/>
        <item x="42"/>
        <item x="27"/>
        <item x="28"/>
        <item x="46"/>
        <item x="37"/>
        <item x="55"/>
        <item x="47"/>
        <item x="48"/>
        <item x="62"/>
        <item x="74"/>
        <item x="49"/>
        <item x="53"/>
        <item x="56"/>
        <item x="58"/>
        <item x="59"/>
        <item x="67"/>
        <item x="68"/>
        <item x="63"/>
        <item x="64"/>
        <item x="76"/>
        <item x="54"/>
        <item x="57"/>
        <item x="60"/>
        <item x="65"/>
        <item x="69"/>
        <item x="77"/>
        <item x="75"/>
        <item x="78"/>
        <item x="70"/>
        <item x="50"/>
        <item x="71"/>
        <item x="66"/>
        <item x="72"/>
        <item x="73"/>
        <item x="51"/>
        <item x="52"/>
        <item x="79"/>
        <item x="61"/>
        <item x="88"/>
        <item x="80"/>
        <item x="81"/>
        <item x="95"/>
        <item x="107"/>
        <item x="82"/>
        <item x="86"/>
        <item x="89"/>
        <item x="91"/>
        <item x="92"/>
        <item x="100"/>
        <item x="101"/>
        <item x="96"/>
        <item x="97"/>
        <item x="109"/>
        <item x="87"/>
        <item x="90"/>
        <item x="93"/>
        <item x="98"/>
        <item x="102"/>
        <item x="110"/>
        <item x="108"/>
        <item x="111"/>
        <item x="103"/>
        <item x="83"/>
        <item x="104"/>
        <item x="99"/>
        <item x="105"/>
        <item x="106"/>
        <item x="84"/>
        <item x="85"/>
        <item x="112"/>
        <item x="94"/>
        <item x="121"/>
        <item x="113"/>
        <item x="114"/>
        <item x="128"/>
        <item x="140"/>
        <item x="115"/>
        <item x="119"/>
        <item x="122"/>
        <item x="124"/>
        <item x="125"/>
        <item x="133"/>
        <item x="134"/>
        <item x="129"/>
        <item x="130"/>
        <item x="142"/>
        <item x="120"/>
        <item x="123"/>
        <item x="126"/>
        <item x="131"/>
        <item x="135"/>
        <item x="143"/>
        <item x="141"/>
        <item x="144"/>
        <item x="136"/>
        <item x="116"/>
        <item x="137"/>
        <item x="132"/>
        <item x="138"/>
        <item x="139"/>
        <item x="117"/>
        <item x="118"/>
        <item x="145"/>
        <item x="127"/>
        <item x="154"/>
        <item x="146"/>
        <item x="147"/>
        <item x="161"/>
        <item x="173"/>
        <item x="148"/>
        <item x="152"/>
        <item x="155"/>
        <item x="157"/>
        <item x="158"/>
        <item x="166"/>
        <item x="167"/>
        <item x="162"/>
        <item x="163"/>
        <item x="175"/>
        <item x="153"/>
        <item x="156"/>
        <item x="159"/>
        <item x="164"/>
        <item x="168"/>
        <item x="176"/>
        <item x="174"/>
        <item x="177"/>
        <item x="169"/>
        <item x="149"/>
        <item x="170"/>
        <item x="165"/>
        <item x="171"/>
        <item x="172"/>
        <item x="150"/>
        <item x="151"/>
        <item x="178"/>
        <item x="160"/>
        <item x="187"/>
        <item x="179"/>
        <item x="180"/>
        <item x="194"/>
        <item x="206"/>
        <item x="181"/>
        <item x="185"/>
        <item x="188"/>
        <item x="190"/>
        <item x="191"/>
        <item x="199"/>
        <item x="200"/>
        <item x="195"/>
        <item x="196"/>
        <item x="186"/>
        <item x="189"/>
        <item x="192"/>
        <item x="197"/>
        <item x="201"/>
        <item x="208"/>
        <item x="207"/>
        <item x="209"/>
        <item x="202"/>
        <item x="182"/>
        <item x="203"/>
        <item x="198"/>
        <item x="204"/>
        <item x="205"/>
        <item x="183"/>
        <item x="184"/>
        <item x="193"/>
        <item x="218"/>
        <item x="210"/>
        <item x="211"/>
        <item x="225"/>
        <item x="237"/>
        <item x="212"/>
        <item x="216"/>
        <item x="219"/>
        <item x="221"/>
        <item x="222"/>
        <item x="230"/>
        <item x="231"/>
        <item x="226"/>
        <item x="227"/>
        <item x="217"/>
        <item x="220"/>
        <item x="223"/>
        <item x="228"/>
        <item x="232"/>
        <item x="239"/>
        <item x="238"/>
        <item x="240"/>
        <item x="233"/>
        <item x="213"/>
        <item x="234"/>
        <item x="229"/>
        <item x="235"/>
        <item x="236"/>
        <item x="214"/>
        <item x="215"/>
        <item x="224"/>
        <item x="249"/>
        <item x="241"/>
        <item x="242"/>
        <item x="256"/>
        <item x="268"/>
        <item x="243"/>
        <item x="247"/>
        <item x="250"/>
        <item x="252"/>
        <item x="253"/>
        <item x="261"/>
        <item x="262"/>
        <item x="257"/>
        <item x="258"/>
        <item x="270"/>
        <item x="248"/>
        <item x="251"/>
        <item x="254"/>
        <item x="259"/>
        <item x="263"/>
        <item x="271"/>
        <item x="269"/>
        <item x="272"/>
        <item x="264"/>
        <item x="244"/>
        <item x="265"/>
        <item x="260"/>
        <item x="266"/>
        <item x="267"/>
        <item x="245"/>
        <item x="246"/>
        <item x="273"/>
        <item x="255"/>
        <item x="282"/>
        <item x="274"/>
        <item x="275"/>
        <item x="289"/>
        <item x="301"/>
        <item x="276"/>
        <item x="280"/>
        <item x="283"/>
        <item x="285"/>
        <item x="286"/>
        <item x="294"/>
        <item x="295"/>
        <item x="290"/>
        <item x="291"/>
        <item x="303"/>
        <item x="281"/>
        <item x="284"/>
        <item x="287"/>
        <item x="292"/>
        <item x="296"/>
        <item x="304"/>
        <item x="302"/>
        <item x="305"/>
        <item x="297"/>
        <item x="277"/>
        <item x="298"/>
        <item x="293"/>
        <item x="299"/>
        <item x="300"/>
        <item x="278"/>
        <item x="279"/>
        <item x="306"/>
        <item x="288"/>
        <item x="315"/>
        <item x="307"/>
        <item x="308"/>
        <item x="322"/>
        <item x="334"/>
        <item x="309"/>
        <item x="313"/>
        <item x="316"/>
        <item x="318"/>
        <item x="319"/>
        <item x="327"/>
        <item x="328"/>
        <item x="323"/>
        <item x="324"/>
        <item x="336"/>
        <item x="314"/>
        <item x="317"/>
        <item x="320"/>
        <item x="325"/>
        <item x="329"/>
        <item x="337"/>
        <item x="335"/>
        <item x="338"/>
        <item x="330"/>
        <item x="310"/>
        <item x="331"/>
        <item x="326"/>
        <item x="332"/>
        <item x="333"/>
        <item x="311"/>
        <item x="312"/>
        <item x="339"/>
        <item x="321"/>
        <item x="348"/>
        <item x="340"/>
        <item x="341"/>
        <item x="355"/>
        <item x="367"/>
        <item x="342"/>
        <item x="346"/>
        <item x="349"/>
        <item x="351"/>
        <item x="352"/>
        <item x="360"/>
        <item x="361"/>
        <item x="356"/>
        <item x="357"/>
        <item x="369"/>
        <item x="347"/>
        <item x="350"/>
        <item x="353"/>
        <item x="358"/>
        <item x="362"/>
        <item x="370"/>
        <item x="368"/>
        <item x="371"/>
        <item x="363"/>
        <item x="343"/>
        <item x="364"/>
        <item x="359"/>
        <item x="365"/>
        <item x="366"/>
        <item x="344"/>
        <item x="345"/>
        <item x="372"/>
        <item x="354"/>
        <item x="381"/>
        <item x="373"/>
        <item x="374"/>
        <item x="388"/>
        <item x="400"/>
        <item x="375"/>
        <item x="379"/>
        <item x="382"/>
        <item x="384"/>
        <item x="385"/>
        <item x="393"/>
        <item x="394"/>
        <item x="389"/>
        <item x="390"/>
        <item x="402"/>
        <item x="380"/>
        <item x="383"/>
        <item x="386"/>
        <item x="391"/>
        <item x="395"/>
        <item x="403"/>
        <item x="401"/>
        <item x="404"/>
        <item x="396"/>
        <item x="376"/>
        <item x="397"/>
        <item x="392"/>
        <item x="398"/>
        <item x="399"/>
        <item x="377"/>
        <item x="378"/>
        <item x="405"/>
        <item x="387"/>
        <item x="414"/>
        <item x="406"/>
        <item x="407"/>
        <item x="421"/>
        <item x="433"/>
        <item x="408"/>
        <item x="412"/>
        <item x="415"/>
        <item x="417"/>
        <item x="418"/>
        <item x="426"/>
        <item x="427"/>
        <item x="422"/>
        <item x="423"/>
        <item x="435"/>
        <item x="413"/>
        <item x="416"/>
        <item x="419"/>
        <item x="424"/>
        <item x="428"/>
        <item x="436"/>
        <item x="434"/>
        <item x="437"/>
        <item x="429"/>
        <item x="409"/>
        <item x="430"/>
        <item x="425"/>
        <item x="431"/>
        <item x="432"/>
        <item x="410"/>
        <item x="411"/>
        <item x="438"/>
        <item x="420"/>
        <item x="447"/>
        <item x="439"/>
        <item x="440"/>
        <item x="454"/>
        <item x="466"/>
        <item x="441"/>
        <item x="445"/>
        <item x="448"/>
        <item x="450"/>
        <item x="451"/>
        <item x="459"/>
        <item x="460"/>
        <item x="455"/>
        <item x="456"/>
        <item x="468"/>
        <item x="446"/>
        <item x="449"/>
        <item x="452"/>
        <item x="457"/>
        <item x="461"/>
        <item x="469"/>
        <item x="467"/>
        <item x="470"/>
        <item x="462"/>
        <item x="442"/>
        <item x="463"/>
        <item x="458"/>
        <item x="464"/>
        <item x="465"/>
        <item x="443"/>
        <item x="444"/>
        <item x="471"/>
        <item x="453"/>
        <item x="480"/>
        <item x="472"/>
        <item x="473"/>
        <item x="487"/>
        <item x="499"/>
        <item x="474"/>
        <item x="478"/>
        <item x="481"/>
        <item x="483"/>
        <item x="484"/>
        <item x="492"/>
        <item x="493"/>
        <item x="488"/>
        <item x="489"/>
        <item x="501"/>
        <item x="479"/>
        <item x="482"/>
        <item x="485"/>
        <item x="490"/>
        <item x="494"/>
        <item x="502"/>
        <item x="500"/>
        <item x="503"/>
        <item x="495"/>
        <item x="475"/>
        <item x="496"/>
        <item x="491"/>
        <item x="497"/>
        <item x="498"/>
        <item x="476"/>
        <item x="477"/>
        <item x="504"/>
        <item x="486"/>
        <item t="default"/>
      </items>
    </pivotField>
  </pivotFields>
  <rowFields count="1">
    <field x="1"/>
  </rowFields>
  <rowItems count="50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 t="grand">
      <x/>
    </i>
  </rowItems>
  <colItems count="1">
    <i/>
  </colItems>
  <dataFields count="1">
    <dataField name="Sum of recycled" fld="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PivotTable1" cacheId="3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R13" firstHeaderRow="1" firstDataRow="2" firstDataCol="1"/>
  <pivotFields count="10">
    <pivotField axis="axisCol" showAll="0">
      <items count="1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  <pivotField axis="axisRow" showAll="0">
      <items count="9">
        <item x="0"/>
        <item x="1"/>
        <item x="2"/>
        <item x="3"/>
        <item x="4"/>
        <item x="7"/>
        <item x="5"/>
        <item x="6"/>
        <item t="default"/>
      </items>
    </pivotField>
    <pivotField showAll="0"/>
    <pivotField showAll="0"/>
    <pivotField dataField="1" showAll="0"/>
    <pivotField showAll="0"/>
    <pivotField showAll="0"/>
    <pivotField showAll="0"/>
    <pivotField showAll="0"/>
    <pivotField showAll="0"/>
  </pivotFields>
  <rowFields count="1">
    <field x="1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0"/>
  </colFields>
  <col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colItems>
  <dataFields count="1">
    <dataField name="Sum of recycled" fld="4" baseField="0" baseItem="0"/>
  </dataFields>
  <chartFormats count="24">
    <chartFormat chart="0" format="0" series="1">
      <pivotArea type="data" outline="0" fieldPosition="0">
        <references count="1">
          <reference field="1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1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1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1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1" count="1" selected="0">
            <x v="4"/>
          </reference>
        </references>
      </pivotArea>
    </chartFormat>
    <chartFormat chart="0" format="5" series="1">
      <pivotArea type="data" outline="0" fieldPosition="0">
        <references count="1">
          <reference field="1" count="1" selected="0">
            <x v="5"/>
          </reference>
        </references>
      </pivotArea>
    </chartFormat>
    <chartFormat chart="0" format="6" series="1">
      <pivotArea type="data" outline="0" fieldPosition="0">
        <references count="1">
          <reference field="1" count="1" selected="0">
            <x v="6"/>
          </reference>
        </references>
      </pivotArea>
    </chartFormat>
    <chartFormat chart="0" format="7" series="1">
      <pivotArea type="data" outline="0" fieldPosition="0">
        <references count="1">
          <reference field="1" count="1" selected="0">
            <x v="7"/>
          </reference>
        </references>
      </pivotArea>
    </chartFormat>
    <chartFormat chart="0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0" format="1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0" format="1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0" format="1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  <chartFormat chart="0" format="1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"/>
          </reference>
        </references>
      </pivotArea>
    </chartFormat>
    <chartFormat chart="0" format="1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"/>
          </reference>
        </references>
      </pivotArea>
    </chartFormat>
    <chartFormat chart="0" format="1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"/>
          </reference>
        </references>
      </pivotArea>
    </chartFormat>
    <chartFormat chart="0" format="1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1"/>
          </reference>
        </references>
      </pivotArea>
    </chartFormat>
    <chartFormat chart="0" format="2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2"/>
          </reference>
        </references>
      </pivotArea>
    </chartFormat>
    <chartFormat chart="0" format="2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3"/>
          </reference>
        </references>
      </pivotArea>
    </chartFormat>
    <chartFormat chart="0" format="2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4"/>
          </reference>
        </references>
      </pivotArea>
    </chartFormat>
    <chartFormat chart="0" format="2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name="PivotTable2" cacheId="3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2:AI7" firstHeaderRow="1" firstDataRow="2" firstDataCol="1"/>
  <pivotFields count="10">
    <pivotField compact="0" outline="0" showAll="0"/>
    <pivotField compact="0" outline="0" showAll="0"/>
    <pivotField axis="axisCol" compact="0" outline="0" showAll="0" sortType="descending">
      <items count="34">
        <item x="7"/>
        <item x="0"/>
        <item x="1"/>
        <item x="14"/>
        <item x="18"/>
        <item x="2"/>
        <item x="5"/>
        <item x="8"/>
        <item x="10"/>
        <item x="11"/>
        <item x="26"/>
        <item x="27"/>
        <item x="24"/>
        <item x="15"/>
        <item x="25"/>
        <item x="6"/>
        <item x="9"/>
        <item x="12"/>
        <item x="16"/>
        <item x="28"/>
        <item x="20"/>
        <item x="19"/>
        <item x="21"/>
        <item x="29"/>
        <item x="3"/>
        <item x="30"/>
        <item x="17"/>
        <item x="31"/>
        <item x="32"/>
        <item x="23"/>
        <item x="4"/>
        <item x="22"/>
        <item x="1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compact="0" outline="0" showAll="0" sortType="descending">
      <items count="4">
        <item x="0"/>
        <item x="1"/>
        <item x="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/>
  </pivotFields>
  <rowFields count="1">
    <field x="3"/>
  </rowFields>
  <rowItems count="4">
    <i>
      <x v="2"/>
    </i>
    <i>
      <x/>
    </i>
    <i>
      <x v="1"/>
    </i>
    <i t="grand">
      <x/>
    </i>
  </rowItems>
  <colFields count="1">
    <field x="2"/>
  </colFields>
  <colItems count="34">
    <i>
      <x v="8"/>
    </i>
    <i>
      <x v="30"/>
    </i>
    <i>
      <x v="32"/>
    </i>
    <i>
      <x v="18"/>
    </i>
    <i>
      <x v="9"/>
    </i>
    <i>
      <x v="26"/>
    </i>
    <i>
      <x v="10"/>
    </i>
    <i>
      <x v="17"/>
    </i>
    <i>
      <x v="3"/>
    </i>
    <i>
      <x v="19"/>
    </i>
    <i>
      <x v="7"/>
    </i>
    <i>
      <x v="4"/>
    </i>
    <i>
      <x v="2"/>
    </i>
    <i>
      <x v="21"/>
    </i>
    <i>
      <x v="25"/>
    </i>
    <i>
      <x v="11"/>
    </i>
    <i>
      <x v="23"/>
    </i>
    <i>
      <x v="6"/>
    </i>
    <i>
      <x v="12"/>
    </i>
    <i>
      <x v="5"/>
    </i>
    <i>
      <x v="28"/>
    </i>
    <i>
      <x v="15"/>
    </i>
    <i>
      <x/>
    </i>
    <i>
      <x v="24"/>
    </i>
    <i>
      <x v="29"/>
    </i>
    <i>
      <x v="27"/>
    </i>
    <i>
      <x v="20"/>
    </i>
    <i>
      <x v="1"/>
    </i>
    <i>
      <x v="22"/>
    </i>
    <i>
      <x v="14"/>
    </i>
    <i>
      <x v="31"/>
    </i>
    <i>
      <x v="13"/>
    </i>
    <i>
      <x v="16"/>
    </i>
    <i t="grand">
      <x/>
    </i>
  </colItems>
  <dataFields count="1">
    <dataField name="Sum of disposal" fld="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name="PivotTable3" cacheId="3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">
  <location ref="A2:E12" firstHeaderRow="1" firstDataRow="2" firstDataCol="1"/>
  <pivotFields count="10">
    <pivotField compact="0" outline="0" showAll="0"/>
    <pivotField axis="axisRow" compact="0" outline="0" showAll="0">
      <items count="9">
        <item x="0"/>
        <item x="1"/>
        <item x="2"/>
        <item x="3"/>
        <item x="4"/>
        <item x="7"/>
        <item x="5"/>
        <item x="6"/>
        <item t="default"/>
      </items>
    </pivotField>
    <pivotField compact="0" outline="0" showAll="0"/>
    <pivotField axis="axisCol" compact="0" outline="0" showAll="0">
      <items count="4">
        <item x="0"/>
        <item x="1"/>
        <item x="2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</pivotFields>
  <rowFields count="1">
    <field x="1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3"/>
  </colFields>
  <colItems count="4">
    <i>
      <x/>
    </i>
    <i>
      <x v="1"/>
    </i>
    <i>
      <x v="2"/>
    </i>
    <i t="grand">
      <x/>
    </i>
  </colItems>
  <dataFields count="1">
    <dataField name="Sum of recovery_rate" fld="9" baseField="0" baseItem="0"/>
  </dataFields>
  <chartFormats count="3"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name="PivotTable4" cacheId="3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">
  <location ref="A2:B36" firstHeaderRow="1" firstDataRow="1" firstDataCol="1"/>
  <pivotFields count="10">
    <pivotField compact="0" outline="0" showAll="0"/>
    <pivotField compact="0" outline="0" showAll="0"/>
    <pivotField axis="axisRow" compact="0" outline="0" showAll="0" sortType="descending">
      <items count="34">
        <item x="7"/>
        <item x="0"/>
        <item x="1"/>
        <item x="14"/>
        <item x="18"/>
        <item x="2"/>
        <item x="5"/>
        <item x="8"/>
        <item x="10"/>
        <item x="11"/>
        <item x="26"/>
        <item x="27"/>
        <item x="24"/>
        <item x="15"/>
        <item x="25"/>
        <item x="6"/>
        <item x="9"/>
        <item x="12"/>
        <item x="16"/>
        <item x="28"/>
        <item x="20"/>
        <item x="19"/>
        <item x="21"/>
        <item x="29"/>
        <item x="3"/>
        <item x="30"/>
        <item x="17"/>
        <item x="31"/>
        <item x="32"/>
        <item x="23"/>
        <item x="4"/>
        <item x="22"/>
        <item x="1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2"/>
  </rowFields>
  <rowItems count="34">
    <i>
      <x v="5"/>
    </i>
    <i>
      <x v="7"/>
    </i>
    <i>
      <x v="30"/>
    </i>
    <i>
      <x v="2"/>
    </i>
    <i>
      <x v="9"/>
    </i>
    <i>
      <x v="3"/>
    </i>
    <i>
      <x v="1"/>
    </i>
    <i>
      <x v="29"/>
    </i>
    <i>
      <x v="18"/>
    </i>
    <i>
      <x v="16"/>
    </i>
    <i>
      <x v="6"/>
    </i>
    <i>
      <x v="32"/>
    </i>
    <i>
      <x v="17"/>
    </i>
    <i>
      <x v="13"/>
    </i>
    <i>
      <x v="26"/>
    </i>
    <i>
      <x v="8"/>
    </i>
    <i>
      <x v="24"/>
    </i>
    <i>
      <x/>
    </i>
    <i>
      <x v="22"/>
    </i>
    <i>
      <x v="11"/>
    </i>
    <i>
      <x v="25"/>
    </i>
    <i>
      <x v="10"/>
    </i>
    <i>
      <x v="15"/>
    </i>
    <i>
      <x v="31"/>
    </i>
    <i>
      <x v="23"/>
    </i>
    <i>
      <x v="14"/>
    </i>
    <i>
      <x v="21"/>
    </i>
    <i>
      <x v="19"/>
    </i>
    <i>
      <x v="27"/>
    </i>
    <i>
      <x v="12"/>
    </i>
    <i>
      <x v="20"/>
    </i>
    <i>
      <x v="28"/>
    </i>
    <i>
      <x v="4"/>
    </i>
    <i t="grand">
      <x/>
    </i>
  </rowItems>
  <colItems count="1">
    <i/>
  </colItems>
  <dataFields count="1">
    <dataField name="Sum of recycled" fld="4" baseField="0" baseItem="0"/>
  </dataFields>
  <chartFormats count="1">
    <chartFormat chart="0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name="PivotTable5" cacheId="3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">
  <location ref="A2:B36" firstHeaderRow="1" firstDataRow="1" firstDataCol="1"/>
  <pivotFields count="10">
    <pivotField compact="0" outline="0" showAll="0"/>
    <pivotField compact="0" outline="0" showAll="0"/>
    <pivotField axis="axisRow" compact="0" outline="0" showAll="0" sortType="descending">
      <items count="34">
        <item x="7"/>
        <item x="0"/>
        <item x="1"/>
        <item x="14"/>
        <item x="18"/>
        <item x="2"/>
        <item x="5"/>
        <item x="8"/>
        <item x="10"/>
        <item x="11"/>
        <item x="26"/>
        <item x="27"/>
        <item x="24"/>
        <item x="15"/>
        <item x="25"/>
        <item x="6"/>
        <item x="9"/>
        <item x="12"/>
        <item x="16"/>
        <item x="28"/>
        <item x="20"/>
        <item x="19"/>
        <item x="21"/>
        <item x="29"/>
        <item x="3"/>
        <item x="30"/>
        <item x="17"/>
        <item x="31"/>
        <item x="32"/>
        <item x="23"/>
        <item x="4"/>
        <item x="22"/>
        <item x="1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/>
  </pivotFields>
  <rowFields count="1">
    <field x="2"/>
  </rowFields>
  <rowItems count="34">
    <i>
      <x v="8"/>
    </i>
    <i>
      <x v="30"/>
    </i>
    <i>
      <x v="32"/>
    </i>
    <i>
      <x v="18"/>
    </i>
    <i>
      <x v="9"/>
    </i>
    <i>
      <x v="26"/>
    </i>
    <i>
      <x v="10"/>
    </i>
    <i>
      <x v="17"/>
    </i>
    <i>
      <x v="3"/>
    </i>
    <i>
      <x v="19"/>
    </i>
    <i>
      <x v="7"/>
    </i>
    <i>
      <x v="4"/>
    </i>
    <i>
      <x v="2"/>
    </i>
    <i>
      <x v="21"/>
    </i>
    <i>
      <x v="25"/>
    </i>
    <i>
      <x v="11"/>
    </i>
    <i>
      <x v="23"/>
    </i>
    <i>
      <x v="6"/>
    </i>
    <i>
      <x v="12"/>
    </i>
    <i>
      <x v="5"/>
    </i>
    <i>
      <x v="28"/>
    </i>
    <i>
      <x v="15"/>
    </i>
    <i>
      <x/>
    </i>
    <i>
      <x v="24"/>
    </i>
    <i>
      <x v="29"/>
    </i>
    <i>
      <x v="27"/>
    </i>
    <i>
      <x v="20"/>
    </i>
    <i>
      <x v="1"/>
    </i>
    <i>
      <x v="22"/>
    </i>
    <i>
      <x v="14"/>
    </i>
    <i>
      <x v="31"/>
    </i>
    <i>
      <x v="13"/>
    </i>
    <i>
      <x v="16"/>
    </i>
    <i t="grand">
      <x/>
    </i>
  </rowItems>
  <colItems count="1">
    <i/>
  </colItems>
  <dataFields count="1">
    <dataField name="Sum of disposal" fld="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id="1" name="Table1" displayName="Table1" ref="A1:T35" totalsRowCount="1">
  <autoFilter ref="A1:T34"/>
  <tableColumns count="20">
    <tableColumn id="1" name="Material ">
      <calculatedColumnFormula>_xlfn.XLOOKUP(B2,wasteprojectionmodel_actuals_20!D:D,wasteprojectionmodel_actuals_20!C:C)</calculatedColumnFormula>
    </tableColumn>
    <tableColumn id="2" name="wpm_material_name"/>
    <tableColumn id="3" name="2006" totalsRowFunction="custom">
      <calculatedColumnFormula>_xlfn.IFNA(_xlfn.XLOOKUP(_xlfn.TEXTJOIN("",TRUE,'Table1 Input'!D$1,'Table1 Input'!$B2),'Joint tables'!$E$1:$E$507,'Joint tables'!$F$1:$F$507),0)</calculatedColumnFormula>
      <totalsRowFormula>SUM(Table1[2006])</totalsRowFormula>
    </tableColumn>
    <tableColumn id="4" name="2007" totalsRowFunction="custom">
      <calculatedColumnFormula>_xlfn.IFNA(_xlfn.XLOOKUP(_xlfn.TEXTJOIN("",TRUE,'Table1 Input'!E$1,'Table1 Input'!$B2),'Joint tables'!$E$1:$E$507,'Joint tables'!$F$1:$F$507),0)</calculatedColumnFormula>
      <totalsRowFormula>SUM(Table1[2007])</totalsRowFormula>
    </tableColumn>
    <tableColumn id="5" name="2008" totalsRowFunction="custom">
      <calculatedColumnFormula>_xlfn.IFNA(_xlfn.XLOOKUP(_xlfn.TEXTJOIN("",TRUE,'Table1 Input'!F$1,'Table1 Input'!$B2),'Joint tables'!$E$1:$E$507,'Joint tables'!$F$1:$F$507),0)</calculatedColumnFormula>
      <totalsRowFormula>SUM(Table1[2008])</totalsRowFormula>
    </tableColumn>
    <tableColumn id="6" name="2009" totalsRowFunction="custom">
      <calculatedColumnFormula>_xlfn.IFNA(_xlfn.XLOOKUP(_xlfn.TEXTJOIN("",TRUE,'Table1 Input'!G$1,'Table1 Input'!$B2),'Joint tables'!$E$1:$E$507,'Joint tables'!$F$1:$F$507),0)</calculatedColumnFormula>
      <totalsRowFormula>SUM(Table1[2009])</totalsRowFormula>
    </tableColumn>
    <tableColumn id="7" name="2010" totalsRowFunction="custom">
      <calculatedColumnFormula>_xlfn.IFNA(_xlfn.XLOOKUP(_xlfn.TEXTJOIN("",TRUE,'Table1 Input'!H$1,'Table1 Input'!$B2),'Joint tables'!$E$1:$E$507,'Joint tables'!$F$1:$F$507),0)</calculatedColumnFormula>
      <totalsRowFormula>SUM(Table1[2010])</totalsRowFormula>
    </tableColumn>
    <tableColumn id="8" name="2011" totalsRowFunction="custom">
      <calculatedColumnFormula>_xlfn.IFNA(_xlfn.XLOOKUP(_xlfn.TEXTJOIN("",TRUE,'Table1 Input'!I$1,'Table1 Input'!$B2),'Joint tables'!$E$1:$E$507,'Joint tables'!$F$1:$F$507),0)</calculatedColumnFormula>
      <totalsRowFormula>SUM(Table1[2011])</totalsRowFormula>
    </tableColumn>
    <tableColumn id="9" name="2012" totalsRowFunction="custom">
      <calculatedColumnFormula>_xlfn.IFNA(_xlfn.XLOOKUP(_xlfn.TEXTJOIN("",TRUE,'Table1 Input'!J$1,'Table1 Input'!$B2),'Joint tables'!$E$1:$E$507,'Joint tables'!$F$1:$F$507),0)</calculatedColumnFormula>
      <totalsRowFormula>SUM(Table1[2012])</totalsRowFormula>
    </tableColumn>
    <tableColumn id="10" name="2013" totalsRowFunction="custom">
      <calculatedColumnFormula>_xlfn.IFNA(_xlfn.XLOOKUP(_xlfn.TEXTJOIN("",TRUE,'Table1 Input'!K$1,'Table1 Input'!$B2),'Joint tables'!$E$1:$E$507,'Joint tables'!$F$1:$F$507),0)</calculatedColumnFormula>
      <totalsRowFormula>SUM(Table1[2013])</totalsRowFormula>
    </tableColumn>
    <tableColumn id="11" name="2014" totalsRowFunction="custom">
      <calculatedColumnFormula>_xlfn.IFNA(_xlfn.XLOOKUP(_xlfn.TEXTJOIN("",TRUE,'Table1 Input'!L$1,'Table1 Input'!$B2),'Joint tables'!$E$1:$E$507,'Joint tables'!$F$1:$F$507),0)</calculatedColumnFormula>
      <totalsRowFormula>SUM(Table1[2014])</totalsRowFormula>
    </tableColumn>
    <tableColumn id="12" name="2015" totalsRowFunction="custom">
      <calculatedColumnFormula>_xlfn.IFNA(_xlfn.XLOOKUP(_xlfn.TEXTJOIN("",TRUE,'Table1 Input'!M$1,'Table1 Input'!$B2),'Joint tables'!$E$1:$E$507,'Joint tables'!$F$1:$F$507),0)</calculatedColumnFormula>
      <totalsRowFormula>SUM(Table1[2015])</totalsRowFormula>
    </tableColumn>
    <tableColumn id="13" name="2016" totalsRowFunction="custom">
      <calculatedColumnFormula>_xlfn.IFNA(_xlfn.XLOOKUP(_xlfn.TEXTJOIN("",TRUE,'Table1 Input'!N$1,'Table1 Input'!$B2),'Joint tables'!$E$1:$E$507,'Joint tables'!$F$1:$F$507),0)</calculatedColumnFormula>
      <totalsRowFormula>SUM(Table1[2016])</totalsRowFormula>
    </tableColumn>
    <tableColumn id="14" name="2017" totalsRowFunction="custom">
      <calculatedColumnFormula>_xlfn.IFNA(_xlfn.XLOOKUP(_xlfn.TEXTJOIN("",TRUE,'Table1 Input'!O$1,'Table1 Input'!$B2),'Joint tables'!$E$1:$E$507,'Joint tables'!$F$1:$F$507),0)</calculatedColumnFormula>
      <totalsRowFormula>SUM(Table1[2017])</totalsRowFormula>
    </tableColumn>
    <tableColumn id="15" name="2018" totalsRowFunction="custom">
      <calculatedColumnFormula>_xlfn.IFNA(_xlfn.XLOOKUP(_xlfn.TEXTJOIN("",TRUE,'Table1 Input'!P$1,'Table1 Input'!$B2),'Joint tables'!$E$1:$E$507,'Joint tables'!$F$1:$F$507),0)</calculatedColumnFormula>
      <totalsRowFormula>SUM(Table1[2018])</totalsRowFormula>
    </tableColumn>
    <tableColumn id="16" name="2019" totalsRowFunction="custom">
      <calculatedColumnFormula>_xlfn.IFNA(_xlfn.XLOOKUP(_xlfn.TEXTJOIN("",TRUE,'Table1 Input'!Q$1,'Table1 Input'!$B2),'Joint tables'!$E$1:$E$507,'Joint tables'!$F$1:$F$507),0)</calculatedColumnFormula>
      <totalsRowFormula>SUM(Table1[2019])</totalsRowFormula>
    </tableColumn>
    <tableColumn id="17" name="2020" totalsRowFunction="custom">
      <calculatedColumnFormula>_xlfn.IFNA(_xlfn.XLOOKUP(_xlfn.TEXTJOIN("",TRUE,'Table1 Input'!R$1,'Table1 Input'!$B2),'Joint tables'!$E$1:$E$507,'Joint tables'!$F$1:$F$507),0)</calculatedColumnFormula>
      <totalsRowFormula>SUM(Table1[2020])</totalsRowFormula>
    </tableColumn>
    <tableColumn id="18" name="2021" totalsRowFunction="custom">
      <calculatedColumnFormula>_xlfn.IFNA(_xlfn.XLOOKUP(_xlfn.TEXTJOIN("",TRUE,'Table1 Input'!S$1,'Table1 Input'!$B2),'Joint tables'!$E$1:$E$507,'Joint tables'!$F$1:$F$507),0)</calculatedColumnFormula>
      <totalsRowFormula>SUM(Table1[2021])</totalsRowFormula>
    </tableColumn>
    <tableColumn id="19" name="2022" totalsRowFunction="custom">
      <totalsRowFormula>SUM(Table1[[Material ]])</totalsRowFormula>
    </tableColumn>
    <tableColumn id="20" name="2023" totalsRowFunction="custom">
      <totalsRowFormula>SUM(Table1[wpm_material_name])</totalsRow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scover.data.vic.gov.au/dataset/victoria-s-waste-projection-mode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5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4"/>
  <sheetViews>
    <sheetView workbookViewId="0">
      <selection activeCell="C6" sqref="C6"/>
    </sheetView>
  </sheetViews>
  <sheetFormatPr defaultRowHeight="15" x14ac:dyDescent="0.25"/>
  <cols>
    <col min="2" max="2" width="11.140625" bestFit="1" customWidth="1"/>
  </cols>
  <sheetData>
    <row r="2" spans="2:3" x14ac:dyDescent="0.25">
      <c r="B2" t="s">
        <v>611</v>
      </c>
      <c r="C2" s="5" t="s">
        <v>612</v>
      </c>
    </row>
    <row r="4" spans="2:3" x14ac:dyDescent="0.25">
      <c r="B4" t="s">
        <v>613</v>
      </c>
      <c r="C4" t="s">
        <v>614</v>
      </c>
    </row>
  </sheetData>
  <hyperlinks>
    <hyperlink ref="C2" r:id="rId1" display="https://discover.data.vic.gov.au/dataset/victoria-s-waste-projection-model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7"/>
  <sheetViews>
    <sheetView workbookViewId="0">
      <selection activeCell="B19" sqref="B19"/>
    </sheetView>
  </sheetViews>
  <sheetFormatPr defaultRowHeight="15" x14ac:dyDescent="0.25"/>
  <sheetData>
    <row r="17" spans="2:2" x14ac:dyDescent="0.25">
      <c r="B17" t="s">
        <v>615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16"/>
  <sheetViews>
    <sheetView topLeftCell="H1" workbookViewId="0">
      <selection activeCell="M1" activeCellId="1" sqref="F1:F1048576 M1:M1048576"/>
    </sheetView>
  </sheetViews>
  <sheetFormatPr defaultRowHeight="15" x14ac:dyDescent="0.25"/>
  <cols>
    <col min="1" max="1" width="13.5703125" bestFit="1" customWidth="1"/>
    <col min="2" max="2" width="13.5703125" customWidth="1"/>
    <col min="3" max="3" width="27.28515625" bestFit="1" customWidth="1"/>
    <col min="4" max="4" width="24.42578125" bestFit="1" customWidth="1"/>
    <col min="5" max="5" width="27" bestFit="1" customWidth="1"/>
    <col min="6" max="6" width="12" bestFit="1" customWidth="1"/>
    <col min="12" max="12" width="9.140625" style="4"/>
  </cols>
  <sheetData>
    <row r="1" spans="1:13" x14ac:dyDescent="0.25">
      <c r="A1" t="s">
        <v>0</v>
      </c>
      <c r="B1" t="s">
        <v>76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s="4" t="s">
        <v>79</v>
      </c>
      <c r="M1" t="s">
        <v>80</v>
      </c>
    </row>
    <row r="2" spans="1:13" x14ac:dyDescent="0.25">
      <c r="A2" t="s">
        <v>10</v>
      </c>
      <c r="B2" t="str">
        <f>RIGHT(A2,4)</f>
        <v>2006</v>
      </c>
      <c r="C2" t="s">
        <v>11</v>
      </c>
      <c r="D2" t="s">
        <v>12</v>
      </c>
      <c r="E2" t="s">
        <v>13</v>
      </c>
      <c r="F2">
        <v>4115</v>
      </c>
      <c r="G2">
        <v>0</v>
      </c>
      <c r="H2">
        <v>0</v>
      </c>
      <c r="I2">
        <v>0</v>
      </c>
      <c r="J2">
        <v>0</v>
      </c>
      <c r="K2">
        <v>1</v>
      </c>
      <c r="M2" t="str">
        <f>_xlfn.TEXTJOIN("",FALSE,B2,D2)</f>
        <v>2006Asphalt</v>
      </c>
    </row>
    <row r="3" spans="1:13" x14ac:dyDescent="0.25">
      <c r="A3" t="s">
        <v>10</v>
      </c>
      <c r="B3" t="str">
        <f t="shared" ref="B3:B66" si="0">RIGHT(A3,4)</f>
        <v>2006</v>
      </c>
      <c r="C3" t="s">
        <v>11</v>
      </c>
      <c r="D3" t="s">
        <v>12</v>
      </c>
      <c r="E3" t="s">
        <v>14</v>
      </c>
      <c r="F3">
        <v>134808</v>
      </c>
      <c r="G3">
        <v>0</v>
      </c>
      <c r="H3">
        <v>0</v>
      </c>
      <c r="I3">
        <v>0</v>
      </c>
      <c r="J3">
        <v>0</v>
      </c>
      <c r="K3">
        <v>1</v>
      </c>
      <c r="M3" t="str">
        <f t="shared" ref="M3:M66" si="1">_xlfn.TEXTJOIN("",FALSE,B3,D3)</f>
        <v>2006Asphalt</v>
      </c>
    </row>
    <row r="4" spans="1:13" x14ac:dyDescent="0.25">
      <c r="A4" t="s">
        <v>10</v>
      </c>
      <c r="B4" t="str">
        <f t="shared" si="0"/>
        <v>2006</v>
      </c>
      <c r="C4" t="s">
        <v>11</v>
      </c>
      <c r="D4" t="s">
        <v>12</v>
      </c>
      <c r="E4" t="s">
        <v>15</v>
      </c>
      <c r="F4">
        <v>0</v>
      </c>
      <c r="G4">
        <v>0</v>
      </c>
      <c r="H4">
        <v>0</v>
      </c>
      <c r="I4">
        <v>0</v>
      </c>
      <c r="J4">
        <v>0</v>
      </c>
      <c r="M4" t="str">
        <f t="shared" si="1"/>
        <v>2006Asphalt</v>
      </c>
    </row>
    <row r="5" spans="1:13" x14ac:dyDescent="0.25">
      <c r="A5" t="s">
        <v>10</v>
      </c>
      <c r="B5" t="str">
        <f t="shared" si="0"/>
        <v>2006</v>
      </c>
      <c r="C5" t="s">
        <v>11</v>
      </c>
      <c r="D5" t="s">
        <v>16</v>
      </c>
      <c r="E5" t="s">
        <v>13</v>
      </c>
      <c r="F5">
        <v>7996</v>
      </c>
      <c r="G5">
        <v>0</v>
      </c>
      <c r="H5">
        <v>0</v>
      </c>
      <c r="I5">
        <v>0</v>
      </c>
      <c r="J5">
        <v>0</v>
      </c>
      <c r="K5">
        <v>1</v>
      </c>
      <c r="M5" t="str">
        <f t="shared" si="1"/>
        <v>2006Bricks</v>
      </c>
    </row>
    <row r="6" spans="1:13" x14ac:dyDescent="0.25">
      <c r="A6" t="s">
        <v>10</v>
      </c>
      <c r="B6" t="str">
        <f t="shared" si="0"/>
        <v>2006</v>
      </c>
      <c r="C6" t="s">
        <v>11</v>
      </c>
      <c r="D6" t="s">
        <v>16</v>
      </c>
      <c r="E6" t="s">
        <v>14</v>
      </c>
      <c r="F6">
        <v>367220</v>
      </c>
      <c r="G6">
        <v>0</v>
      </c>
      <c r="H6">
        <v>0</v>
      </c>
      <c r="I6">
        <v>0</v>
      </c>
      <c r="J6">
        <v>0</v>
      </c>
      <c r="K6">
        <v>1</v>
      </c>
      <c r="M6" t="str">
        <f t="shared" si="1"/>
        <v>2006Bricks</v>
      </c>
    </row>
    <row r="7" spans="1:13" x14ac:dyDescent="0.25">
      <c r="A7" t="s">
        <v>10</v>
      </c>
      <c r="B7" t="str">
        <f t="shared" si="0"/>
        <v>2006</v>
      </c>
      <c r="C7" t="s">
        <v>11</v>
      </c>
      <c r="D7" t="s">
        <v>16</v>
      </c>
      <c r="E7" t="s">
        <v>15</v>
      </c>
      <c r="F7">
        <v>9998</v>
      </c>
      <c r="G7">
        <v>0</v>
      </c>
      <c r="H7">
        <v>0</v>
      </c>
      <c r="I7">
        <v>0</v>
      </c>
      <c r="J7">
        <v>0</v>
      </c>
      <c r="K7">
        <v>1</v>
      </c>
      <c r="M7" t="str">
        <f t="shared" si="1"/>
        <v>2006Bricks</v>
      </c>
    </row>
    <row r="8" spans="1:13" x14ac:dyDescent="0.25">
      <c r="A8" t="s">
        <v>10</v>
      </c>
      <c r="B8" t="str">
        <f t="shared" si="0"/>
        <v>2006</v>
      </c>
      <c r="C8" t="s">
        <v>11</v>
      </c>
      <c r="D8" t="s">
        <v>17</v>
      </c>
      <c r="E8" t="s">
        <v>13</v>
      </c>
      <c r="F8">
        <v>49883</v>
      </c>
      <c r="G8">
        <v>0</v>
      </c>
      <c r="H8">
        <v>0</v>
      </c>
      <c r="I8">
        <v>0</v>
      </c>
      <c r="J8">
        <v>0</v>
      </c>
      <c r="K8">
        <v>1</v>
      </c>
      <c r="M8" t="str">
        <f t="shared" si="1"/>
        <v>2006Concrete</v>
      </c>
    </row>
    <row r="9" spans="1:13" x14ac:dyDescent="0.25">
      <c r="A9" t="s">
        <v>10</v>
      </c>
      <c r="B9" t="str">
        <f t="shared" si="0"/>
        <v>2006</v>
      </c>
      <c r="C9" t="s">
        <v>11</v>
      </c>
      <c r="D9" t="s">
        <v>17</v>
      </c>
      <c r="E9" t="s">
        <v>14</v>
      </c>
      <c r="F9">
        <v>1666870</v>
      </c>
      <c r="G9">
        <v>0</v>
      </c>
      <c r="H9">
        <v>0</v>
      </c>
      <c r="I9">
        <v>0</v>
      </c>
      <c r="J9">
        <v>0</v>
      </c>
      <c r="K9">
        <v>1</v>
      </c>
      <c r="M9" t="str">
        <f t="shared" si="1"/>
        <v>2006Concrete</v>
      </c>
    </row>
    <row r="10" spans="1:13" x14ac:dyDescent="0.25">
      <c r="A10" t="s">
        <v>10</v>
      </c>
      <c r="B10" t="str">
        <f t="shared" si="0"/>
        <v>2006</v>
      </c>
      <c r="C10" t="s">
        <v>11</v>
      </c>
      <c r="D10" t="s">
        <v>17</v>
      </c>
      <c r="E10" t="s">
        <v>15</v>
      </c>
      <c r="F10">
        <v>16752</v>
      </c>
      <c r="G10">
        <v>0</v>
      </c>
      <c r="H10">
        <v>0</v>
      </c>
      <c r="I10">
        <v>0</v>
      </c>
      <c r="J10">
        <v>0</v>
      </c>
      <c r="K10">
        <v>1</v>
      </c>
      <c r="M10" t="str">
        <f t="shared" si="1"/>
        <v>2006Concrete</v>
      </c>
    </row>
    <row r="11" spans="1:13" x14ac:dyDescent="0.25">
      <c r="A11" t="s">
        <v>10</v>
      </c>
      <c r="B11" t="str">
        <f t="shared" si="0"/>
        <v>2006</v>
      </c>
      <c r="C11" t="s">
        <v>11</v>
      </c>
      <c r="D11" t="s">
        <v>18</v>
      </c>
      <c r="E11" t="s">
        <v>13</v>
      </c>
      <c r="F11">
        <v>9404</v>
      </c>
      <c r="G11">
        <v>0</v>
      </c>
      <c r="H11">
        <v>0</v>
      </c>
      <c r="I11">
        <v>0</v>
      </c>
      <c r="J11">
        <v>0</v>
      </c>
      <c r="K11">
        <v>1</v>
      </c>
      <c r="M11" t="str">
        <f t="shared" si="1"/>
        <v>2006Plaster</v>
      </c>
    </row>
    <row r="12" spans="1:13" x14ac:dyDescent="0.25">
      <c r="A12" t="s">
        <v>10</v>
      </c>
      <c r="B12" t="str">
        <f t="shared" si="0"/>
        <v>2006</v>
      </c>
      <c r="C12" t="s">
        <v>11</v>
      </c>
      <c r="D12" t="s">
        <v>18</v>
      </c>
      <c r="E12" t="s">
        <v>14</v>
      </c>
      <c r="F12">
        <v>17882</v>
      </c>
      <c r="G12">
        <v>0</v>
      </c>
      <c r="H12">
        <v>0</v>
      </c>
      <c r="I12">
        <v>0</v>
      </c>
      <c r="J12">
        <v>0</v>
      </c>
      <c r="K12">
        <v>1</v>
      </c>
      <c r="M12" t="str">
        <f t="shared" si="1"/>
        <v>2006Plaster</v>
      </c>
    </row>
    <row r="13" spans="1:13" x14ac:dyDescent="0.25">
      <c r="A13" t="s">
        <v>10</v>
      </c>
      <c r="B13" t="str">
        <f t="shared" si="0"/>
        <v>2006</v>
      </c>
      <c r="C13" t="s">
        <v>11</v>
      </c>
      <c r="D13" t="s">
        <v>18</v>
      </c>
      <c r="E13" t="s">
        <v>15</v>
      </c>
      <c r="F13">
        <v>4</v>
      </c>
      <c r="G13">
        <v>0</v>
      </c>
      <c r="H13">
        <v>0</v>
      </c>
      <c r="I13">
        <v>0</v>
      </c>
      <c r="J13">
        <v>0</v>
      </c>
      <c r="K13">
        <v>1</v>
      </c>
      <c r="M13" t="str">
        <f t="shared" si="1"/>
        <v>2006Plaster</v>
      </c>
    </row>
    <row r="14" spans="1:13" x14ac:dyDescent="0.25">
      <c r="A14" t="s">
        <v>10</v>
      </c>
      <c r="B14" t="str">
        <f t="shared" si="0"/>
        <v>2006</v>
      </c>
      <c r="C14" t="s">
        <v>11</v>
      </c>
      <c r="D14" t="s">
        <v>19</v>
      </c>
      <c r="E14" t="s">
        <v>13</v>
      </c>
      <c r="F14">
        <v>11777</v>
      </c>
      <c r="G14">
        <v>0</v>
      </c>
      <c r="H14">
        <v>0</v>
      </c>
      <c r="I14">
        <v>0</v>
      </c>
      <c r="J14">
        <v>0</v>
      </c>
      <c r="K14">
        <v>1</v>
      </c>
      <c r="M14" t="str">
        <f t="shared" si="1"/>
        <v>2006Soil and natural materials</v>
      </c>
    </row>
    <row r="15" spans="1:13" x14ac:dyDescent="0.25">
      <c r="A15" t="s">
        <v>10</v>
      </c>
      <c r="B15" t="str">
        <f t="shared" si="0"/>
        <v>2006</v>
      </c>
      <c r="C15" t="s">
        <v>11</v>
      </c>
      <c r="D15" t="s">
        <v>19</v>
      </c>
      <c r="E15" t="s">
        <v>14</v>
      </c>
      <c r="F15">
        <v>615758</v>
      </c>
      <c r="G15">
        <v>0</v>
      </c>
      <c r="H15">
        <v>0</v>
      </c>
      <c r="I15">
        <v>0</v>
      </c>
      <c r="J15">
        <v>0</v>
      </c>
      <c r="K15">
        <v>1</v>
      </c>
      <c r="M15" t="str">
        <f t="shared" si="1"/>
        <v>2006Soil and natural materials</v>
      </c>
    </row>
    <row r="16" spans="1:13" x14ac:dyDescent="0.25">
      <c r="A16" t="s">
        <v>10</v>
      </c>
      <c r="B16" t="str">
        <f t="shared" si="0"/>
        <v>2006</v>
      </c>
      <c r="C16" t="s">
        <v>11</v>
      </c>
      <c r="D16" t="s">
        <v>19</v>
      </c>
      <c r="E16" t="s">
        <v>15</v>
      </c>
      <c r="F16">
        <v>476</v>
      </c>
      <c r="G16">
        <v>0</v>
      </c>
      <c r="H16">
        <v>0</v>
      </c>
      <c r="I16">
        <v>0</v>
      </c>
      <c r="J16">
        <v>0</v>
      </c>
      <c r="K16">
        <v>1</v>
      </c>
      <c r="M16" t="str">
        <f t="shared" si="1"/>
        <v>2006Soil and natural materials</v>
      </c>
    </row>
    <row r="17" spans="1:13" x14ac:dyDescent="0.25">
      <c r="A17" t="s">
        <v>10</v>
      </c>
      <c r="B17" t="str">
        <f t="shared" si="0"/>
        <v>2006</v>
      </c>
      <c r="C17" t="s">
        <v>20</v>
      </c>
      <c r="D17" t="s">
        <v>21</v>
      </c>
      <c r="E17" t="s">
        <v>13</v>
      </c>
      <c r="F17">
        <v>44975</v>
      </c>
      <c r="G17">
        <v>0</v>
      </c>
      <c r="H17">
        <v>0</v>
      </c>
      <c r="I17">
        <v>0</v>
      </c>
      <c r="J17">
        <v>0</v>
      </c>
      <c r="K17">
        <v>1</v>
      </c>
      <c r="M17" t="str">
        <f t="shared" si="1"/>
        <v>2006Container glass</v>
      </c>
    </row>
    <row r="18" spans="1:13" x14ac:dyDescent="0.25">
      <c r="A18" t="s">
        <v>10</v>
      </c>
      <c r="B18" t="str">
        <f t="shared" si="0"/>
        <v>2006</v>
      </c>
      <c r="C18" t="s">
        <v>20</v>
      </c>
      <c r="D18" t="s">
        <v>21</v>
      </c>
      <c r="E18" t="s">
        <v>14</v>
      </c>
      <c r="F18">
        <v>0</v>
      </c>
      <c r="G18">
        <v>0</v>
      </c>
      <c r="H18">
        <v>0</v>
      </c>
      <c r="I18">
        <v>0</v>
      </c>
      <c r="J18">
        <v>0</v>
      </c>
      <c r="M18" t="str">
        <f t="shared" si="1"/>
        <v>2006Container glass</v>
      </c>
    </row>
    <row r="19" spans="1:13" x14ac:dyDescent="0.25">
      <c r="A19" t="s">
        <v>10</v>
      </c>
      <c r="B19" t="str">
        <f t="shared" si="0"/>
        <v>2006</v>
      </c>
      <c r="C19" t="s">
        <v>20</v>
      </c>
      <c r="D19" t="s">
        <v>21</v>
      </c>
      <c r="E19" t="s">
        <v>15</v>
      </c>
      <c r="F19">
        <v>97642</v>
      </c>
      <c r="G19">
        <v>0</v>
      </c>
      <c r="H19">
        <v>0</v>
      </c>
      <c r="I19">
        <v>0</v>
      </c>
      <c r="J19">
        <v>0</v>
      </c>
      <c r="K19">
        <v>1</v>
      </c>
      <c r="M19" t="str">
        <f t="shared" si="1"/>
        <v>2006Container glass</v>
      </c>
    </row>
    <row r="20" spans="1:13" x14ac:dyDescent="0.25">
      <c r="A20" t="s">
        <v>10</v>
      </c>
      <c r="B20" t="str">
        <f t="shared" si="0"/>
        <v>2006</v>
      </c>
      <c r="C20" t="s">
        <v>20</v>
      </c>
      <c r="D20" t="s">
        <v>22</v>
      </c>
      <c r="E20" t="s">
        <v>13</v>
      </c>
      <c r="F20">
        <v>25000</v>
      </c>
      <c r="G20">
        <v>0</v>
      </c>
      <c r="H20">
        <v>0</v>
      </c>
      <c r="I20">
        <v>0</v>
      </c>
      <c r="J20">
        <v>0</v>
      </c>
      <c r="K20">
        <v>1</v>
      </c>
      <c r="M20" t="str">
        <f t="shared" si="1"/>
        <v>2006Other glass</v>
      </c>
    </row>
    <row r="21" spans="1:13" x14ac:dyDescent="0.25">
      <c r="A21" t="s">
        <v>10</v>
      </c>
      <c r="B21" t="str">
        <f t="shared" si="0"/>
        <v>2006</v>
      </c>
      <c r="C21" t="s">
        <v>20</v>
      </c>
      <c r="D21" t="s">
        <v>22</v>
      </c>
      <c r="E21" t="s">
        <v>14</v>
      </c>
      <c r="F21">
        <v>0</v>
      </c>
      <c r="G21">
        <v>0</v>
      </c>
      <c r="H21">
        <v>0</v>
      </c>
      <c r="I21">
        <v>0</v>
      </c>
      <c r="J21">
        <v>0</v>
      </c>
      <c r="M21" t="str">
        <f t="shared" si="1"/>
        <v>2006Other glass</v>
      </c>
    </row>
    <row r="22" spans="1:13" x14ac:dyDescent="0.25">
      <c r="A22" t="s">
        <v>10</v>
      </c>
      <c r="B22" t="str">
        <f t="shared" si="0"/>
        <v>2006</v>
      </c>
      <c r="C22" t="s">
        <v>20</v>
      </c>
      <c r="D22" t="s">
        <v>22</v>
      </c>
      <c r="E22" t="s">
        <v>15</v>
      </c>
      <c r="F22">
        <v>0</v>
      </c>
      <c r="G22">
        <v>0</v>
      </c>
      <c r="H22">
        <v>0</v>
      </c>
      <c r="I22">
        <v>0</v>
      </c>
      <c r="J22">
        <v>0</v>
      </c>
      <c r="M22" t="str">
        <f t="shared" si="1"/>
        <v>2006Other glass</v>
      </c>
    </row>
    <row r="23" spans="1:13" x14ac:dyDescent="0.25">
      <c r="A23" t="s">
        <v>10</v>
      </c>
      <c r="B23" t="str">
        <f t="shared" si="0"/>
        <v>2006</v>
      </c>
      <c r="C23" t="s">
        <v>23</v>
      </c>
      <c r="D23" t="s">
        <v>24</v>
      </c>
      <c r="E23" t="s">
        <v>13</v>
      </c>
      <c r="F23">
        <v>33885</v>
      </c>
      <c r="G23">
        <v>0</v>
      </c>
      <c r="H23">
        <v>0</v>
      </c>
      <c r="I23">
        <v>0</v>
      </c>
      <c r="J23">
        <v>0</v>
      </c>
      <c r="K23">
        <v>1</v>
      </c>
      <c r="M23" t="str">
        <f t="shared" si="1"/>
        <v>2006Aluminium</v>
      </c>
    </row>
    <row r="24" spans="1:13" x14ac:dyDescent="0.25">
      <c r="A24" t="s">
        <v>10</v>
      </c>
      <c r="B24" t="str">
        <f t="shared" si="0"/>
        <v>2006</v>
      </c>
      <c r="C24" t="s">
        <v>23</v>
      </c>
      <c r="D24" t="s">
        <v>24</v>
      </c>
      <c r="E24" t="s">
        <v>14</v>
      </c>
      <c r="F24">
        <v>2573</v>
      </c>
      <c r="G24">
        <v>0</v>
      </c>
      <c r="H24">
        <v>0</v>
      </c>
      <c r="I24">
        <v>0</v>
      </c>
      <c r="J24">
        <v>0</v>
      </c>
      <c r="K24">
        <v>1</v>
      </c>
      <c r="M24" t="str">
        <f t="shared" si="1"/>
        <v>2006Aluminium</v>
      </c>
    </row>
    <row r="25" spans="1:13" x14ac:dyDescent="0.25">
      <c r="A25" t="s">
        <v>10</v>
      </c>
      <c r="B25" t="str">
        <f t="shared" si="0"/>
        <v>2006</v>
      </c>
      <c r="C25" t="s">
        <v>23</v>
      </c>
      <c r="D25" t="s">
        <v>24</v>
      </c>
      <c r="E25" t="s">
        <v>15</v>
      </c>
      <c r="F25">
        <v>1491</v>
      </c>
      <c r="G25">
        <v>0</v>
      </c>
      <c r="H25">
        <v>0</v>
      </c>
      <c r="I25">
        <v>0</v>
      </c>
      <c r="J25">
        <v>0</v>
      </c>
      <c r="K25">
        <v>1</v>
      </c>
      <c r="M25" t="str">
        <f t="shared" si="1"/>
        <v>2006Aluminium</v>
      </c>
    </row>
    <row r="26" spans="1:13" x14ac:dyDescent="0.25">
      <c r="A26" t="s">
        <v>10</v>
      </c>
      <c r="B26" t="str">
        <f t="shared" si="0"/>
        <v>2006</v>
      </c>
      <c r="C26" t="s">
        <v>23</v>
      </c>
      <c r="D26" t="s">
        <v>25</v>
      </c>
      <c r="E26" t="s">
        <v>13</v>
      </c>
      <c r="F26">
        <v>554018</v>
      </c>
      <c r="G26">
        <v>0</v>
      </c>
      <c r="H26">
        <v>0</v>
      </c>
      <c r="I26">
        <v>0</v>
      </c>
      <c r="J26">
        <v>0</v>
      </c>
      <c r="K26">
        <v>1</v>
      </c>
      <c r="M26" t="str">
        <f t="shared" si="1"/>
        <v>2006Ferrous</v>
      </c>
    </row>
    <row r="27" spans="1:13" x14ac:dyDescent="0.25">
      <c r="A27" t="s">
        <v>10</v>
      </c>
      <c r="B27" t="str">
        <f t="shared" si="0"/>
        <v>2006</v>
      </c>
      <c r="C27" t="s">
        <v>23</v>
      </c>
      <c r="D27" t="s">
        <v>25</v>
      </c>
      <c r="E27" t="s">
        <v>14</v>
      </c>
      <c r="F27">
        <v>118552</v>
      </c>
      <c r="G27">
        <v>0</v>
      </c>
      <c r="H27">
        <v>0</v>
      </c>
      <c r="I27">
        <v>0</v>
      </c>
      <c r="J27">
        <v>0</v>
      </c>
      <c r="K27">
        <v>1</v>
      </c>
      <c r="M27" t="str">
        <f t="shared" si="1"/>
        <v>2006Ferrous</v>
      </c>
    </row>
    <row r="28" spans="1:13" x14ac:dyDescent="0.25">
      <c r="A28" t="s">
        <v>10</v>
      </c>
      <c r="B28" t="str">
        <f t="shared" si="0"/>
        <v>2006</v>
      </c>
      <c r="C28" t="s">
        <v>23</v>
      </c>
      <c r="D28" t="s">
        <v>25</v>
      </c>
      <c r="E28" t="s">
        <v>15</v>
      </c>
      <c r="F28">
        <v>112422</v>
      </c>
      <c r="G28">
        <v>0</v>
      </c>
      <c r="H28">
        <v>0</v>
      </c>
      <c r="I28">
        <v>0</v>
      </c>
      <c r="J28">
        <v>0</v>
      </c>
      <c r="K28">
        <v>1</v>
      </c>
      <c r="M28" t="str">
        <f t="shared" si="1"/>
        <v>2006Ferrous</v>
      </c>
    </row>
    <row r="29" spans="1:13" x14ac:dyDescent="0.25">
      <c r="A29" t="s">
        <v>10</v>
      </c>
      <c r="B29" t="str">
        <f t="shared" si="0"/>
        <v>2006</v>
      </c>
      <c r="C29" t="s">
        <v>23</v>
      </c>
      <c r="D29" t="s">
        <v>26</v>
      </c>
      <c r="E29" t="s">
        <v>13</v>
      </c>
      <c r="F29">
        <v>16361</v>
      </c>
      <c r="G29">
        <v>0</v>
      </c>
      <c r="H29">
        <v>0</v>
      </c>
      <c r="I29">
        <v>0</v>
      </c>
      <c r="J29">
        <v>0</v>
      </c>
      <c r="K29">
        <v>1</v>
      </c>
      <c r="M29" t="str">
        <f t="shared" si="1"/>
        <v>2006Other metals</v>
      </c>
    </row>
    <row r="30" spans="1:13" x14ac:dyDescent="0.25">
      <c r="A30" t="s">
        <v>10</v>
      </c>
      <c r="B30" t="str">
        <f t="shared" si="0"/>
        <v>2006</v>
      </c>
      <c r="C30" t="s">
        <v>23</v>
      </c>
      <c r="D30" t="s">
        <v>26</v>
      </c>
      <c r="E30" t="s">
        <v>14</v>
      </c>
      <c r="F30">
        <v>2375</v>
      </c>
      <c r="G30">
        <v>0</v>
      </c>
      <c r="H30">
        <v>0</v>
      </c>
      <c r="I30">
        <v>0</v>
      </c>
      <c r="J30">
        <v>0</v>
      </c>
      <c r="K30">
        <v>1</v>
      </c>
      <c r="M30" t="str">
        <f t="shared" si="1"/>
        <v>2006Other metals</v>
      </c>
    </row>
    <row r="31" spans="1:13" x14ac:dyDescent="0.25">
      <c r="A31" t="s">
        <v>10</v>
      </c>
      <c r="B31" t="str">
        <f t="shared" si="0"/>
        <v>2006</v>
      </c>
      <c r="C31" t="s">
        <v>23</v>
      </c>
      <c r="D31" t="s">
        <v>26</v>
      </c>
      <c r="E31" t="s">
        <v>15</v>
      </c>
      <c r="F31">
        <v>2086</v>
      </c>
      <c r="G31">
        <v>0</v>
      </c>
      <c r="H31">
        <v>0</v>
      </c>
      <c r="I31">
        <v>0</v>
      </c>
      <c r="J31">
        <v>0</v>
      </c>
      <c r="K31">
        <v>1</v>
      </c>
      <c r="M31" t="str">
        <f t="shared" si="1"/>
        <v>2006Other metals</v>
      </c>
    </row>
    <row r="32" spans="1:13" x14ac:dyDescent="0.25">
      <c r="A32" t="s">
        <v>10</v>
      </c>
      <c r="B32" t="str">
        <f t="shared" si="0"/>
        <v>2006</v>
      </c>
      <c r="C32" t="s">
        <v>27</v>
      </c>
      <c r="D32" t="s">
        <v>28</v>
      </c>
      <c r="E32" t="s">
        <v>13</v>
      </c>
      <c r="F32">
        <v>22296</v>
      </c>
      <c r="G32">
        <v>0</v>
      </c>
      <c r="H32">
        <v>0</v>
      </c>
      <c r="I32">
        <v>0</v>
      </c>
      <c r="J32">
        <v>0</v>
      </c>
      <c r="K32">
        <v>1</v>
      </c>
      <c r="M32" t="str">
        <f t="shared" si="1"/>
        <v>2006Food organics</v>
      </c>
    </row>
    <row r="33" spans="1:13" x14ac:dyDescent="0.25">
      <c r="A33" t="s">
        <v>10</v>
      </c>
      <c r="B33" t="str">
        <f t="shared" si="0"/>
        <v>2006</v>
      </c>
      <c r="C33" t="s">
        <v>27</v>
      </c>
      <c r="D33" t="s">
        <v>28</v>
      </c>
      <c r="E33" t="s">
        <v>14</v>
      </c>
      <c r="F33">
        <v>0</v>
      </c>
      <c r="G33">
        <v>0</v>
      </c>
      <c r="H33">
        <v>0</v>
      </c>
      <c r="I33">
        <v>0</v>
      </c>
      <c r="J33">
        <v>0</v>
      </c>
      <c r="M33" t="str">
        <f t="shared" si="1"/>
        <v>2006Food organics</v>
      </c>
    </row>
    <row r="34" spans="1:13" x14ac:dyDescent="0.25">
      <c r="A34" t="s">
        <v>10</v>
      </c>
      <c r="B34" t="str">
        <f t="shared" si="0"/>
        <v>2006</v>
      </c>
      <c r="C34" t="s">
        <v>27</v>
      </c>
      <c r="D34" t="s">
        <v>28</v>
      </c>
      <c r="E34" t="s">
        <v>15</v>
      </c>
      <c r="F34">
        <v>3500</v>
      </c>
      <c r="G34">
        <v>0</v>
      </c>
      <c r="H34">
        <v>0</v>
      </c>
      <c r="I34">
        <v>0</v>
      </c>
      <c r="J34">
        <v>0</v>
      </c>
      <c r="K34">
        <v>1</v>
      </c>
      <c r="M34" t="str">
        <f t="shared" si="1"/>
        <v>2006Food organics</v>
      </c>
    </row>
    <row r="35" spans="1:13" x14ac:dyDescent="0.25">
      <c r="A35" t="s">
        <v>10</v>
      </c>
      <c r="B35" t="str">
        <f t="shared" si="0"/>
        <v>2006</v>
      </c>
      <c r="C35" t="s">
        <v>27</v>
      </c>
      <c r="D35" t="s">
        <v>29</v>
      </c>
      <c r="E35" t="s">
        <v>13</v>
      </c>
      <c r="F35">
        <v>37504</v>
      </c>
      <c r="G35">
        <v>0</v>
      </c>
      <c r="H35">
        <v>0</v>
      </c>
      <c r="I35">
        <v>0</v>
      </c>
      <c r="J35">
        <v>0</v>
      </c>
      <c r="K35">
        <v>1</v>
      </c>
      <c r="M35" t="str">
        <f t="shared" si="1"/>
        <v>2006Garden organics</v>
      </c>
    </row>
    <row r="36" spans="1:13" x14ac:dyDescent="0.25">
      <c r="A36" t="s">
        <v>10</v>
      </c>
      <c r="B36" t="str">
        <f t="shared" si="0"/>
        <v>2006</v>
      </c>
      <c r="C36" t="s">
        <v>27</v>
      </c>
      <c r="D36" t="s">
        <v>29</v>
      </c>
      <c r="E36" t="s">
        <v>14</v>
      </c>
      <c r="F36">
        <v>38833</v>
      </c>
      <c r="G36">
        <v>0</v>
      </c>
      <c r="H36">
        <v>0</v>
      </c>
      <c r="I36">
        <v>0</v>
      </c>
      <c r="J36">
        <v>0</v>
      </c>
      <c r="K36">
        <v>1</v>
      </c>
      <c r="M36" t="str">
        <f t="shared" si="1"/>
        <v>2006Garden organics</v>
      </c>
    </row>
    <row r="37" spans="1:13" x14ac:dyDescent="0.25">
      <c r="A37" t="s">
        <v>10</v>
      </c>
      <c r="B37" t="str">
        <f t="shared" si="0"/>
        <v>2006</v>
      </c>
      <c r="C37" t="s">
        <v>27</v>
      </c>
      <c r="D37" t="s">
        <v>29</v>
      </c>
      <c r="E37" t="s">
        <v>15</v>
      </c>
      <c r="F37">
        <v>199956</v>
      </c>
      <c r="G37">
        <v>0</v>
      </c>
      <c r="H37">
        <v>0</v>
      </c>
      <c r="I37">
        <v>0</v>
      </c>
      <c r="J37">
        <v>0</v>
      </c>
      <c r="K37">
        <v>1</v>
      </c>
      <c r="M37" t="str">
        <f t="shared" si="1"/>
        <v>2006Garden organics</v>
      </c>
    </row>
    <row r="38" spans="1:13" x14ac:dyDescent="0.25">
      <c r="A38" t="s">
        <v>10</v>
      </c>
      <c r="B38" t="str">
        <f t="shared" si="0"/>
        <v>2006</v>
      </c>
      <c r="C38" t="s">
        <v>27</v>
      </c>
      <c r="D38" t="s">
        <v>30</v>
      </c>
      <c r="E38" t="s">
        <v>13</v>
      </c>
      <c r="F38">
        <v>14339</v>
      </c>
      <c r="G38">
        <v>0</v>
      </c>
      <c r="H38">
        <v>0</v>
      </c>
      <c r="I38">
        <v>0</v>
      </c>
      <c r="J38">
        <v>0</v>
      </c>
      <c r="K38">
        <v>1</v>
      </c>
      <c r="M38" t="str">
        <f t="shared" si="1"/>
        <v>2006Other organics</v>
      </c>
    </row>
    <row r="39" spans="1:13" x14ac:dyDescent="0.25">
      <c r="A39" t="s">
        <v>10</v>
      </c>
      <c r="B39" t="str">
        <f t="shared" si="0"/>
        <v>2006</v>
      </c>
      <c r="C39" t="s">
        <v>27</v>
      </c>
      <c r="D39" t="s">
        <v>30</v>
      </c>
      <c r="E39" t="s">
        <v>14</v>
      </c>
      <c r="F39">
        <v>13900</v>
      </c>
      <c r="G39">
        <v>0</v>
      </c>
      <c r="H39">
        <v>0</v>
      </c>
      <c r="I39">
        <v>0</v>
      </c>
      <c r="J39">
        <v>0</v>
      </c>
      <c r="K39">
        <v>1</v>
      </c>
      <c r="M39" t="str">
        <f t="shared" si="1"/>
        <v>2006Other organics</v>
      </c>
    </row>
    <row r="40" spans="1:13" x14ac:dyDescent="0.25">
      <c r="A40" t="s">
        <v>10</v>
      </c>
      <c r="B40" t="str">
        <f t="shared" si="0"/>
        <v>2006</v>
      </c>
      <c r="C40" t="s">
        <v>27</v>
      </c>
      <c r="D40" t="s">
        <v>30</v>
      </c>
      <c r="E40" t="s">
        <v>15</v>
      </c>
      <c r="F40">
        <v>358</v>
      </c>
      <c r="G40">
        <v>0</v>
      </c>
      <c r="H40">
        <v>0</v>
      </c>
      <c r="I40">
        <v>0</v>
      </c>
      <c r="J40">
        <v>0</v>
      </c>
      <c r="K40">
        <v>1</v>
      </c>
      <c r="M40" t="str">
        <f t="shared" si="1"/>
        <v>2006Other organics</v>
      </c>
    </row>
    <row r="41" spans="1:13" x14ac:dyDescent="0.25">
      <c r="A41" t="s">
        <v>10</v>
      </c>
      <c r="B41" t="str">
        <f t="shared" si="0"/>
        <v>2006</v>
      </c>
      <c r="C41" t="s">
        <v>27</v>
      </c>
      <c r="D41" t="s">
        <v>31</v>
      </c>
      <c r="E41" t="s">
        <v>13</v>
      </c>
      <c r="F41">
        <v>81481</v>
      </c>
      <c r="G41">
        <v>0</v>
      </c>
      <c r="H41">
        <v>0</v>
      </c>
      <c r="I41">
        <v>0</v>
      </c>
      <c r="J41">
        <v>0</v>
      </c>
      <c r="K41">
        <v>1</v>
      </c>
      <c r="M41" t="str">
        <f t="shared" si="1"/>
        <v>2006Wood /timber</v>
      </c>
    </row>
    <row r="42" spans="1:13" x14ac:dyDescent="0.25">
      <c r="A42" t="s">
        <v>10</v>
      </c>
      <c r="B42" t="str">
        <f t="shared" si="0"/>
        <v>2006</v>
      </c>
      <c r="C42" t="s">
        <v>27</v>
      </c>
      <c r="D42" t="s">
        <v>31</v>
      </c>
      <c r="E42" t="s">
        <v>14</v>
      </c>
      <c r="F42">
        <v>1082</v>
      </c>
      <c r="G42">
        <v>0</v>
      </c>
      <c r="H42">
        <v>0</v>
      </c>
      <c r="I42">
        <v>0</v>
      </c>
      <c r="J42">
        <v>0</v>
      </c>
      <c r="K42">
        <v>1</v>
      </c>
      <c r="M42" t="str">
        <f t="shared" si="1"/>
        <v>2006Wood /timber</v>
      </c>
    </row>
    <row r="43" spans="1:13" x14ac:dyDescent="0.25">
      <c r="A43" t="s">
        <v>10</v>
      </c>
      <c r="B43" t="str">
        <f t="shared" si="0"/>
        <v>2006</v>
      </c>
      <c r="C43" t="s">
        <v>27</v>
      </c>
      <c r="D43" t="s">
        <v>31</v>
      </c>
      <c r="E43" t="s">
        <v>15</v>
      </c>
      <c r="F43">
        <v>1438</v>
      </c>
      <c r="G43">
        <v>0</v>
      </c>
      <c r="H43">
        <v>0</v>
      </c>
      <c r="I43">
        <v>0</v>
      </c>
      <c r="J43">
        <v>0</v>
      </c>
      <c r="K43">
        <v>1</v>
      </c>
      <c r="M43" t="str">
        <f t="shared" si="1"/>
        <v>2006Wood /timber</v>
      </c>
    </row>
    <row r="44" spans="1:13" x14ac:dyDescent="0.25">
      <c r="A44" t="s">
        <v>10</v>
      </c>
      <c r="B44" t="str">
        <f t="shared" si="0"/>
        <v>2006</v>
      </c>
      <c r="C44" t="s">
        <v>32</v>
      </c>
      <c r="D44" t="s">
        <v>33</v>
      </c>
      <c r="E44" t="s">
        <v>13</v>
      </c>
      <c r="F44">
        <v>347561</v>
      </c>
      <c r="G44">
        <v>0</v>
      </c>
      <c r="H44">
        <v>0</v>
      </c>
      <c r="I44">
        <v>0</v>
      </c>
      <c r="J44">
        <v>0</v>
      </c>
      <c r="K44">
        <v>1</v>
      </c>
      <c r="M44" t="str">
        <f t="shared" si="1"/>
        <v>2006Cardboard</v>
      </c>
    </row>
    <row r="45" spans="1:13" x14ac:dyDescent="0.25">
      <c r="A45" t="s">
        <v>10</v>
      </c>
      <c r="B45" t="str">
        <f t="shared" si="0"/>
        <v>2006</v>
      </c>
      <c r="C45" t="s">
        <v>32</v>
      </c>
      <c r="D45" t="s">
        <v>33</v>
      </c>
      <c r="E45" t="s">
        <v>14</v>
      </c>
      <c r="F45">
        <v>0</v>
      </c>
      <c r="G45">
        <v>0</v>
      </c>
      <c r="H45">
        <v>0</v>
      </c>
      <c r="I45">
        <v>0</v>
      </c>
      <c r="J45">
        <v>0</v>
      </c>
      <c r="M45" t="str">
        <f t="shared" si="1"/>
        <v>2006Cardboard</v>
      </c>
    </row>
    <row r="46" spans="1:13" x14ac:dyDescent="0.25">
      <c r="A46" t="s">
        <v>10</v>
      </c>
      <c r="B46" t="str">
        <f t="shared" si="0"/>
        <v>2006</v>
      </c>
      <c r="C46" t="s">
        <v>32</v>
      </c>
      <c r="D46" t="s">
        <v>33</v>
      </c>
      <c r="E46" t="s">
        <v>15</v>
      </c>
      <c r="F46">
        <v>61253</v>
      </c>
      <c r="G46">
        <v>0</v>
      </c>
      <c r="H46">
        <v>0</v>
      </c>
      <c r="I46">
        <v>0</v>
      </c>
      <c r="J46">
        <v>0</v>
      </c>
      <c r="K46">
        <v>1</v>
      </c>
      <c r="M46" t="str">
        <f t="shared" si="1"/>
        <v>2006Cardboard</v>
      </c>
    </row>
    <row r="47" spans="1:13" x14ac:dyDescent="0.25">
      <c r="A47" t="s">
        <v>10</v>
      </c>
      <c r="B47" t="str">
        <f t="shared" si="0"/>
        <v>2006</v>
      </c>
      <c r="C47" t="s">
        <v>32</v>
      </c>
      <c r="D47" t="s">
        <v>34</v>
      </c>
      <c r="E47" t="s">
        <v>13</v>
      </c>
      <c r="F47">
        <v>62160</v>
      </c>
      <c r="G47">
        <v>0</v>
      </c>
      <c r="H47">
        <v>0</v>
      </c>
      <c r="I47">
        <v>0</v>
      </c>
      <c r="J47">
        <v>0</v>
      </c>
      <c r="K47">
        <v>1</v>
      </c>
      <c r="M47" t="str">
        <f t="shared" si="1"/>
        <v>2006Newsprint and magazines</v>
      </c>
    </row>
    <row r="48" spans="1:13" x14ac:dyDescent="0.25">
      <c r="A48" t="s">
        <v>10</v>
      </c>
      <c r="B48" t="str">
        <f t="shared" si="0"/>
        <v>2006</v>
      </c>
      <c r="C48" t="s">
        <v>32</v>
      </c>
      <c r="D48" t="s">
        <v>34</v>
      </c>
      <c r="E48" t="s">
        <v>14</v>
      </c>
      <c r="F48">
        <v>0</v>
      </c>
      <c r="G48">
        <v>0</v>
      </c>
      <c r="H48">
        <v>0</v>
      </c>
      <c r="I48">
        <v>0</v>
      </c>
      <c r="J48">
        <v>0</v>
      </c>
      <c r="M48" t="str">
        <f t="shared" si="1"/>
        <v>2006Newsprint and magazines</v>
      </c>
    </row>
    <row r="49" spans="1:13" x14ac:dyDescent="0.25">
      <c r="A49" t="s">
        <v>10</v>
      </c>
      <c r="B49" t="str">
        <f t="shared" si="0"/>
        <v>2006</v>
      </c>
      <c r="C49" t="s">
        <v>32</v>
      </c>
      <c r="D49" t="s">
        <v>34</v>
      </c>
      <c r="E49" t="s">
        <v>15</v>
      </c>
      <c r="F49">
        <v>113451</v>
      </c>
      <c r="G49">
        <v>0</v>
      </c>
      <c r="H49">
        <v>0</v>
      </c>
      <c r="I49">
        <v>0</v>
      </c>
      <c r="J49">
        <v>0</v>
      </c>
      <c r="K49">
        <v>1</v>
      </c>
      <c r="M49" t="str">
        <f t="shared" si="1"/>
        <v>2006Newsprint and magazines</v>
      </c>
    </row>
    <row r="50" spans="1:13" x14ac:dyDescent="0.25">
      <c r="A50" t="s">
        <v>10</v>
      </c>
      <c r="B50" t="str">
        <f t="shared" si="0"/>
        <v>2006</v>
      </c>
      <c r="C50" t="s">
        <v>32</v>
      </c>
      <c r="D50" t="s">
        <v>35</v>
      </c>
      <c r="E50" t="s">
        <v>13</v>
      </c>
      <c r="F50">
        <v>0</v>
      </c>
      <c r="G50">
        <v>0</v>
      </c>
      <c r="H50">
        <v>0</v>
      </c>
      <c r="I50">
        <v>0</v>
      </c>
      <c r="J50">
        <v>0</v>
      </c>
      <c r="M50" t="str">
        <f t="shared" si="1"/>
        <v>2006Other paper</v>
      </c>
    </row>
    <row r="51" spans="1:13" x14ac:dyDescent="0.25">
      <c r="A51" t="s">
        <v>10</v>
      </c>
      <c r="B51" t="str">
        <f t="shared" si="0"/>
        <v>2006</v>
      </c>
      <c r="C51" t="s">
        <v>32</v>
      </c>
      <c r="D51" t="s">
        <v>35</v>
      </c>
      <c r="E51" t="s">
        <v>14</v>
      </c>
      <c r="F51">
        <v>0</v>
      </c>
      <c r="G51">
        <v>0</v>
      </c>
      <c r="H51">
        <v>0</v>
      </c>
      <c r="I51">
        <v>0</v>
      </c>
      <c r="J51">
        <v>0</v>
      </c>
      <c r="M51" t="str">
        <f t="shared" si="1"/>
        <v>2006Other paper</v>
      </c>
    </row>
    <row r="52" spans="1:13" x14ac:dyDescent="0.25">
      <c r="A52" t="s">
        <v>10</v>
      </c>
      <c r="B52" t="str">
        <f t="shared" si="0"/>
        <v>2006</v>
      </c>
      <c r="C52" t="s">
        <v>32</v>
      </c>
      <c r="D52" t="s">
        <v>35</v>
      </c>
      <c r="E52" t="s">
        <v>15</v>
      </c>
      <c r="F52">
        <v>10004</v>
      </c>
      <c r="G52">
        <v>0</v>
      </c>
      <c r="H52">
        <v>0</v>
      </c>
      <c r="I52">
        <v>0</v>
      </c>
      <c r="J52">
        <v>0</v>
      </c>
      <c r="K52">
        <v>1</v>
      </c>
      <c r="M52" t="str">
        <f t="shared" si="1"/>
        <v>2006Other paper</v>
      </c>
    </row>
    <row r="53" spans="1:13" x14ac:dyDescent="0.25">
      <c r="A53" t="s">
        <v>10</v>
      </c>
      <c r="B53" t="str">
        <f t="shared" si="0"/>
        <v>2006</v>
      </c>
      <c r="C53" t="s">
        <v>32</v>
      </c>
      <c r="D53" t="s">
        <v>36</v>
      </c>
      <c r="E53" t="s">
        <v>13</v>
      </c>
      <c r="F53">
        <v>172506</v>
      </c>
      <c r="G53">
        <v>0</v>
      </c>
      <c r="H53">
        <v>0</v>
      </c>
      <c r="I53">
        <v>0</v>
      </c>
      <c r="J53">
        <v>0</v>
      </c>
      <c r="K53">
        <v>1</v>
      </c>
      <c r="M53" t="str">
        <f t="shared" si="1"/>
        <v>2006Printing and writing paper</v>
      </c>
    </row>
    <row r="54" spans="1:13" x14ac:dyDescent="0.25">
      <c r="A54" t="s">
        <v>10</v>
      </c>
      <c r="B54" t="str">
        <f t="shared" si="0"/>
        <v>2006</v>
      </c>
      <c r="C54" t="s">
        <v>32</v>
      </c>
      <c r="D54" t="s">
        <v>36</v>
      </c>
      <c r="E54" t="s">
        <v>14</v>
      </c>
      <c r="F54">
        <v>0</v>
      </c>
      <c r="G54">
        <v>0</v>
      </c>
      <c r="H54">
        <v>0</v>
      </c>
      <c r="I54">
        <v>0</v>
      </c>
      <c r="J54">
        <v>0</v>
      </c>
      <c r="M54" t="str">
        <f t="shared" si="1"/>
        <v>2006Printing and writing paper</v>
      </c>
    </row>
    <row r="55" spans="1:13" x14ac:dyDescent="0.25">
      <c r="A55" t="s">
        <v>10</v>
      </c>
      <c r="B55" t="str">
        <f t="shared" si="0"/>
        <v>2006</v>
      </c>
      <c r="C55" t="s">
        <v>32</v>
      </c>
      <c r="D55" t="s">
        <v>36</v>
      </c>
      <c r="E55" t="s">
        <v>15</v>
      </c>
      <c r="F55">
        <v>52420</v>
      </c>
      <c r="G55">
        <v>0</v>
      </c>
      <c r="H55">
        <v>0</v>
      </c>
      <c r="I55">
        <v>0</v>
      </c>
      <c r="J55">
        <v>0</v>
      </c>
      <c r="K55">
        <v>1</v>
      </c>
      <c r="M55" t="str">
        <f t="shared" si="1"/>
        <v>2006Printing and writing paper</v>
      </c>
    </row>
    <row r="56" spans="1:13" x14ac:dyDescent="0.25">
      <c r="A56" t="s">
        <v>10</v>
      </c>
      <c r="B56" t="str">
        <f t="shared" si="0"/>
        <v>2006</v>
      </c>
      <c r="C56" t="s">
        <v>37</v>
      </c>
      <c r="D56" t="s">
        <v>38</v>
      </c>
      <c r="E56" t="s">
        <v>13</v>
      </c>
      <c r="F56">
        <v>0</v>
      </c>
      <c r="G56">
        <v>0</v>
      </c>
      <c r="H56">
        <v>0</v>
      </c>
      <c r="I56">
        <v>0</v>
      </c>
      <c r="J56">
        <v>0</v>
      </c>
      <c r="M56" t="str">
        <f t="shared" si="1"/>
        <v>2006Clothing</v>
      </c>
    </row>
    <row r="57" spans="1:13" x14ac:dyDescent="0.25">
      <c r="A57" t="s">
        <v>10</v>
      </c>
      <c r="B57" t="str">
        <f t="shared" si="0"/>
        <v>2006</v>
      </c>
      <c r="C57" t="s">
        <v>37</v>
      </c>
      <c r="D57" t="s">
        <v>38</v>
      </c>
      <c r="E57" t="s">
        <v>14</v>
      </c>
      <c r="F57">
        <v>0</v>
      </c>
      <c r="G57">
        <v>0</v>
      </c>
      <c r="H57">
        <v>0</v>
      </c>
      <c r="I57">
        <v>0</v>
      </c>
      <c r="J57">
        <v>0</v>
      </c>
      <c r="M57" t="str">
        <f t="shared" si="1"/>
        <v>2006Clothing</v>
      </c>
    </row>
    <row r="58" spans="1:13" x14ac:dyDescent="0.25">
      <c r="A58" t="s">
        <v>10</v>
      </c>
      <c r="B58" t="str">
        <f t="shared" si="0"/>
        <v>2006</v>
      </c>
      <c r="C58" t="s">
        <v>37</v>
      </c>
      <c r="D58" t="s">
        <v>38</v>
      </c>
      <c r="E58" t="s">
        <v>15</v>
      </c>
      <c r="F58">
        <v>5000</v>
      </c>
      <c r="G58">
        <v>0</v>
      </c>
      <c r="H58">
        <v>0</v>
      </c>
      <c r="I58">
        <v>0</v>
      </c>
      <c r="J58">
        <v>0</v>
      </c>
      <c r="K58">
        <v>1</v>
      </c>
      <c r="M58" t="str">
        <f t="shared" si="1"/>
        <v>2006Clothing</v>
      </c>
    </row>
    <row r="59" spans="1:13" x14ac:dyDescent="0.25">
      <c r="A59" t="s">
        <v>10</v>
      </c>
      <c r="B59" t="str">
        <f t="shared" si="0"/>
        <v>2006</v>
      </c>
      <c r="C59" t="s">
        <v>37</v>
      </c>
      <c r="D59" t="s">
        <v>39</v>
      </c>
      <c r="E59" t="s">
        <v>13</v>
      </c>
      <c r="F59">
        <v>900</v>
      </c>
      <c r="G59">
        <v>0</v>
      </c>
      <c r="H59">
        <v>0</v>
      </c>
      <c r="I59">
        <v>0</v>
      </c>
      <c r="J59">
        <v>0</v>
      </c>
      <c r="K59">
        <v>1</v>
      </c>
      <c r="M59" t="str">
        <f t="shared" si="1"/>
        <v>2006Other textiles</v>
      </c>
    </row>
    <row r="60" spans="1:13" x14ac:dyDescent="0.25">
      <c r="A60" t="s">
        <v>10</v>
      </c>
      <c r="B60" t="str">
        <f t="shared" si="0"/>
        <v>2006</v>
      </c>
      <c r="C60" t="s">
        <v>37</v>
      </c>
      <c r="D60" t="s">
        <v>39</v>
      </c>
      <c r="E60" t="s">
        <v>14</v>
      </c>
      <c r="F60">
        <v>0</v>
      </c>
      <c r="G60">
        <v>0</v>
      </c>
      <c r="H60">
        <v>0</v>
      </c>
      <c r="I60">
        <v>0</v>
      </c>
      <c r="J60">
        <v>0</v>
      </c>
      <c r="M60" t="str">
        <f t="shared" si="1"/>
        <v>2006Other textiles</v>
      </c>
    </row>
    <row r="61" spans="1:13" x14ac:dyDescent="0.25">
      <c r="A61" t="s">
        <v>10</v>
      </c>
      <c r="B61" t="str">
        <f t="shared" si="0"/>
        <v>2006</v>
      </c>
      <c r="C61" t="s">
        <v>37</v>
      </c>
      <c r="D61" t="s">
        <v>39</v>
      </c>
      <c r="E61" t="s">
        <v>15</v>
      </c>
      <c r="F61">
        <v>0</v>
      </c>
      <c r="G61">
        <v>0</v>
      </c>
      <c r="H61">
        <v>0</v>
      </c>
      <c r="I61">
        <v>0</v>
      </c>
      <c r="J61">
        <v>0</v>
      </c>
      <c r="M61" t="str">
        <f t="shared" si="1"/>
        <v>2006Other textiles</v>
      </c>
    </row>
    <row r="62" spans="1:13" x14ac:dyDescent="0.25">
      <c r="A62" t="s">
        <v>10</v>
      </c>
      <c r="B62" t="str">
        <f t="shared" si="0"/>
        <v>2006</v>
      </c>
      <c r="C62" t="s">
        <v>40</v>
      </c>
      <c r="D62" t="s">
        <v>41</v>
      </c>
      <c r="E62" t="s">
        <v>13</v>
      </c>
      <c r="F62">
        <v>2586</v>
      </c>
      <c r="G62">
        <v>0</v>
      </c>
      <c r="H62">
        <v>0</v>
      </c>
      <c r="I62">
        <v>0</v>
      </c>
      <c r="J62">
        <v>0</v>
      </c>
      <c r="K62">
        <v>1</v>
      </c>
      <c r="M62" t="str">
        <f t="shared" si="1"/>
        <v>2006Other rubber</v>
      </c>
    </row>
    <row r="63" spans="1:13" x14ac:dyDescent="0.25">
      <c r="A63" t="s">
        <v>10</v>
      </c>
      <c r="B63" t="str">
        <f t="shared" si="0"/>
        <v>2006</v>
      </c>
      <c r="C63" t="s">
        <v>40</v>
      </c>
      <c r="D63" t="s">
        <v>41</v>
      </c>
      <c r="E63" t="s">
        <v>14</v>
      </c>
      <c r="F63">
        <v>0</v>
      </c>
      <c r="G63">
        <v>0</v>
      </c>
      <c r="H63">
        <v>0</v>
      </c>
      <c r="I63">
        <v>0</v>
      </c>
      <c r="J63">
        <v>0</v>
      </c>
      <c r="M63" t="str">
        <f t="shared" si="1"/>
        <v>2006Other rubber</v>
      </c>
    </row>
    <row r="64" spans="1:13" x14ac:dyDescent="0.25">
      <c r="A64" t="s">
        <v>10</v>
      </c>
      <c r="B64" t="str">
        <f t="shared" si="0"/>
        <v>2006</v>
      </c>
      <c r="C64" t="s">
        <v>40</v>
      </c>
      <c r="D64" t="s">
        <v>41</v>
      </c>
      <c r="E64" t="s">
        <v>15</v>
      </c>
      <c r="F64">
        <v>0</v>
      </c>
      <c r="G64">
        <v>0</v>
      </c>
      <c r="H64">
        <v>0</v>
      </c>
      <c r="I64">
        <v>0</v>
      </c>
      <c r="J64">
        <v>0</v>
      </c>
      <c r="M64" t="str">
        <f t="shared" si="1"/>
        <v>2006Other rubber</v>
      </c>
    </row>
    <row r="65" spans="1:13" x14ac:dyDescent="0.25">
      <c r="A65" t="s">
        <v>10</v>
      </c>
      <c r="B65" t="str">
        <f t="shared" si="0"/>
        <v>2006</v>
      </c>
      <c r="C65" t="s">
        <v>40</v>
      </c>
      <c r="D65" t="s">
        <v>42</v>
      </c>
      <c r="E65" t="s">
        <v>13</v>
      </c>
      <c r="F65">
        <v>9770</v>
      </c>
      <c r="G65">
        <v>0</v>
      </c>
      <c r="H65">
        <v>0</v>
      </c>
      <c r="I65">
        <v>0</v>
      </c>
      <c r="J65">
        <v>0</v>
      </c>
      <c r="K65">
        <v>1</v>
      </c>
      <c r="M65" t="str">
        <f t="shared" si="1"/>
        <v>2006Passenger tyres</v>
      </c>
    </row>
    <row r="66" spans="1:13" x14ac:dyDescent="0.25">
      <c r="A66" t="s">
        <v>10</v>
      </c>
      <c r="B66" t="str">
        <f t="shared" si="0"/>
        <v>2006</v>
      </c>
      <c r="C66" t="s">
        <v>40</v>
      </c>
      <c r="D66" t="s">
        <v>42</v>
      </c>
      <c r="E66" t="s">
        <v>14</v>
      </c>
      <c r="F66">
        <v>0</v>
      </c>
      <c r="G66">
        <v>0</v>
      </c>
      <c r="H66">
        <v>0</v>
      </c>
      <c r="I66">
        <v>0</v>
      </c>
      <c r="J66">
        <v>0</v>
      </c>
      <c r="M66" t="str">
        <f t="shared" si="1"/>
        <v>2006Passenger tyres</v>
      </c>
    </row>
    <row r="67" spans="1:13" x14ac:dyDescent="0.25">
      <c r="A67" t="s">
        <v>10</v>
      </c>
      <c r="B67" t="str">
        <f t="shared" ref="B67:B130" si="2">RIGHT(A67,4)</f>
        <v>2006</v>
      </c>
      <c r="C67" t="s">
        <v>40</v>
      </c>
      <c r="D67" t="s">
        <v>42</v>
      </c>
      <c r="E67" t="s">
        <v>15</v>
      </c>
      <c r="F67">
        <v>200</v>
      </c>
      <c r="G67">
        <v>0</v>
      </c>
      <c r="H67">
        <v>0</v>
      </c>
      <c r="I67">
        <v>0</v>
      </c>
      <c r="J67">
        <v>0</v>
      </c>
      <c r="K67">
        <v>1</v>
      </c>
      <c r="M67" t="str">
        <f t="shared" ref="M67:M130" si="3">_xlfn.TEXTJOIN("",FALSE,B67,D67)</f>
        <v>2006Passenger tyres</v>
      </c>
    </row>
    <row r="68" spans="1:13" x14ac:dyDescent="0.25">
      <c r="A68" t="s">
        <v>10</v>
      </c>
      <c r="B68" t="str">
        <f t="shared" si="2"/>
        <v>2006</v>
      </c>
      <c r="C68" t="s">
        <v>40</v>
      </c>
      <c r="D68" t="s">
        <v>43</v>
      </c>
      <c r="E68" t="s">
        <v>13</v>
      </c>
      <c r="F68">
        <v>13556</v>
      </c>
      <c r="G68">
        <v>0</v>
      </c>
      <c r="H68">
        <v>0</v>
      </c>
      <c r="I68">
        <v>0</v>
      </c>
      <c r="J68">
        <v>0</v>
      </c>
      <c r="K68">
        <v>1</v>
      </c>
      <c r="M68" t="str">
        <f t="shared" si="3"/>
        <v>2006Truck tyres</v>
      </c>
    </row>
    <row r="69" spans="1:13" x14ac:dyDescent="0.25">
      <c r="A69" t="s">
        <v>10</v>
      </c>
      <c r="B69" t="str">
        <f t="shared" si="2"/>
        <v>2006</v>
      </c>
      <c r="C69" t="s">
        <v>40</v>
      </c>
      <c r="D69" t="s">
        <v>43</v>
      </c>
      <c r="E69" t="s">
        <v>14</v>
      </c>
      <c r="F69">
        <v>0</v>
      </c>
      <c r="G69">
        <v>0</v>
      </c>
      <c r="H69">
        <v>0</v>
      </c>
      <c r="I69">
        <v>0</v>
      </c>
      <c r="J69">
        <v>0</v>
      </c>
      <c r="M69" t="str">
        <f t="shared" si="3"/>
        <v>2006Truck tyres</v>
      </c>
    </row>
    <row r="70" spans="1:13" x14ac:dyDescent="0.25">
      <c r="A70" t="s">
        <v>10</v>
      </c>
      <c r="B70" t="str">
        <f t="shared" si="2"/>
        <v>2006</v>
      </c>
      <c r="C70" t="s">
        <v>40</v>
      </c>
      <c r="D70" t="s">
        <v>43</v>
      </c>
      <c r="E70" t="s">
        <v>15</v>
      </c>
      <c r="F70">
        <v>221</v>
      </c>
      <c r="G70">
        <v>0</v>
      </c>
      <c r="H70">
        <v>0</v>
      </c>
      <c r="I70">
        <v>0</v>
      </c>
      <c r="J70">
        <v>0</v>
      </c>
      <c r="K70">
        <v>1</v>
      </c>
      <c r="M70" t="str">
        <f t="shared" si="3"/>
        <v>2006Truck tyres</v>
      </c>
    </row>
    <row r="71" spans="1:13" x14ac:dyDescent="0.25">
      <c r="A71" t="s">
        <v>44</v>
      </c>
      <c r="B71" t="str">
        <f t="shared" si="2"/>
        <v>2007</v>
      </c>
      <c r="C71" t="s">
        <v>11</v>
      </c>
      <c r="D71" t="s">
        <v>12</v>
      </c>
      <c r="E71" t="s">
        <v>13</v>
      </c>
      <c r="F71">
        <v>7615</v>
      </c>
      <c r="G71">
        <v>0</v>
      </c>
      <c r="H71">
        <v>0</v>
      </c>
      <c r="I71">
        <v>0</v>
      </c>
      <c r="J71">
        <v>0</v>
      </c>
      <c r="K71">
        <v>1</v>
      </c>
      <c r="M71" t="str">
        <f t="shared" si="3"/>
        <v>2007Asphalt</v>
      </c>
    </row>
    <row r="72" spans="1:13" x14ac:dyDescent="0.25">
      <c r="A72" t="s">
        <v>44</v>
      </c>
      <c r="B72" t="str">
        <f t="shared" si="2"/>
        <v>2007</v>
      </c>
      <c r="C72" t="s">
        <v>11</v>
      </c>
      <c r="D72" t="s">
        <v>12</v>
      </c>
      <c r="E72" t="s">
        <v>14</v>
      </c>
      <c r="F72">
        <v>117340</v>
      </c>
      <c r="G72">
        <v>0</v>
      </c>
      <c r="H72">
        <v>0</v>
      </c>
      <c r="I72">
        <v>0</v>
      </c>
      <c r="J72">
        <v>0</v>
      </c>
      <c r="K72">
        <v>1</v>
      </c>
      <c r="M72" t="str">
        <f t="shared" si="3"/>
        <v>2007Asphalt</v>
      </c>
    </row>
    <row r="73" spans="1:13" x14ac:dyDescent="0.25">
      <c r="A73" t="s">
        <v>44</v>
      </c>
      <c r="B73" t="str">
        <f t="shared" si="2"/>
        <v>2007</v>
      </c>
      <c r="C73" t="s">
        <v>11</v>
      </c>
      <c r="D73" t="s">
        <v>12</v>
      </c>
      <c r="E73" t="s">
        <v>15</v>
      </c>
      <c r="F73">
        <v>64565</v>
      </c>
      <c r="G73">
        <v>0</v>
      </c>
      <c r="H73">
        <v>0</v>
      </c>
      <c r="I73">
        <v>0</v>
      </c>
      <c r="J73">
        <v>0</v>
      </c>
      <c r="K73">
        <v>1</v>
      </c>
      <c r="M73" t="str">
        <f t="shared" si="3"/>
        <v>2007Asphalt</v>
      </c>
    </row>
    <row r="74" spans="1:13" x14ac:dyDescent="0.25">
      <c r="A74" t="s">
        <v>44</v>
      </c>
      <c r="B74" t="str">
        <f t="shared" si="2"/>
        <v>2007</v>
      </c>
      <c r="C74" t="s">
        <v>11</v>
      </c>
      <c r="D74" t="s">
        <v>16</v>
      </c>
      <c r="E74" t="s">
        <v>13</v>
      </c>
      <c r="F74">
        <v>37953</v>
      </c>
      <c r="G74">
        <v>0</v>
      </c>
      <c r="H74">
        <v>0</v>
      </c>
      <c r="I74">
        <v>0</v>
      </c>
      <c r="J74">
        <v>0</v>
      </c>
      <c r="K74">
        <v>1</v>
      </c>
      <c r="M74" t="str">
        <f t="shared" si="3"/>
        <v>2007Bricks</v>
      </c>
    </row>
    <row r="75" spans="1:13" x14ac:dyDescent="0.25">
      <c r="A75" t="s">
        <v>44</v>
      </c>
      <c r="B75" t="str">
        <f t="shared" si="2"/>
        <v>2007</v>
      </c>
      <c r="C75" t="s">
        <v>11</v>
      </c>
      <c r="D75" t="s">
        <v>16</v>
      </c>
      <c r="E75" t="s">
        <v>14</v>
      </c>
      <c r="F75">
        <v>388800</v>
      </c>
      <c r="G75">
        <v>0</v>
      </c>
      <c r="H75">
        <v>0</v>
      </c>
      <c r="I75">
        <v>0</v>
      </c>
      <c r="J75">
        <v>0</v>
      </c>
      <c r="K75">
        <v>1</v>
      </c>
      <c r="M75" t="str">
        <f t="shared" si="3"/>
        <v>2007Bricks</v>
      </c>
    </row>
    <row r="76" spans="1:13" x14ac:dyDescent="0.25">
      <c r="A76" t="s">
        <v>44</v>
      </c>
      <c r="B76" t="str">
        <f t="shared" si="2"/>
        <v>2007</v>
      </c>
      <c r="C76" t="s">
        <v>11</v>
      </c>
      <c r="D76" t="s">
        <v>16</v>
      </c>
      <c r="E76" t="s">
        <v>15</v>
      </c>
      <c r="F76">
        <v>11090</v>
      </c>
      <c r="G76">
        <v>0</v>
      </c>
      <c r="H76">
        <v>0</v>
      </c>
      <c r="I76">
        <v>0</v>
      </c>
      <c r="J76">
        <v>0</v>
      </c>
      <c r="K76">
        <v>1</v>
      </c>
      <c r="M76" t="str">
        <f t="shared" si="3"/>
        <v>2007Bricks</v>
      </c>
    </row>
    <row r="77" spans="1:13" x14ac:dyDescent="0.25">
      <c r="A77" t="s">
        <v>44</v>
      </c>
      <c r="B77" t="str">
        <f t="shared" si="2"/>
        <v>2007</v>
      </c>
      <c r="C77" t="s">
        <v>11</v>
      </c>
      <c r="D77" t="s">
        <v>17</v>
      </c>
      <c r="E77" t="s">
        <v>13</v>
      </c>
      <c r="F77">
        <v>97963</v>
      </c>
      <c r="G77">
        <v>0</v>
      </c>
      <c r="H77">
        <v>0</v>
      </c>
      <c r="I77">
        <v>0</v>
      </c>
      <c r="J77">
        <v>0</v>
      </c>
      <c r="K77">
        <v>1</v>
      </c>
      <c r="M77" t="str">
        <f t="shared" si="3"/>
        <v>2007Concrete</v>
      </c>
    </row>
    <row r="78" spans="1:13" x14ac:dyDescent="0.25">
      <c r="A78" t="s">
        <v>44</v>
      </c>
      <c r="B78" t="str">
        <f t="shared" si="2"/>
        <v>2007</v>
      </c>
      <c r="C78" t="s">
        <v>11</v>
      </c>
      <c r="D78" t="s">
        <v>17</v>
      </c>
      <c r="E78" t="s">
        <v>14</v>
      </c>
      <c r="F78">
        <v>1547857</v>
      </c>
      <c r="G78">
        <v>0</v>
      </c>
      <c r="H78">
        <v>0</v>
      </c>
      <c r="I78">
        <v>0</v>
      </c>
      <c r="J78">
        <v>0</v>
      </c>
      <c r="K78">
        <v>1</v>
      </c>
      <c r="M78" t="str">
        <f t="shared" si="3"/>
        <v>2007Concrete</v>
      </c>
    </row>
    <row r="79" spans="1:13" x14ac:dyDescent="0.25">
      <c r="A79" t="s">
        <v>44</v>
      </c>
      <c r="B79" t="str">
        <f t="shared" si="2"/>
        <v>2007</v>
      </c>
      <c r="C79" t="s">
        <v>11</v>
      </c>
      <c r="D79" t="s">
        <v>17</v>
      </c>
      <c r="E79" t="s">
        <v>15</v>
      </c>
      <c r="F79">
        <v>49488</v>
      </c>
      <c r="G79">
        <v>0</v>
      </c>
      <c r="H79">
        <v>0</v>
      </c>
      <c r="I79">
        <v>0</v>
      </c>
      <c r="J79">
        <v>0</v>
      </c>
      <c r="K79">
        <v>1</v>
      </c>
      <c r="M79" t="str">
        <f t="shared" si="3"/>
        <v>2007Concrete</v>
      </c>
    </row>
    <row r="80" spans="1:13" x14ac:dyDescent="0.25">
      <c r="A80" t="s">
        <v>44</v>
      </c>
      <c r="B80" t="str">
        <f t="shared" si="2"/>
        <v>2007</v>
      </c>
      <c r="C80" t="s">
        <v>11</v>
      </c>
      <c r="D80" t="s">
        <v>18</v>
      </c>
      <c r="E80" t="s">
        <v>13</v>
      </c>
      <c r="F80">
        <v>20592</v>
      </c>
      <c r="G80">
        <v>0</v>
      </c>
      <c r="H80">
        <v>0</v>
      </c>
      <c r="I80">
        <v>0</v>
      </c>
      <c r="J80">
        <v>0</v>
      </c>
      <c r="K80">
        <v>1</v>
      </c>
      <c r="M80" t="str">
        <f t="shared" si="3"/>
        <v>2007Plaster</v>
      </c>
    </row>
    <row r="81" spans="1:13" x14ac:dyDescent="0.25">
      <c r="A81" t="s">
        <v>44</v>
      </c>
      <c r="B81" t="str">
        <f t="shared" si="2"/>
        <v>2007</v>
      </c>
      <c r="C81" t="s">
        <v>11</v>
      </c>
      <c r="D81" t="s">
        <v>18</v>
      </c>
      <c r="E81" t="s">
        <v>14</v>
      </c>
      <c r="F81">
        <v>0</v>
      </c>
      <c r="G81">
        <v>0</v>
      </c>
      <c r="H81">
        <v>0</v>
      </c>
      <c r="I81">
        <v>0</v>
      </c>
      <c r="J81">
        <v>0</v>
      </c>
      <c r="M81" t="str">
        <f t="shared" si="3"/>
        <v>2007Plaster</v>
      </c>
    </row>
    <row r="82" spans="1:13" x14ac:dyDescent="0.25">
      <c r="A82" t="s">
        <v>44</v>
      </c>
      <c r="B82" t="str">
        <f t="shared" si="2"/>
        <v>2007</v>
      </c>
      <c r="C82" t="s">
        <v>11</v>
      </c>
      <c r="D82" t="s">
        <v>18</v>
      </c>
      <c r="E82" t="s">
        <v>15</v>
      </c>
      <c r="F82">
        <v>1708</v>
      </c>
      <c r="G82">
        <v>0</v>
      </c>
      <c r="H82">
        <v>0</v>
      </c>
      <c r="I82">
        <v>0</v>
      </c>
      <c r="J82">
        <v>0</v>
      </c>
      <c r="K82">
        <v>1</v>
      </c>
      <c r="M82" t="str">
        <f t="shared" si="3"/>
        <v>2007Plaster</v>
      </c>
    </row>
    <row r="83" spans="1:13" x14ac:dyDescent="0.25">
      <c r="A83" t="s">
        <v>44</v>
      </c>
      <c r="B83" t="str">
        <f t="shared" si="2"/>
        <v>2007</v>
      </c>
      <c r="C83" t="s">
        <v>11</v>
      </c>
      <c r="D83" t="s">
        <v>45</v>
      </c>
      <c r="E83" t="s">
        <v>13</v>
      </c>
      <c r="F83">
        <v>29325</v>
      </c>
      <c r="G83">
        <v>0</v>
      </c>
      <c r="H83">
        <v>0</v>
      </c>
      <c r="I83">
        <v>0</v>
      </c>
      <c r="J83">
        <v>0</v>
      </c>
      <c r="K83">
        <v>1</v>
      </c>
      <c r="M83" t="str">
        <f t="shared" si="3"/>
        <v>2007Rubble</v>
      </c>
    </row>
    <row r="84" spans="1:13" x14ac:dyDescent="0.25">
      <c r="A84" t="s">
        <v>44</v>
      </c>
      <c r="B84" t="str">
        <f t="shared" si="2"/>
        <v>2007</v>
      </c>
      <c r="C84" t="s">
        <v>11</v>
      </c>
      <c r="D84" t="s">
        <v>45</v>
      </c>
      <c r="E84" t="s">
        <v>14</v>
      </c>
      <c r="F84">
        <v>44716</v>
      </c>
      <c r="G84">
        <v>0</v>
      </c>
      <c r="H84">
        <v>0</v>
      </c>
      <c r="I84">
        <v>0</v>
      </c>
      <c r="J84">
        <v>0</v>
      </c>
      <c r="K84">
        <v>1</v>
      </c>
      <c r="M84" t="str">
        <f t="shared" si="3"/>
        <v>2007Rubble</v>
      </c>
    </row>
    <row r="85" spans="1:13" x14ac:dyDescent="0.25">
      <c r="A85" t="s">
        <v>44</v>
      </c>
      <c r="B85" t="str">
        <f t="shared" si="2"/>
        <v>2007</v>
      </c>
      <c r="C85" t="s">
        <v>11</v>
      </c>
      <c r="D85" t="s">
        <v>45</v>
      </c>
      <c r="E85" t="s">
        <v>15</v>
      </c>
      <c r="F85">
        <v>7392</v>
      </c>
      <c r="G85">
        <v>0</v>
      </c>
      <c r="H85">
        <v>0</v>
      </c>
      <c r="I85">
        <v>0</v>
      </c>
      <c r="J85">
        <v>0</v>
      </c>
      <c r="K85">
        <v>1</v>
      </c>
      <c r="M85" t="str">
        <f t="shared" si="3"/>
        <v>2007Rubble</v>
      </c>
    </row>
    <row r="86" spans="1:13" x14ac:dyDescent="0.25">
      <c r="A86" t="s">
        <v>44</v>
      </c>
      <c r="B86" t="str">
        <f t="shared" si="2"/>
        <v>2007</v>
      </c>
      <c r="C86" t="s">
        <v>11</v>
      </c>
      <c r="D86" t="s">
        <v>19</v>
      </c>
      <c r="E86" t="s">
        <v>13</v>
      </c>
      <c r="F86">
        <v>64953</v>
      </c>
      <c r="G86">
        <v>0</v>
      </c>
      <c r="H86">
        <v>0</v>
      </c>
      <c r="I86">
        <v>0</v>
      </c>
      <c r="J86">
        <v>0</v>
      </c>
      <c r="K86">
        <v>1</v>
      </c>
      <c r="M86" t="str">
        <f t="shared" si="3"/>
        <v>2007Soil and natural materials</v>
      </c>
    </row>
    <row r="87" spans="1:13" x14ac:dyDescent="0.25">
      <c r="A87" t="s">
        <v>44</v>
      </c>
      <c r="B87" t="str">
        <f t="shared" si="2"/>
        <v>2007</v>
      </c>
      <c r="C87" t="s">
        <v>11</v>
      </c>
      <c r="D87" t="s">
        <v>19</v>
      </c>
      <c r="E87" t="s">
        <v>14</v>
      </c>
      <c r="F87">
        <v>675967</v>
      </c>
      <c r="G87">
        <v>0</v>
      </c>
      <c r="H87">
        <v>0</v>
      </c>
      <c r="I87">
        <v>0</v>
      </c>
      <c r="J87">
        <v>0</v>
      </c>
      <c r="K87">
        <v>1</v>
      </c>
      <c r="M87" t="str">
        <f t="shared" si="3"/>
        <v>2007Soil and natural materials</v>
      </c>
    </row>
    <row r="88" spans="1:13" x14ac:dyDescent="0.25">
      <c r="A88" t="s">
        <v>44</v>
      </c>
      <c r="B88" t="str">
        <f t="shared" si="2"/>
        <v>2007</v>
      </c>
      <c r="C88" t="s">
        <v>11</v>
      </c>
      <c r="D88" t="s">
        <v>19</v>
      </c>
      <c r="E88" t="s">
        <v>15</v>
      </c>
      <c r="F88">
        <v>2777</v>
      </c>
      <c r="G88">
        <v>0</v>
      </c>
      <c r="H88">
        <v>0</v>
      </c>
      <c r="I88">
        <v>0</v>
      </c>
      <c r="J88">
        <v>0</v>
      </c>
      <c r="K88">
        <v>1</v>
      </c>
      <c r="M88" t="str">
        <f t="shared" si="3"/>
        <v>2007Soil and natural materials</v>
      </c>
    </row>
    <row r="89" spans="1:13" x14ac:dyDescent="0.25">
      <c r="A89" t="s">
        <v>44</v>
      </c>
      <c r="B89" t="str">
        <f t="shared" si="2"/>
        <v>2007</v>
      </c>
      <c r="C89" t="s">
        <v>20</v>
      </c>
      <c r="D89" t="s">
        <v>21</v>
      </c>
      <c r="E89" t="s">
        <v>13</v>
      </c>
      <c r="F89">
        <v>21769</v>
      </c>
      <c r="G89">
        <v>0</v>
      </c>
      <c r="H89">
        <v>0</v>
      </c>
      <c r="I89">
        <v>0</v>
      </c>
      <c r="J89">
        <v>0</v>
      </c>
      <c r="K89">
        <v>1</v>
      </c>
      <c r="M89" t="str">
        <f t="shared" si="3"/>
        <v>2007Container glass</v>
      </c>
    </row>
    <row r="90" spans="1:13" x14ac:dyDescent="0.25">
      <c r="A90" t="s">
        <v>44</v>
      </c>
      <c r="B90" t="str">
        <f t="shared" si="2"/>
        <v>2007</v>
      </c>
      <c r="C90" t="s">
        <v>20</v>
      </c>
      <c r="D90" t="s">
        <v>21</v>
      </c>
      <c r="E90" t="s">
        <v>14</v>
      </c>
      <c r="F90">
        <v>5995</v>
      </c>
      <c r="G90">
        <v>0</v>
      </c>
      <c r="H90">
        <v>0</v>
      </c>
      <c r="I90">
        <v>0</v>
      </c>
      <c r="J90">
        <v>0</v>
      </c>
      <c r="K90">
        <v>1</v>
      </c>
      <c r="M90" t="str">
        <f t="shared" si="3"/>
        <v>2007Container glass</v>
      </c>
    </row>
    <row r="91" spans="1:13" x14ac:dyDescent="0.25">
      <c r="A91" t="s">
        <v>44</v>
      </c>
      <c r="B91" t="str">
        <f t="shared" si="2"/>
        <v>2007</v>
      </c>
      <c r="C91" t="s">
        <v>20</v>
      </c>
      <c r="D91" t="s">
        <v>21</v>
      </c>
      <c r="E91" t="s">
        <v>15</v>
      </c>
      <c r="F91">
        <v>160191</v>
      </c>
      <c r="G91">
        <v>0</v>
      </c>
      <c r="H91">
        <v>0</v>
      </c>
      <c r="I91">
        <v>0</v>
      </c>
      <c r="J91">
        <v>0</v>
      </c>
      <c r="K91">
        <v>1</v>
      </c>
      <c r="M91" t="str">
        <f t="shared" si="3"/>
        <v>2007Container glass</v>
      </c>
    </row>
    <row r="92" spans="1:13" x14ac:dyDescent="0.25">
      <c r="A92" t="s">
        <v>44</v>
      </c>
      <c r="B92" t="str">
        <f t="shared" si="2"/>
        <v>2007</v>
      </c>
      <c r="C92" t="s">
        <v>20</v>
      </c>
      <c r="D92" t="s">
        <v>22</v>
      </c>
      <c r="E92" t="s">
        <v>13</v>
      </c>
      <c r="F92">
        <v>13355</v>
      </c>
      <c r="G92">
        <v>0</v>
      </c>
      <c r="H92">
        <v>0</v>
      </c>
      <c r="I92">
        <v>0</v>
      </c>
      <c r="J92">
        <v>0</v>
      </c>
      <c r="K92">
        <v>1</v>
      </c>
      <c r="M92" t="str">
        <f t="shared" si="3"/>
        <v>2007Other glass</v>
      </c>
    </row>
    <row r="93" spans="1:13" x14ac:dyDescent="0.25">
      <c r="A93" t="s">
        <v>44</v>
      </c>
      <c r="B93" t="str">
        <f t="shared" si="2"/>
        <v>2007</v>
      </c>
      <c r="C93" t="s">
        <v>20</v>
      </c>
      <c r="D93" t="s">
        <v>22</v>
      </c>
      <c r="E93" t="s">
        <v>14</v>
      </c>
      <c r="F93">
        <v>0</v>
      </c>
      <c r="G93">
        <v>0</v>
      </c>
      <c r="H93">
        <v>0</v>
      </c>
      <c r="I93">
        <v>0</v>
      </c>
      <c r="J93">
        <v>0</v>
      </c>
      <c r="M93" t="str">
        <f t="shared" si="3"/>
        <v>2007Other glass</v>
      </c>
    </row>
    <row r="94" spans="1:13" x14ac:dyDescent="0.25">
      <c r="A94" t="s">
        <v>44</v>
      </c>
      <c r="B94" t="str">
        <f t="shared" si="2"/>
        <v>2007</v>
      </c>
      <c r="C94" t="s">
        <v>20</v>
      </c>
      <c r="D94" t="s">
        <v>22</v>
      </c>
      <c r="E94" t="s">
        <v>15</v>
      </c>
      <c r="F94">
        <v>703</v>
      </c>
      <c r="G94">
        <v>0</v>
      </c>
      <c r="H94">
        <v>0</v>
      </c>
      <c r="I94">
        <v>0</v>
      </c>
      <c r="J94">
        <v>0</v>
      </c>
      <c r="K94">
        <v>1</v>
      </c>
      <c r="M94" t="str">
        <f t="shared" si="3"/>
        <v>2007Other glass</v>
      </c>
    </row>
    <row r="95" spans="1:13" x14ac:dyDescent="0.25">
      <c r="A95" t="s">
        <v>44</v>
      </c>
      <c r="B95" t="str">
        <f t="shared" si="2"/>
        <v>2007</v>
      </c>
      <c r="C95" t="s">
        <v>23</v>
      </c>
      <c r="D95" t="s">
        <v>24</v>
      </c>
      <c r="E95" t="s">
        <v>13</v>
      </c>
      <c r="F95">
        <v>13614</v>
      </c>
      <c r="G95">
        <v>0</v>
      </c>
      <c r="H95">
        <v>0</v>
      </c>
      <c r="I95">
        <v>0</v>
      </c>
      <c r="J95">
        <v>0</v>
      </c>
      <c r="K95">
        <v>1</v>
      </c>
      <c r="M95" t="str">
        <f t="shared" si="3"/>
        <v>2007Aluminium</v>
      </c>
    </row>
    <row r="96" spans="1:13" x14ac:dyDescent="0.25">
      <c r="A96" t="s">
        <v>44</v>
      </c>
      <c r="B96" t="str">
        <f t="shared" si="2"/>
        <v>2007</v>
      </c>
      <c r="C96" t="s">
        <v>23</v>
      </c>
      <c r="D96" t="s">
        <v>24</v>
      </c>
      <c r="E96" t="s">
        <v>14</v>
      </c>
      <c r="F96">
        <v>475</v>
      </c>
      <c r="G96">
        <v>0</v>
      </c>
      <c r="H96">
        <v>0</v>
      </c>
      <c r="I96">
        <v>0</v>
      </c>
      <c r="J96">
        <v>0</v>
      </c>
      <c r="K96">
        <v>1</v>
      </c>
      <c r="M96" t="str">
        <f t="shared" si="3"/>
        <v>2007Aluminium</v>
      </c>
    </row>
    <row r="97" spans="1:13" x14ac:dyDescent="0.25">
      <c r="A97" t="s">
        <v>44</v>
      </c>
      <c r="B97" t="str">
        <f t="shared" si="2"/>
        <v>2007</v>
      </c>
      <c r="C97" t="s">
        <v>23</v>
      </c>
      <c r="D97" t="s">
        <v>24</v>
      </c>
      <c r="E97" t="s">
        <v>15</v>
      </c>
      <c r="F97">
        <v>7978</v>
      </c>
      <c r="G97">
        <v>0</v>
      </c>
      <c r="H97">
        <v>0</v>
      </c>
      <c r="I97">
        <v>0</v>
      </c>
      <c r="J97">
        <v>0</v>
      </c>
      <c r="K97">
        <v>1</v>
      </c>
      <c r="M97" t="str">
        <f t="shared" si="3"/>
        <v>2007Aluminium</v>
      </c>
    </row>
    <row r="98" spans="1:13" x14ac:dyDescent="0.25">
      <c r="A98" t="s">
        <v>44</v>
      </c>
      <c r="B98" t="str">
        <f t="shared" si="2"/>
        <v>2007</v>
      </c>
      <c r="C98" t="s">
        <v>23</v>
      </c>
      <c r="D98" t="s">
        <v>25</v>
      </c>
      <c r="E98" t="s">
        <v>13</v>
      </c>
      <c r="F98">
        <v>685788.8</v>
      </c>
      <c r="G98">
        <v>0</v>
      </c>
      <c r="H98">
        <v>0</v>
      </c>
      <c r="I98">
        <v>0</v>
      </c>
      <c r="J98">
        <v>0</v>
      </c>
      <c r="K98">
        <v>1</v>
      </c>
      <c r="M98" t="str">
        <f t="shared" si="3"/>
        <v>2007Ferrous</v>
      </c>
    </row>
    <row r="99" spans="1:13" x14ac:dyDescent="0.25">
      <c r="A99" t="s">
        <v>44</v>
      </c>
      <c r="B99" t="str">
        <f t="shared" si="2"/>
        <v>2007</v>
      </c>
      <c r="C99" t="s">
        <v>23</v>
      </c>
      <c r="D99" t="s">
        <v>25</v>
      </c>
      <c r="E99" t="s">
        <v>14</v>
      </c>
      <c r="F99">
        <v>102766</v>
      </c>
      <c r="G99">
        <v>0</v>
      </c>
      <c r="H99">
        <v>0</v>
      </c>
      <c r="I99">
        <v>0</v>
      </c>
      <c r="J99">
        <v>0</v>
      </c>
      <c r="K99">
        <v>1</v>
      </c>
      <c r="M99" t="str">
        <f t="shared" si="3"/>
        <v>2007Ferrous</v>
      </c>
    </row>
    <row r="100" spans="1:13" x14ac:dyDescent="0.25">
      <c r="A100" t="s">
        <v>44</v>
      </c>
      <c r="B100" t="str">
        <f t="shared" si="2"/>
        <v>2007</v>
      </c>
      <c r="C100" t="s">
        <v>23</v>
      </c>
      <c r="D100" t="s">
        <v>25</v>
      </c>
      <c r="E100" t="s">
        <v>15</v>
      </c>
      <c r="F100">
        <v>148842.20000000001</v>
      </c>
      <c r="G100">
        <v>0</v>
      </c>
      <c r="H100">
        <v>0</v>
      </c>
      <c r="I100">
        <v>0</v>
      </c>
      <c r="J100">
        <v>0</v>
      </c>
      <c r="K100">
        <v>1</v>
      </c>
      <c r="M100" t="str">
        <f t="shared" si="3"/>
        <v>2007Ferrous</v>
      </c>
    </row>
    <row r="101" spans="1:13" x14ac:dyDescent="0.25">
      <c r="A101" t="s">
        <v>44</v>
      </c>
      <c r="B101" t="str">
        <f t="shared" si="2"/>
        <v>2007</v>
      </c>
      <c r="C101" t="s">
        <v>23</v>
      </c>
      <c r="D101" t="s">
        <v>26</v>
      </c>
      <c r="E101" t="s">
        <v>13</v>
      </c>
      <c r="F101">
        <v>59578</v>
      </c>
      <c r="G101">
        <v>0</v>
      </c>
      <c r="H101">
        <v>0</v>
      </c>
      <c r="I101">
        <v>0</v>
      </c>
      <c r="J101">
        <v>0</v>
      </c>
      <c r="K101">
        <v>1</v>
      </c>
      <c r="M101" t="str">
        <f t="shared" si="3"/>
        <v>2007Other metals</v>
      </c>
    </row>
    <row r="102" spans="1:13" x14ac:dyDescent="0.25">
      <c r="A102" t="s">
        <v>44</v>
      </c>
      <c r="B102" t="str">
        <f t="shared" si="2"/>
        <v>2007</v>
      </c>
      <c r="C102" t="s">
        <v>23</v>
      </c>
      <c r="D102" t="s">
        <v>26</v>
      </c>
      <c r="E102" t="s">
        <v>14</v>
      </c>
      <c r="F102">
        <v>1821</v>
      </c>
      <c r="G102">
        <v>0</v>
      </c>
      <c r="H102">
        <v>0</v>
      </c>
      <c r="I102">
        <v>0</v>
      </c>
      <c r="J102">
        <v>0</v>
      </c>
      <c r="K102">
        <v>1</v>
      </c>
      <c r="M102" t="str">
        <f t="shared" si="3"/>
        <v>2007Other metals</v>
      </c>
    </row>
    <row r="103" spans="1:13" x14ac:dyDescent="0.25">
      <c r="A103" t="s">
        <v>44</v>
      </c>
      <c r="B103" t="str">
        <f t="shared" si="2"/>
        <v>2007</v>
      </c>
      <c r="C103" t="s">
        <v>23</v>
      </c>
      <c r="D103" t="s">
        <v>26</v>
      </c>
      <c r="E103" t="s">
        <v>15</v>
      </c>
      <c r="F103">
        <v>3452</v>
      </c>
      <c r="G103">
        <v>0</v>
      </c>
      <c r="H103">
        <v>0</v>
      </c>
      <c r="I103">
        <v>0</v>
      </c>
      <c r="J103">
        <v>0</v>
      </c>
      <c r="K103">
        <v>1</v>
      </c>
      <c r="M103" t="str">
        <f t="shared" si="3"/>
        <v>2007Other metals</v>
      </c>
    </row>
    <row r="104" spans="1:13" x14ac:dyDescent="0.25">
      <c r="A104" t="s">
        <v>44</v>
      </c>
      <c r="B104" t="str">
        <f t="shared" si="2"/>
        <v>2007</v>
      </c>
      <c r="C104" t="s">
        <v>27</v>
      </c>
      <c r="D104" t="s">
        <v>28</v>
      </c>
      <c r="E104" t="s">
        <v>13</v>
      </c>
      <c r="F104">
        <v>48488</v>
      </c>
      <c r="G104">
        <v>0</v>
      </c>
      <c r="H104">
        <v>0</v>
      </c>
      <c r="I104">
        <v>0</v>
      </c>
      <c r="J104">
        <v>0</v>
      </c>
      <c r="K104">
        <v>1</v>
      </c>
      <c r="M104" t="str">
        <f t="shared" si="3"/>
        <v>2007Food organics</v>
      </c>
    </row>
    <row r="105" spans="1:13" x14ac:dyDescent="0.25">
      <c r="A105" t="s">
        <v>44</v>
      </c>
      <c r="B105" t="str">
        <f t="shared" si="2"/>
        <v>2007</v>
      </c>
      <c r="C105" t="s">
        <v>27</v>
      </c>
      <c r="D105" t="s">
        <v>28</v>
      </c>
      <c r="E105" t="s">
        <v>14</v>
      </c>
      <c r="F105">
        <v>0</v>
      </c>
      <c r="G105">
        <v>0</v>
      </c>
      <c r="H105">
        <v>0</v>
      </c>
      <c r="I105">
        <v>0</v>
      </c>
      <c r="J105">
        <v>0</v>
      </c>
      <c r="M105" t="str">
        <f t="shared" si="3"/>
        <v>2007Food organics</v>
      </c>
    </row>
    <row r="106" spans="1:13" x14ac:dyDescent="0.25">
      <c r="A106" t="s">
        <v>44</v>
      </c>
      <c r="B106" t="str">
        <f t="shared" si="2"/>
        <v>2007</v>
      </c>
      <c r="C106" t="s">
        <v>27</v>
      </c>
      <c r="D106" t="s">
        <v>28</v>
      </c>
      <c r="E106" t="s">
        <v>15</v>
      </c>
      <c r="F106">
        <v>95</v>
      </c>
      <c r="G106">
        <v>0</v>
      </c>
      <c r="H106">
        <v>0</v>
      </c>
      <c r="I106">
        <v>0</v>
      </c>
      <c r="J106">
        <v>0</v>
      </c>
      <c r="K106">
        <v>1</v>
      </c>
      <c r="M106" t="str">
        <f t="shared" si="3"/>
        <v>2007Food organics</v>
      </c>
    </row>
    <row r="107" spans="1:13" x14ac:dyDescent="0.25">
      <c r="A107" t="s">
        <v>44</v>
      </c>
      <c r="B107" t="str">
        <f t="shared" si="2"/>
        <v>2007</v>
      </c>
      <c r="C107" t="s">
        <v>27</v>
      </c>
      <c r="D107" t="s">
        <v>29</v>
      </c>
      <c r="E107" t="s">
        <v>13</v>
      </c>
      <c r="F107">
        <v>85463</v>
      </c>
      <c r="G107">
        <v>0</v>
      </c>
      <c r="H107">
        <v>0</v>
      </c>
      <c r="I107">
        <v>0</v>
      </c>
      <c r="J107">
        <v>0</v>
      </c>
      <c r="K107">
        <v>1</v>
      </c>
      <c r="M107" t="str">
        <f t="shared" si="3"/>
        <v>2007Garden organics</v>
      </c>
    </row>
    <row r="108" spans="1:13" x14ac:dyDescent="0.25">
      <c r="A108" t="s">
        <v>44</v>
      </c>
      <c r="B108" t="str">
        <f t="shared" si="2"/>
        <v>2007</v>
      </c>
      <c r="C108" t="s">
        <v>27</v>
      </c>
      <c r="D108" t="s">
        <v>29</v>
      </c>
      <c r="E108" t="s">
        <v>14</v>
      </c>
      <c r="F108">
        <v>4995</v>
      </c>
      <c r="G108">
        <v>0</v>
      </c>
      <c r="H108">
        <v>0</v>
      </c>
      <c r="I108">
        <v>0</v>
      </c>
      <c r="J108">
        <v>0</v>
      </c>
      <c r="K108">
        <v>1</v>
      </c>
      <c r="M108" t="str">
        <f t="shared" si="3"/>
        <v>2007Garden organics</v>
      </c>
    </row>
    <row r="109" spans="1:13" x14ac:dyDescent="0.25">
      <c r="A109" t="s">
        <v>44</v>
      </c>
      <c r="B109" t="str">
        <f t="shared" si="2"/>
        <v>2007</v>
      </c>
      <c r="C109" t="s">
        <v>27</v>
      </c>
      <c r="D109" t="s">
        <v>29</v>
      </c>
      <c r="E109" t="s">
        <v>15</v>
      </c>
      <c r="F109">
        <v>248900</v>
      </c>
      <c r="G109">
        <v>0</v>
      </c>
      <c r="H109">
        <v>0</v>
      </c>
      <c r="I109">
        <v>0</v>
      </c>
      <c r="J109">
        <v>0</v>
      </c>
      <c r="K109">
        <v>1</v>
      </c>
      <c r="M109" t="str">
        <f t="shared" si="3"/>
        <v>2007Garden organics</v>
      </c>
    </row>
    <row r="110" spans="1:13" x14ac:dyDescent="0.25">
      <c r="A110" t="s">
        <v>44</v>
      </c>
      <c r="B110" t="str">
        <f t="shared" si="2"/>
        <v>2007</v>
      </c>
      <c r="C110" t="s">
        <v>27</v>
      </c>
      <c r="D110" t="s">
        <v>30</v>
      </c>
      <c r="E110" t="s">
        <v>13</v>
      </c>
      <c r="F110">
        <v>0</v>
      </c>
      <c r="G110">
        <v>0</v>
      </c>
      <c r="H110">
        <v>0</v>
      </c>
      <c r="I110">
        <v>0</v>
      </c>
      <c r="J110">
        <v>0</v>
      </c>
      <c r="M110" t="str">
        <f t="shared" si="3"/>
        <v>2007Other organics</v>
      </c>
    </row>
    <row r="111" spans="1:13" x14ac:dyDescent="0.25">
      <c r="A111" t="s">
        <v>44</v>
      </c>
      <c r="B111" t="str">
        <f t="shared" si="2"/>
        <v>2007</v>
      </c>
      <c r="C111" t="s">
        <v>27</v>
      </c>
      <c r="D111" t="s">
        <v>30</v>
      </c>
      <c r="E111" t="s">
        <v>14</v>
      </c>
      <c r="F111">
        <v>0</v>
      </c>
      <c r="G111">
        <v>0</v>
      </c>
      <c r="H111">
        <v>0</v>
      </c>
      <c r="I111">
        <v>0</v>
      </c>
      <c r="J111">
        <v>0</v>
      </c>
      <c r="M111" t="str">
        <f t="shared" si="3"/>
        <v>2007Other organics</v>
      </c>
    </row>
    <row r="112" spans="1:13" x14ac:dyDescent="0.25">
      <c r="A112" t="s">
        <v>44</v>
      </c>
      <c r="B112" t="str">
        <f t="shared" si="2"/>
        <v>2007</v>
      </c>
      <c r="C112" t="s">
        <v>27</v>
      </c>
      <c r="D112" t="s">
        <v>30</v>
      </c>
      <c r="E112" t="s">
        <v>15</v>
      </c>
      <c r="F112">
        <v>0</v>
      </c>
      <c r="G112">
        <v>0</v>
      </c>
      <c r="H112">
        <v>0</v>
      </c>
      <c r="I112">
        <v>0</v>
      </c>
      <c r="J112">
        <v>0</v>
      </c>
      <c r="M112" t="str">
        <f t="shared" si="3"/>
        <v>2007Other organics</v>
      </c>
    </row>
    <row r="113" spans="1:13" x14ac:dyDescent="0.25">
      <c r="A113" t="s">
        <v>44</v>
      </c>
      <c r="B113" t="str">
        <f t="shared" si="2"/>
        <v>2007</v>
      </c>
      <c r="C113" t="s">
        <v>27</v>
      </c>
      <c r="D113" t="s">
        <v>31</v>
      </c>
      <c r="E113" t="s">
        <v>13</v>
      </c>
      <c r="F113">
        <v>151285.5</v>
      </c>
      <c r="G113">
        <v>0</v>
      </c>
      <c r="H113">
        <v>0</v>
      </c>
      <c r="I113">
        <v>0</v>
      </c>
      <c r="J113">
        <v>0</v>
      </c>
      <c r="K113">
        <v>1</v>
      </c>
      <c r="M113" t="str">
        <f t="shared" si="3"/>
        <v>2007Wood /timber</v>
      </c>
    </row>
    <row r="114" spans="1:13" x14ac:dyDescent="0.25">
      <c r="A114" t="s">
        <v>44</v>
      </c>
      <c r="B114" t="str">
        <f t="shared" si="2"/>
        <v>2007</v>
      </c>
      <c r="C114" t="s">
        <v>27</v>
      </c>
      <c r="D114" t="s">
        <v>31</v>
      </c>
      <c r="E114" t="s">
        <v>14</v>
      </c>
      <c r="F114">
        <v>23090</v>
      </c>
      <c r="G114">
        <v>0</v>
      </c>
      <c r="H114">
        <v>0</v>
      </c>
      <c r="I114">
        <v>0</v>
      </c>
      <c r="J114">
        <v>0</v>
      </c>
      <c r="K114">
        <v>1</v>
      </c>
      <c r="M114" t="str">
        <f t="shared" si="3"/>
        <v>2007Wood /timber</v>
      </c>
    </row>
    <row r="115" spans="1:13" x14ac:dyDescent="0.25">
      <c r="A115" t="s">
        <v>44</v>
      </c>
      <c r="B115" t="str">
        <f t="shared" si="2"/>
        <v>2007</v>
      </c>
      <c r="C115" t="s">
        <v>27</v>
      </c>
      <c r="D115" t="s">
        <v>31</v>
      </c>
      <c r="E115" t="s">
        <v>15</v>
      </c>
      <c r="F115">
        <v>5036.5</v>
      </c>
      <c r="G115">
        <v>0</v>
      </c>
      <c r="H115">
        <v>0</v>
      </c>
      <c r="I115">
        <v>0</v>
      </c>
      <c r="J115">
        <v>0</v>
      </c>
      <c r="K115">
        <v>1</v>
      </c>
      <c r="M115" t="str">
        <f t="shared" si="3"/>
        <v>2007Wood /timber</v>
      </c>
    </row>
    <row r="116" spans="1:13" x14ac:dyDescent="0.25">
      <c r="A116" t="s">
        <v>44</v>
      </c>
      <c r="B116" t="str">
        <f t="shared" si="2"/>
        <v>2007</v>
      </c>
      <c r="C116" t="s">
        <v>32</v>
      </c>
      <c r="D116" t="s">
        <v>33</v>
      </c>
      <c r="E116" t="s">
        <v>13</v>
      </c>
      <c r="F116">
        <v>341888.3</v>
      </c>
      <c r="G116">
        <v>0</v>
      </c>
      <c r="H116">
        <v>0</v>
      </c>
      <c r="I116">
        <v>0</v>
      </c>
      <c r="J116">
        <v>0</v>
      </c>
      <c r="K116">
        <v>1</v>
      </c>
      <c r="M116" t="str">
        <f t="shared" si="3"/>
        <v>2007Cardboard</v>
      </c>
    </row>
    <row r="117" spans="1:13" x14ac:dyDescent="0.25">
      <c r="A117" t="s">
        <v>44</v>
      </c>
      <c r="B117" t="str">
        <f t="shared" si="2"/>
        <v>2007</v>
      </c>
      <c r="C117" t="s">
        <v>32</v>
      </c>
      <c r="D117" t="s">
        <v>33</v>
      </c>
      <c r="E117" t="s">
        <v>14</v>
      </c>
      <c r="F117">
        <v>1199</v>
      </c>
      <c r="G117">
        <v>0</v>
      </c>
      <c r="H117">
        <v>0</v>
      </c>
      <c r="I117">
        <v>0</v>
      </c>
      <c r="J117">
        <v>0</v>
      </c>
      <c r="K117">
        <v>1</v>
      </c>
      <c r="M117" t="str">
        <f t="shared" si="3"/>
        <v>2007Cardboard</v>
      </c>
    </row>
    <row r="118" spans="1:13" x14ac:dyDescent="0.25">
      <c r="A118" t="s">
        <v>44</v>
      </c>
      <c r="B118" t="str">
        <f t="shared" si="2"/>
        <v>2007</v>
      </c>
      <c r="C118" t="s">
        <v>32</v>
      </c>
      <c r="D118" t="s">
        <v>33</v>
      </c>
      <c r="E118" t="s">
        <v>15</v>
      </c>
      <c r="F118">
        <v>23831.7</v>
      </c>
      <c r="G118">
        <v>0</v>
      </c>
      <c r="H118">
        <v>0</v>
      </c>
      <c r="I118">
        <v>0</v>
      </c>
      <c r="J118">
        <v>0</v>
      </c>
      <c r="K118">
        <v>1</v>
      </c>
      <c r="M118" t="str">
        <f t="shared" si="3"/>
        <v>2007Cardboard</v>
      </c>
    </row>
    <row r="119" spans="1:13" x14ac:dyDescent="0.25">
      <c r="A119" t="s">
        <v>44</v>
      </c>
      <c r="B119" t="str">
        <f t="shared" si="2"/>
        <v>2007</v>
      </c>
      <c r="C119" t="s">
        <v>32</v>
      </c>
      <c r="D119" t="s">
        <v>46</v>
      </c>
      <c r="E119" t="s">
        <v>13</v>
      </c>
      <c r="F119">
        <v>1200</v>
      </c>
      <c r="G119">
        <v>0</v>
      </c>
      <c r="H119">
        <v>0</v>
      </c>
      <c r="I119">
        <v>0</v>
      </c>
      <c r="J119">
        <v>0</v>
      </c>
      <c r="K119">
        <v>1</v>
      </c>
      <c r="M119" t="str">
        <f t="shared" si="3"/>
        <v>2007Liquidpaperboard</v>
      </c>
    </row>
    <row r="120" spans="1:13" x14ac:dyDescent="0.25">
      <c r="A120" t="s">
        <v>44</v>
      </c>
      <c r="B120" t="str">
        <f t="shared" si="2"/>
        <v>2007</v>
      </c>
      <c r="C120" t="s">
        <v>32</v>
      </c>
      <c r="D120" t="s">
        <v>46</v>
      </c>
      <c r="E120" t="s">
        <v>14</v>
      </c>
      <c r="F120">
        <v>0</v>
      </c>
      <c r="G120">
        <v>0</v>
      </c>
      <c r="H120">
        <v>0</v>
      </c>
      <c r="I120">
        <v>0</v>
      </c>
      <c r="J120">
        <v>0</v>
      </c>
      <c r="M120" t="str">
        <f t="shared" si="3"/>
        <v>2007Liquidpaperboard</v>
      </c>
    </row>
    <row r="121" spans="1:13" x14ac:dyDescent="0.25">
      <c r="A121" t="s">
        <v>44</v>
      </c>
      <c r="B121" t="str">
        <f t="shared" si="2"/>
        <v>2007</v>
      </c>
      <c r="C121" t="s">
        <v>32</v>
      </c>
      <c r="D121" t="s">
        <v>46</v>
      </c>
      <c r="E121" t="s">
        <v>15</v>
      </c>
      <c r="F121">
        <v>0</v>
      </c>
      <c r="G121">
        <v>0</v>
      </c>
      <c r="H121">
        <v>0</v>
      </c>
      <c r="I121">
        <v>0</v>
      </c>
      <c r="J121">
        <v>0</v>
      </c>
      <c r="M121" t="str">
        <f t="shared" si="3"/>
        <v>2007Liquidpaperboard</v>
      </c>
    </row>
    <row r="122" spans="1:13" x14ac:dyDescent="0.25">
      <c r="A122" t="s">
        <v>44</v>
      </c>
      <c r="B122" t="str">
        <f t="shared" si="2"/>
        <v>2007</v>
      </c>
      <c r="C122" t="s">
        <v>32</v>
      </c>
      <c r="D122" t="s">
        <v>34</v>
      </c>
      <c r="E122" t="s">
        <v>13</v>
      </c>
      <c r="F122">
        <v>66259</v>
      </c>
      <c r="G122">
        <v>0</v>
      </c>
      <c r="H122">
        <v>0</v>
      </c>
      <c r="I122">
        <v>0</v>
      </c>
      <c r="J122">
        <v>0</v>
      </c>
      <c r="K122">
        <v>1</v>
      </c>
      <c r="M122" t="str">
        <f t="shared" si="3"/>
        <v>2007Newsprint and magazines</v>
      </c>
    </row>
    <row r="123" spans="1:13" x14ac:dyDescent="0.25">
      <c r="A123" t="s">
        <v>44</v>
      </c>
      <c r="B123" t="str">
        <f t="shared" si="2"/>
        <v>2007</v>
      </c>
      <c r="C123" t="s">
        <v>32</v>
      </c>
      <c r="D123" t="s">
        <v>34</v>
      </c>
      <c r="E123" t="s">
        <v>14</v>
      </c>
      <c r="F123">
        <v>5663</v>
      </c>
      <c r="G123">
        <v>0</v>
      </c>
      <c r="H123">
        <v>0</v>
      </c>
      <c r="I123">
        <v>0</v>
      </c>
      <c r="J123">
        <v>0</v>
      </c>
      <c r="K123">
        <v>1</v>
      </c>
      <c r="M123" t="str">
        <f t="shared" si="3"/>
        <v>2007Newsprint and magazines</v>
      </c>
    </row>
    <row r="124" spans="1:13" x14ac:dyDescent="0.25">
      <c r="A124" t="s">
        <v>44</v>
      </c>
      <c r="B124" t="str">
        <f t="shared" si="2"/>
        <v>2007</v>
      </c>
      <c r="C124" t="s">
        <v>32</v>
      </c>
      <c r="D124" t="s">
        <v>34</v>
      </c>
      <c r="E124" t="s">
        <v>15</v>
      </c>
      <c r="F124">
        <v>21879</v>
      </c>
      <c r="G124">
        <v>0</v>
      </c>
      <c r="H124">
        <v>0</v>
      </c>
      <c r="I124">
        <v>0</v>
      </c>
      <c r="J124">
        <v>0</v>
      </c>
      <c r="K124">
        <v>1</v>
      </c>
      <c r="M124" t="str">
        <f t="shared" si="3"/>
        <v>2007Newsprint and magazines</v>
      </c>
    </row>
    <row r="125" spans="1:13" x14ac:dyDescent="0.25">
      <c r="A125" t="s">
        <v>44</v>
      </c>
      <c r="B125" t="str">
        <f t="shared" si="2"/>
        <v>2007</v>
      </c>
      <c r="C125" t="s">
        <v>32</v>
      </c>
      <c r="D125" t="s">
        <v>35</v>
      </c>
      <c r="E125" t="s">
        <v>13</v>
      </c>
      <c r="F125">
        <v>700</v>
      </c>
      <c r="G125">
        <v>0</v>
      </c>
      <c r="H125">
        <v>0</v>
      </c>
      <c r="I125">
        <v>0</v>
      </c>
      <c r="J125">
        <v>0</v>
      </c>
      <c r="K125">
        <v>1</v>
      </c>
      <c r="M125" t="str">
        <f t="shared" si="3"/>
        <v>2007Other paper</v>
      </c>
    </row>
    <row r="126" spans="1:13" x14ac:dyDescent="0.25">
      <c r="A126" t="s">
        <v>44</v>
      </c>
      <c r="B126" t="str">
        <f t="shared" si="2"/>
        <v>2007</v>
      </c>
      <c r="C126" t="s">
        <v>32</v>
      </c>
      <c r="D126" t="s">
        <v>35</v>
      </c>
      <c r="E126" t="s">
        <v>14</v>
      </c>
      <c r="F126">
        <v>288</v>
      </c>
      <c r="G126">
        <v>0</v>
      </c>
      <c r="H126">
        <v>0</v>
      </c>
      <c r="I126">
        <v>0</v>
      </c>
      <c r="J126">
        <v>0</v>
      </c>
      <c r="K126">
        <v>1</v>
      </c>
      <c r="M126" t="str">
        <f t="shared" si="3"/>
        <v>2007Other paper</v>
      </c>
    </row>
    <row r="127" spans="1:13" x14ac:dyDescent="0.25">
      <c r="A127" t="s">
        <v>44</v>
      </c>
      <c r="B127" t="str">
        <f t="shared" si="2"/>
        <v>2007</v>
      </c>
      <c r="C127" t="s">
        <v>32</v>
      </c>
      <c r="D127" t="s">
        <v>35</v>
      </c>
      <c r="E127" t="s">
        <v>15</v>
      </c>
      <c r="F127">
        <v>135379</v>
      </c>
      <c r="G127">
        <v>0</v>
      </c>
      <c r="H127">
        <v>0</v>
      </c>
      <c r="I127">
        <v>0</v>
      </c>
      <c r="J127">
        <v>0</v>
      </c>
      <c r="K127">
        <v>1</v>
      </c>
      <c r="M127" t="str">
        <f t="shared" si="3"/>
        <v>2007Other paper</v>
      </c>
    </row>
    <row r="128" spans="1:13" x14ac:dyDescent="0.25">
      <c r="A128" t="s">
        <v>44</v>
      </c>
      <c r="B128" t="str">
        <f t="shared" si="2"/>
        <v>2007</v>
      </c>
      <c r="C128" t="s">
        <v>32</v>
      </c>
      <c r="D128" t="s">
        <v>36</v>
      </c>
      <c r="E128" t="s">
        <v>13</v>
      </c>
      <c r="F128">
        <v>55806</v>
      </c>
      <c r="G128">
        <v>0</v>
      </c>
      <c r="H128">
        <v>0</v>
      </c>
      <c r="I128">
        <v>0</v>
      </c>
      <c r="J128">
        <v>0</v>
      </c>
      <c r="K128">
        <v>1</v>
      </c>
      <c r="M128" t="str">
        <f t="shared" si="3"/>
        <v>2007Printing and writing paper</v>
      </c>
    </row>
    <row r="129" spans="1:13" x14ac:dyDescent="0.25">
      <c r="A129" t="s">
        <v>44</v>
      </c>
      <c r="B129" t="str">
        <f t="shared" si="2"/>
        <v>2007</v>
      </c>
      <c r="C129" t="s">
        <v>32</v>
      </c>
      <c r="D129" t="s">
        <v>36</v>
      </c>
      <c r="E129" t="s">
        <v>14</v>
      </c>
      <c r="F129">
        <v>397</v>
      </c>
      <c r="G129">
        <v>0</v>
      </c>
      <c r="H129">
        <v>0</v>
      </c>
      <c r="I129">
        <v>0</v>
      </c>
      <c r="J129">
        <v>0</v>
      </c>
      <c r="K129">
        <v>1</v>
      </c>
      <c r="M129" t="str">
        <f t="shared" si="3"/>
        <v>2007Printing and writing paper</v>
      </c>
    </row>
    <row r="130" spans="1:13" x14ac:dyDescent="0.25">
      <c r="A130" t="s">
        <v>44</v>
      </c>
      <c r="B130" t="str">
        <f t="shared" si="2"/>
        <v>2007</v>
      </c>
      <c r="C130" t="s">
        <v>32</v>
      </c>
      <c r="D130" t="s">
        <v>36</v>
      </c>
      <c r="E130" t="s">
        <v>15</v>
      </c>
      <c r="F130">
        <v>152</v>
      </c>
      <c r="G130">
        <v>0</v>
      </c>
      <c r="H130">
        <v>0</v>
      </c>
      <c r="I130">
        <v>0</v>
      </c>
      <c r="J130">
        <v>0</v>
      </c>
      <c r="K130">
        <v>1</v>
      </c>
      <c r="M130" t="str">
        <f t="shared" si="3"/>
        <v>2007Printing and writing paper</v>
      </c>
    </row>
    <row r="131" spans="1:13" x14ac:dyDescent="0.25">
      <c r="A131" t="s">
        <v>44</v>
      </c>
      <c r="B131" t="str">
        <f t="shared" ref="B131:B194" si="4">RIGHT(A131,4)</f>
        <v>2007</v>
      </c>
      <c r="C131" t="s">
        <v>37</v>
      </c>
      <c r="D131" t="s">
        <v>39</v>
      </c>
      <c r="E131" t="s">
        <v>13</v>
      </c>
      <c r="F131">
        <v>126</v>
      </c>
      <c r="G131">
        <v>0</v>
      </c>
      <c r="H131">
        <v>0</v>
      </c>
      <c r="I131">
        <v>0</v>
      </c>
      <c r="J131">
        <v>0</v>
      </c>
      <c r="K131">
        <v>1</v>
      </c>
      <c r="M131" t="str">
        <f t="shared" ref="M131:M194" si="5">_xlfn.TEXTJOIN("",FALSE,B131,D131)</f>
        <v>2007Other textiles</v>
      </c>
    </row>
    <row r="132" spans="1:13" x14ac:dyDescent="0.25">
      <c r="A132" t="s">
        <v>44</v>
      </c>
      <c r="B132" t="str">
        <f t="shared" si="4"/>
        <v>2007</v>
      </c>
      <c r="C132" t="s">
        <v>37</v>
      </c>
      <c r="D132" t="s">
        <v>39</v>
      </c>
      <c r="E132" t="s">
        <v>14</v>
      </c>
      <c r="F132">
        <v>0</v>
      </c>
      <c r="G132">
        <v>0</v>
      </c>
      <c r="H132">
        <v>0</v>
      </c>
      <c r="I132">
        <v>0</v>
      </c>
      <c r="J132">
        <v>0</v>
      </c>
      <c r="M132" t="str">
        <f t="shared" si="5"/>
        <v>2007Other textiles</v>
      </c>
    </row>
    <row r="133" spans="1:13" x14ac:dyDescent="0.25">
      <c r="A133" t="s">
        <v>44</v>
      </c>
      <c r="B133" t="str">
        <f t="shared" si="4"/>
        <v>2007</v>
      </c>
      <c r="C133" t="s">
        <v>37</v>
      </c>
      <c r="D133" t="s">
        <v>39</v>
      </c>
      <c r="E133" t="s">
        <v>15</v>
      </c>
      <c r="F133">
        <v>2194</v>
      </c>
      <c r="G133">
        <v>0</v>
      </c>
      <c r="H133">
        <v>0</v>
      </c>
      <c r="I133">
        <v>0</v>
      </c>
      <c r="J133">
        <v>0</v>
      </c>
      <c r="K133">
        <v>1</v>
      </c>
      <c r="M133" t="str">
        <f t="shared" si="5"/>
        <v>2007Other textiles</v>
      </c>
    </row>
    <row r="134" spans="1:13" x14ac:dyDescent="0.25">
      <c r="A134" t="s">
        <v>44</v>
      </c>
      <c r="B134" t="str">
        <f t="shared" si="4"/>
        <v>2007</v>
      </c>
      <c r="C134" t="s">
        <v>40</v>
      </c>
      <c r="D134" t="s">
        <v>47</v>
      </c>
      <c r="E134" t="s">
        <v>13</v>
      </c>
      <c r="F134">
        <v>2630</v>
      </c>
      <c r="G134">
        <v>0</v>
      </c>
      <c r="H134">
        <v>0</v>
      </c>
      <c r="I134">
        <v>0</v>
      </c>
      <c r="J134">
        <v>0</v>
      </c>
      <c r="K134">
        <v>1</v>
      </c>
      <c r="M134" t="str">
        <f t="shared" si="5"/>
        <v>2007Offroad tyres</v>
      </c>
    </row>
    <row r="135" spans="1:13" x14ac:dyDescent="0.25">
      <c r="A135" t="s">
        <v>44</v>
      </c>
      <c r="B135" t="str">
        <f t="shared" si="4"/>
        <v>2007</v>
      </c>
      <c r="C135" t="s">
        <v>40</v>
      </c>
      <c r="D135" t="s">
        <v>47</v>
      </c>
      <c r="E135" t="s">
        <v>14</v>
      </c>
      <c r="F135">
        <v>0</v>
      </c>
      <c r="G135">
        <v>0</v>
      </c>
      <c r="H135">
        <v>0</v>
      </c>
      <c r="I135">
        <v>0</v>
      </c>
      <c r="J135">
        <v>0</v>
      </c>
      <c r="M135" t="str">
        <f t="shared" si="5"/>
        <v>2007Offroad tyres</v>
      </c>
    </row>
    <row r="136" spans="1:13" x14ac:dyDescent="0.25">
      <c r="A136" t="s">
        <v>44</v>
      </c>
      <c r="B136" t="str">
        <f t="shared" si="4"/>
        <v>2007</v>
      </c>
      <c r="C136" t="s">
        <v>40</v>
      </c>
      <c r="D136" t="s">
        <v>47</v>
      </c>
      <c r="E136" t="s">
        <v>15</v>
      </c>
      <c r="F136">
        <v>138</v>
      </c>
      <c r="G136">
        <v>0</v>
      </c>
      <c r="H136">
        <v>0</v>
      </c>
      <c r="I136">
        <v>0</v>
      </c>
      <c r="J136">
        <v>0</v>
      </c>
      <c r="K136">
        <v>1</v>
      </c>
      <c r="M136" t="str">
        <f t="shared" si="5"/>
        <v>2007Offroad tyres</v>
      </c>
    </row>
    <row r="137" spans="1:13" x14ac:dyDescent="0.25">
      <c r="A137" t="s">
        <v>44</v>
      </c>
      <c r="B137" t="str">
        <f t="shared" si="4"/>
        <v>2007</v>
      </c>
      <c r="C137" t="s">
        <v>40</v>
      </c>
      <c r="D137" t="s">
        <v>42</v>
      </c>
      <c r="E137" t="s">
        <v>13</v>
      </c>
      <c r="F137">
        <v>13552</v>
      </c>
      <c r="G137">
        <v>0</v>
      </c>
      <c r="H137">
        <v>0</v>
      </c>
      <c r="I137">
        <v>0</v>
      </c>
      <c r="J137">
        <v>0</v>
      </c>
      <c r="K137">
        <v>1</v>
      </c>
      <c r="M137" t="str">
        <f t="shared" si="5"/>
        <v>2007Passenger tyres</v>
      </c>
    </row>
    <row r="138" spans="1:13" x14ac:dyDescent="0.25">
      <c r="A138" t="s">
        <v>44</v>
      </c>
      <c r="B138" t="str">
        <f t="shared" si="4"/>
        <v>2007</v>
      </c>
      <c r="C138" t="s">
        <v>40</v>
      </c>
      <c r="D138" t="s">
        <v>42</v>
      </c>
      <c r="E138" t="s">
        <v>14</v>
      </c>
      <c r="F138">
        <v>0</v>
      </c>
      <c r="G138">
        <v>0</v>
      </c>
      <c r="H138">
        <v>0</v>
      </c>
      <c r="I138">
        <v>0</v>
      </c>
      <c r="J138">
        <v>0</v>
      </c>
      <c r="M138" t="str">
        <f t="shared" si="5"/>
        <v>2007Passenger tyres</v>
      </c>
    </row>
    <row r="139" spans="1:13" x14ac:dyDescent="0.25">
      <c r="A139" t="s">
        <v>44</v>
      </c>
      <c r="B139" t="str">
        <f t="shared" si="4"/>
        <v>2007</v>
      </c>
      <c r="C139" t="s">
        <v>40</v>
      </c>
      <c r="D139" t="s">
        <v>42</v>
      </c>
      <c r="E139" t="s">
        <v>15</v>
      </c>
      <c r="F139">
        <v>80</v>
      </c>
      <c r="G139">
        <v>0</v>
      </c>
      <c r="H139">
        <v>0</v>
      </c>
      <c r="I139">
        <v>0</v>
      </c>
      <c r="J139">
        <v>0</v>
      </c>
      <c r="K139">
        <v>1</v>
      </c>
      <c r="M139" t="str">
        <f t="shared" si="5"/>
        <v>2007Passenger tyres</v>
      </c>
    </row>
    <row r="140" spans="1:13" x14ac:dyDescent="0.25">
      <c r="A140" t="s">
        <v>44</v>
      </c>
      <c r="B140" t="str">
        <f t="shared" si="4"/>
        <v>2007</v>
      </c>
      <c r="C140" t="s">
        <v>40</v>
      </c>
      <c r="D140" t="s">
        <v>43</v>
      </c>
      <c r="E140" t="s">
        <v>13</v>
      </c>
      <c r="F140">
        <v>8851</v>
      </c>
      <c r="G140">
        <v>0</v>
      </c>
      <c r="H140">
        <v>0</v>
      </c>
      <c r="I140">
        <v>0</v>
      </c>
      <c r="J140">
        <v>0</v>
      </c>
      <c r="K140">
        <v>1</v>
      </c>
      <c r="M140" t="str">
        <f t="shared" si="5"/>
        <v>2007Truck tyres</v>
      </c>
    </row>
    <row r="141" spans="1:13" x14ac:dyDescent="0.25">
      <c r="A141" t="s">
        <v>44</v>
      </c>
      <c r="B141" t="str">
        <f t="shared" si="4"/>
        <v>2007</v>
      </c>
      <c r="C141" t="s">
        <v>40</v>
      </c>
      <c r="D141" t="s">
        <v>43</v>
      </c>
      <c r="E141" t="s">
        <v>14</v>
      </c>
      <c r="F141">
        <v>0</v>
      </c>
      <c r="G141">
        <v>0</v>
      </c>
      <c r="H141">
        <v>0</v>
      </c>
      <c r="I141">
        <v>0</v>
      </c>
      <c r="J141">
        <v>0</v>
      </c>
      <c r="M141" t="str">
        <f t="shared" si="5"/>
        <v>2007Truck tyres</v>
      </c>
    </row>
    <row r="142" spans="1:13" x14ac:dyDescent="0.25">
      <c r="A142" t="s">
        <v>44</v>
      </c>
      <c r="B142" t="str">
        <f t="shared" si="4"/>
        <v>2007</v>
      </c>
      <c r="C142" t="s">
        <v>40</v>
      </c>
      <c r="D142" t="s">
        <v>43</v>
      </c>
      <c r="E142" t="s">
        <v>15</v>
      </c>
      <c r="F142">
        <v>782</v>
      </c>
      <c r="G142">
        <v>0</v>
      </c>
      <c r="H142">
        <v>0</v>
      </c>
      <c r="I142">
        <v>0</v>
      </c>
      <c r="J142">
        <v>0</v>
      </c>
      <c r="K142">
        <v>1</v>
      </c>
      <c r="M142" t="str">
        <f t="shared" si="5"/>
        <v>2007Truck tyres</v>
      </c>
    </row>
    <row r="143" spans="1:13" x14ac:dyDescent="0.25">
      <c r="A143" t="s">
        <v>48</v>
      </c>
      <c r="B143" t="str">
        <f t="shared" si="4"/>
        <v>2008</v>
      </c>
      <c r="C143" t="s">
        <v>11</v>
      </c>
      <c r="D143" t="s">
        <v>12</v>
      </c>
      <c r="E143" t="s">
        <v>13</v>
      </c>
      <c r="F143">
        <v>5420</v>
      </c>
      <c r="G143">
        <v>0</v>
      </c>
      <c r="H143">
        <v>0</v>
      </c>
      <c r="I143">
        <v>0</v>
      </c>
      <c r="J143">
        <v>3927.8835119999999</v>
      </c>
      <c r="K143">
        <v>0.57981000000000005</v>
      </c>
      <c r="M143" t="str">
        <f t="shared" si="5"/>
        <v>2008Asphalt</v>
      </c>
    </row>
    <row r="144" spans="1:13" x14ac:dyDescent="0.25">
      <c r="A144" t="s">
        <v>48</v>
      </c>
      <c r="B144" t="str">
        <f t="shared" si="4"/>
        <v>2008</v>
      </c>
      <c r="C144" t="s">
        <v>11</v>
      </c>
      <c r="D144" t="s">
        <v>12</v>
      </c>
      <c r="E144" t="s">
        <v>14</v>
      </c>
      <c r="F144">
        <v>121042</v>
      </c>
      <c r="G144">
        <v>0</v>
      </c>
      <c r="H144">
        <v>0</v>
      </c>
      <c r="I144">
        <v>0</v>
      </c>
      <c r="J144">
        <v>975.33623599999999</v>
      </c>
      <c r="K144">
        <v>0.99200600000000005</v>
      </c>
      <c r="M144" t="str">
        <f t="shared" si="5"/>
        <v>2008Asphalt</v>
      </c>
    </row>
    <row r="145" spans="1:13" x14ac:dyDescent="0.25">
      <c r="A145" t="s">
        <v>48</v>
      </c>
      <c r="B145" t="str">
        <f t="shared" si="4"/>
        <v>2008</v>
      </c>
      <c r="C145" t="s">
        <v>11</v>
      </c>
      <c r="D145" t="s">
        <v>12</v>
      </c>
      <c r="E145" t="s">
        <v>15</v>
      </c>
      <c r="F145">
        <v>25503</v>
      </c>
      <c r="G145">
        <v>0</v>
      </c>
      <c r="H145">
        <v>0</v>
      </c>
      <c r="I145">
        <v>0</v>
      </c>
      <c r="J145">
        <v>770.32766100000003</v>
      </c>
      <c r="K145">
        <v>0.97067999999999999</v>
      </c>
      <c r="M145" t="str">
        <f t="shared" si="5"/>
        <v>2008Asphalt</v>
      </c>
    </row>
    <row r="146" spans="1:13" x14ac:dyDescent="0.25">
      <c r="A146" t="s">
        <v>48</v>
      </c>
      <c r="B146" t="str">
        <f t="shared" si="4"/>
        <v>2008</v>
      </c>
      <c r="C146" t="s">
        <v>11</v>
      </c>
      <c r="D146" t="s">
        <v>16</v>
      </c>
      <c r="E146" t="s">
        <v>13</v>
      </c>
      <c r="F146">
        <v>8781</v>
      </c>
      <c r="G146">
        <v>0</v>
      </c>
      <c r="H146">
        <v>0</v>
      </c>
      <c r="I146">
        <v>0</v>
      </c>
      <c r="J146">
        <v>33637.776913000002</v>
      </c>
      <c r="K146">
        <v>0.207007</v>
      </c>
      <c r="M146" t="str">
        <f t="shared" si="5"/>
        <v>2008Bricks</v>
      </c>
    </row>
    <row r="147" spans="1:13" x14ac:dyDescent="0.25">
      <c r="A147" t="s">
        <v>48</v>
      </c>
      <c r="B147" t="str">
        <f t="shared" si="4"/>
        <v>2008</v>
      </c>
      <c r="C147" t="s">
        <v>11</v>
      </c>
      <c r="D147" t="s">
        <v>16</v>
      </c>
      <c r="E147" t="s">
        <v>14</v>
      </c>
      <c r="F147">
        <v>275940</v>
      </c>
      <c r="G147">
        <v>0</v>
      </c>
      <c r="H147">
        <v>0</v>
      </c>
      <c r="I147">
        <v>0</v>
      </c>
      <c r="J147">
        <v>27573.642037000001</v>
      </c>
      <c r="K147">
        <v>0.90915100000000004</v>
      </c>
      <c r="M147" t="str">
        <f t="shared" si="5"/>
        <v>2008Bricks</v>
      </c>
    </row>
    <row r="148" spans="1:13" x14ac:dyDescent="0.25">
      <c r="A148" t="s">
        <v>48</v>
      </c>
      <c r="B148" t="str">
        <f t="shared" si="4"/>
        <v>2008</v>
      </c>
      <c r="C148" t="s">
        <v>11</v>
      </c>
      <c r="D148" t="s">
        <v>16</v>
      </c>
      <c r="E148" t="s">
        <v>15</v>
      </c>
      <c r="F148">
        <v>8407</v>
      </c>
      <c r="G148">
        <v>0</v>
      </c>
      <c r="H148">
        <v>0</v>
      </c>
      <c r="I148">
        <v>0</v>
      </c>
      <c r="J148">
        <v>50597.899364999997</v>
      </c>
      <c r="K148">
        <v>0.14247899999999999</v>
      </c>
      <c r="M148" t="str">
        <f t="shared" si="5"/>
        <v>2008Bricks</v>
      </c>
    </row>
    <row r="149" spans="1:13" x14ac:dyDescent="0.25">
      <c r="A149" t="s">
        <v>48</v>
      </c>
      <c r="B149" t="str">
        <f t="shared" si="4"/>
        <v>2008</v>
      </c>
      <c r="C149" t="s">
        <v>11</v>
      </c>
      <c r="D149" t="s">
        <v>17</v>
      </c>
      <c r="E149" t="s">
        <v>13</v>
      </c>
      <c r="F149">
        <v>117809</v>
      </c>
      <c r="G149">
        <v>0</v>
      </c>
      <c r="H149">
        <v>0</v>
      </c>
      <c r="I149">
        <v>0</v>
      </c>
      <c r="J149">
        <v>39745.556997</v>
      </c>
      <c r="K149">
        <v>0.74773400000000001</v>
      </c>
      <c r="M149" t="str">
        <f t="shared" si="5"/>
        <v>2008Concrete</v>
      </c>
    </row>
    <row r="150" spans="1:13" x14ac:dyDescent="0.25">
      <c r="A150" t="s">
        <v>48</v>
      </c>
      <c r="B150" t="str">
        <f t="shared" si="4"/>
        <v>2008</v>
      </c>
      <c r="C150" t="s">
        <v>11</v>
      </c>
      <c r="D150" t="s">
        <v>17</v>
      </c>
      <c r="E150" t="s">
        <v>14</v>
      </c>
      <c r="F150">
        <v>1491840</v>
      </c>
      <c r="G150">
        <v>0</v>
      </c>
      <c r="H150">
        <v>0</v>
      </c>
      <c r="I150">
        <v>0</v>
      </c>
      <c r="J150">
        <v>25082.375515</v>
      </c>
      <c r="K150">
        <v>0.983464</v>
      </c>
      <c r="M150" t="str">
        <f t="shared" si="5"/>
        <v>2008Concrete</v>
      </c>
    </row>
    <row r="151" spans="1:13" x14ac:dyDescent="0.25">
      <c r="A151" t="s">
        <v>48</v>
      </c>
      <c r="B151" t="str">
        <f t="shared" si="4"/>
        <v>2008</v>
      </c>
      <c r="C151" t="s">
        <v>11</v>
      </c>
      <c r="D151" t="s">
        <v>17</v>
      </c>
      <c r="E151" t="s">
        <v>15</v>
      </c>
      <c r="F151">
        <v>107669</v>
      </c>
      <c r="G151">
        <v>0</v>
      </c>
      <c r="H151">
        <v>0</v>
      </c>
      <c r="I151">
        <v>0</v>
      </c>
      <c r="J151">
        <v>410.80205599999999</v>
      </c>
      <c r="K151">
        <v>0.99619899999999995</v>
      </c>
      <c r="M151" t="str">
        <f t="shared" si="5"/>
        <v>2008Concrete</v>
      </c>
    </row>
    <row r="152" spans="1:13" x14ac:dyDescent="0.25">
      <c r="A152" t="s">
        <v>48</v>
      </c>
      <c r="B152" t="str">
        <f t="shared" si="4"/>
        <v>2008</v>
      </c>
      <c r="C152" t="s">
        <v>11</v>
      </c>
      <c r="D152" t="s">
        <v>18</v>
      </c>
      <c r="E152" t="s">
        <v>13</v>
      </c>
      <c r="F152">
        <v>32521</v>
      </c>
      <c r="G152">
        <v>0</v>
      </c>
      <c r="H152">
        <v>0</v>
      </c>
      <c r="I152">
        <v>0</v>
      </c>
      <c r="J152">
        <v>27745.002748999999</v>
      </c>
      <c r="K152">
        <v>0.53962399999999999</v>
      </c>
      <c r="M152" t="str">
        <f t="shared" si="5"/>
        <v>2008Plaster</v>
      </c>
    </row>
    <row r="153" spans="1:13" x14ac:dyDescent="0.25">
      <c r="A153" t="s">
        <v>48</v>
      </c>
      <c r="B153" t="str">
        <f t="shared" si="4"/>
        <v>2008</v>
      </c>
      <c r="C153" t="s">
        <v>11</v>
      </c>
      <c r="D153" t="s">
        <v>18</v>
      </c>
      <c r="E153" t="s">
        <v>14</v>
      </c>
      <c r="F153">
        <v>179</v>
      </c>
      <c r="G153">
        <v>0</v>
      </c>
      <c r="H153">
        <v>0</v>
      </c>
      <c r="I153">
        <v>0</v>
      </c>
      <c r="J153">
        <v>14908.840881</v>
      </c>
      <c r="K153">
        <v>1.1863E-2</v>
      </c>
      <c r="M153" t="str">
        <f t="shared" si="5"/>
        <v>2008Plaster</v>
      </c>
    </row>
    <row r="154" spans="1:13" x14ac:dyDescent="0.25">
      <c r="A154" t="s">
        <v>48</v>
      </c>
      <c r="B154" t="str">
        <f t="shared" si="4"/>
        <v>2008</v>
      </c>
      <c r="C154" t="s">
        <v>11</v>
      </c>
      <c r="D154" t="s">
        <v>18</v>
      </c>
      <c r="E154" t="s">
        <v>15</v>
      </c>
      <c r="F154">
        <v>775</v>
      </c>
      <c r="G154">
        <v>0</v>
      </c>
      <c r="H154">
        <v>0</v>
      </c>
      <c r="I154">
        <v>0</v>
      </c>
      <c r="J154">
        <v>4562.7671179999998</v>
      </c>
      <c r="K154">
        <v>0.14519099999999999</v>
      </c>
      <c r="M154" t="str">
        <f t="shared" si="5"/>
        <v>2008Plaster</v>
      </c>
    </row>
    <row r="155" spans="1:13" x14ac:dyDescent="0.25">
      <c r="A155" t="s">
        <v>48</v>
      </c>
      <c r="B155" t="str">
        <f t="shared" si="4"/>
        <v>2008</v>
      </c>
      <c r="C155" t="s">
        <v>11</v>
      </c>
      <c r="D155" t="s">
        <v>45</v>
      </c>
      <c r="E155" t="s">
        <v>13</v>
      </c>
      <c r="F155">
        <v>14051</v>
      </c>
      <c r="G155">
        <v>0</v>
      </c>
      <c r="H155">
        <v>0</v>
      </c>
      <c r="I155">
        <v>0</v>
      </c>
      <c r="J155">
        <v>17550.586131</v>
      </c>
      <c r="K155">
        <v>0.444629</v>
      </c>
      <c r="M155" t="str">
        <f t="shared" si="5"/>
        <v>2008Rubble</v>
      </c>
    </row>
    <row r="156" spans="1:13" x14ac:dyDescent="0.25">
      <c r="A156" t="s">
        <v>48</v>
      </c>
      <c r="B156" t="str">
        <f t="shared" si="4"/>
        <v>2008</v>
      </c>
      <c r="C156" t="s">
        <v>11</v>
      </c>
      <c r="D156" t="s">
        <v>45</v>
      </c>
      <c r="E156" t="s">
        <v>14</v>
      </c>
      <c r="F156">
        <v>83693</v>
      </c>
      <c r="G156">
        <v>0</v>
      </c>
      <c r="H156">
        <v>0</v>
      </c>
      <c r="I156">
        <v>0</v>
      </c>
      <c r="J156">
        <v>9490.6662479999995</v>
      </c>
      <c r="K156">
        <v>0.89815</v>
      </c>
      <c r="M156" t="str">
        <f t="shared" si="5"/>
        <v>2008Rubble</v>
      </c>
    </row>
    <row r="157" spans="1:13" x14ac:dyDescent="0.25">
      <c r="A157" t="s">
        <v>48</v>
      </c>
      <c r="B157" t="str">
        <f t="shared" si="4"/>
        <v>2008</v>
      </c>
      <c r="C157" t="s">
        <v>11</v>
      </c>
      <c r="D157" t="s">
        <v>45</v>
      </c>
      <c r="E157" t="s">
        <v>15</v>
      </c>
      <c r="F157">
        <v>5130</v>
      </c>
      <c r="G157">
        <v>0</v>
      </c>
      <c r="H157">
        <v>0</v>
      </c>
      <c r="I157">
        <v>0</v>
      </c>
      <c r="J157">
        <v>3082.1069670000002</v>
      </c>
      <c r="K157">
        <v>0.62468699999999999</v>
      </c>
      <c r="M157" t="str">
        <f t="shared" si="5"/>
        <v>2008Rubble</v>
      </c>
    </row>
    <row r="158" spans="1:13" x14ac:dyDescent="0.25">
      <c r="A158" t="s">
        <v>48</v>
      </c>
      <c r="B158" t="str">
        <f t="shared" si="4"/>
        <v>2008</v>
      </c>
      <c r="C158" t="s">
        <v>11</v>
      </c>
      <c r="D158" t="s">
        <v>19</v>
      </c>
      <c r="E158" t="s">
        <v>13</v>
      </c>
      <c r="F158">
        <v>100772</v>
      </c>
      <c r="G158">
        <v>0</v>
      </c>
      <c r="H158">
        <v>0</v>
      </c>
      <c r="I158">
        <v>0</v>
      </c>
      <c r="J158">
        <v>133488.42716799999</v>
      </c>
      <c r="K158">
        <v>0.43017</v>
      </c>
      <c r="M158" t="str">
        <f t="shared" si="5"/>
        <v>2008Soil and natural materials</v>
      </c>
    </row>
    <row r="159" spans="1:13" x14ac:dyDescent="0.25">
      <c r="A159" t="s">
        <v>48</v>
      </c>
      <c r="B159" t="str">
        <f t="shared" si="4"/>
        <v>2008</v>
      </c>
      <c r="C159" t="s">
        <v>11</v>
      </c>
      <c r="D159" t="s">
        <v>19</v>
      </c>
      <c r="E159" t="s">
        <v>14</v>
      </c>
      <c r="F159">
        <v>628752</v>
      </c>
      <c r="G159">
        <v>0</v>
      </c>
      <c r="H159">
        <v>0</v>
      </c>
      <c r="I159">
        <v>0</v>
      </c>
      <c r="J159">
        <v>707105.73544099997</v>
      </c>
      <c r="K159">
        <v>0.47067199999999998</v>
      </c>
      <c r="M159" t="str">
        <f t="shared" si="5"/>
        <v>2008Soil and natural materials</v>
      </c>
    </row>
    <row r="160" spans="1:13" x14ac:dyDescent="0.25">
      <c r="A160" t="s">
        <v>48</v>
      </c>
      <c r="B160" t="str">
        <f t="shared" si="4"/>
        <v>2008</v>
      </c>
      <c r="C160" t="s">
        <v>11</v>
      </c>
      <c r="D160" t="s">
        <v>19</v>
      </c>
      <c r="E160" t="s">
        <v>15</v>
      </c>
      <c r="F160">
        <v>13269</v>
      </c>
      <c r="G160">
        <v>0</v>
      </c>
      <c r="H160">
        <v>0</v>
      </c>
      <c r="I160">
        <v>0</v>
      </c>
      <c r="J160">
        <v>16060.744446999999</v>
      </c>
      <c r="K160">
        <v>0.452407</v>
      </c>
      <c r="M160" t="str">
        <f t="shared" si="5"/>
        <v>2008Soil and natural materials</v>
      </c>
    </row>
    <row r="161" spans="1:13" x14ac:dyDescent="0.25">
      <c r="A161" t="s">
        <v>48</v>
      </c>
      <c r="B161" t="str">
        <f t="shared" si="4"/>
        <v>2008</v>
      </c>
      <c r="C161" t="s">
        <v>20</v>
      </c>
      <c r="D161" t="s">
        <v>21</v>
      </c>
      <c r="E161" t="s">
        <v>13</v>
      </c>
      <c r="F161">
        <v>6990</v>
      </c>
      <c r="G161">
        <v>0</v>
      </c>
      <c r="H161">
        <v>0</v>
      </c>
      <c r="I161">
        <v>0</v>
      </c>
      <c r="J161">
        <v>35025.181535000003</v>
      </c>
      <c r="K161">
        <v>0.16636799999999999</v>
      </c>
      <c r="M161" t="str">
        <f t="shared" si="5"/>
        <v>2008Container glass</v>
      </c>
    </row>
    <row r="162" spans="1:13" x14ac:dyDescent="0.25">
      <c r="A162" t="s">
        <v>48</v>
      </c>
      <c r="B162" t="str">
        <f t="shared" si="4"/>
        <v>2008</v>
      </c>
      <c r="C162" t="s">
        <v>20</v>
      </c>
      <c r="D162" t="s">
        <v>21</v>
      </c>
      <c r="E162" t="s">
        <v>14</v>
      </c>
      <c r="F162">
        <v>0</v>
      </c>
      <c r="G162">
        <v>0</v>
      </c>
      <c r="H162">
        <v>0</v>
      </c>
      <c r="I162">
        <v>0</v>
      </c>
      <c r="J162">
        <v>655.86651300000005</v>
      </c>
      <c r="K162">
        <v>0</v>
      </c>
      <c r="M162" t="str">
        <f t="shared" si="5"/>
        <v>2008Container glass</v>
      </c>
    </row>
    <row r="163" spans="1:13" x14ac:dyDescent="0.25">
      <c r="A163" t="s">
        <v>48</v>
      </c>
      <c r="B163" t="str">
        <f t="shared" si="4"/>
        <v>2008</v>
      </c>
      <c r="C163" t="s">
        <v>20</v>
      </c>
      <c r="D163" t="s">
        <v>21</v>
      </c>
      <c r="E163" t="s">
        <v>15</v>
      </c>
      <c r="F163">
        <v>155330</v>
      </c>
      <c r="G163">
        <v>0</v>
      </c>
      <c r="H163">
        <v>0</v>
      </c>
      <c r="I163">
        <v>0</v>
      </c>
      <c r="J163">
        <v>40382.404132000003</v>
      </c>
      <c r="K163">
        <v>0.79366400000000004</v>
      </c>
      <c r="M163" t="str">
        <f t="shared" si="5"/>
        <v>2008Container glass</v>
      </c>
    </row>
    <row r="164" spans="1:13" x14ac:dyDescent="0.25">
      <c r="A164" t="s">
        <v>48</v>
      </c>
      <c r="B164" t="str">
        <f t="shared" si="4"/>
        <v>2008</v>
      </c>
      <c r="C164" t="s">
        <v>20</v>
      </c>
      <c r="D164" t="s">
        <v>22</v>
      </c>
      <c r="E164" t="s">
        <v>13</v>
      </c>
      <c r="F164">
        <v>11249</v>
      </c>
      <c r="G164">
        <v>0</v>
      </c>
      <c r="H164">
        <v>0</v>
      </c>
      <c r="I164">
        <v>0</v>
      </c>
      <c r="J164">
        <v>17190.268273000001</v>
      </c>
      <c r="K164">
        <v>0.39554400000000001</v>
      </c>
      <c r="M164" t="str">
        <f t="shared" si="5"/>
        <v>2008Other glass</v>
      </c>
    </row>
    <row r="165" spans="1:13" x14ac:dyDescent="0.25">
      <c r="A165" t="s">
        <v>48</v>
      </c>
      <c r="B165" t="str">
        <f t="shared" si="4"/>
        <v>2008</v>
      </c>
      <c r="C165" t="s">
        <v>20</v>
      </c>
      <c r="D165" t="s">
        <v>22</v>
      </c>
      <c r="E165" t="s">
        <v>14</v>
      </c>
      <c r="F165">
        <v>0</v>
      </c>
      <c r="G165">
        <v>0</v>
      </c>
      <c r="H165">
        <v>0</v>
      </c>
      <c r="I165">
        <v>0</v>
      </c>
      <c r="J165">
        <v>3199.8617450000002</v>
      </c>
      <c r="K165">
        <v>0</v>
      </c>
      <c r="M165" t="str">
        <f t="shared" si="5"/>
        <v>2008Other glass</v>
      </c>
    </row>
    <row r="166" spans="1:13" x14ac:dyDescent="0.25">
      <c r="A166" t="s">
        <v>48</v>
      </c>
      <c r="B166" t="str">
        <f t="shared" si="4"/>
        <v>2008</v>
      </c>
      <c r="C166" t="s">
        <v>20</v>
      </c>
      <c r="D166" t="s">
        <v>22</v>
      </c>
      <c r="E166" t="s">
        <v>15</v>
      </c>
      <c r="F166">
        <v>0</v>
      </c>
      <c r="G166">
        <v>0</v>
      </c>
      <c r="H166">
        <v>0</v>
      </c>
      <c r="I166">
        <v>0</v>
      </c>
      <c r="J166">
        <v>39988.057487999999</v>
      </c>
      <c r="K166">
        <v>0</v>
      </c>
      <c r="M166" t="str">
        <f t="shared" si="5"/>
        <v>2008Other glass</v>
      </c>
    </row>
    <row r="167" spans="1:13" x14ac:dyDescent="0.25">
      <c r="A167" t="s">
        <v>48</v>
      </c>
      <c r="B167" t="str">
        <f t="shared" si="4"/>
        <v>2008</v>
      </c>
      <c r="C167" t="s">
        <v>23</v>
      </c>
      <c r="D167" t="s">
        <v>24</v>
      </c>
      <c r="E167" t="s">
        <v>13</v>
      </c>
      <c r="F167">
        <v>14395</v>
      </c>
      <c r="G167">
        <v>0</v>
      </c>
      <c r="H167">
        <v>0</v>
      </c>
      <c r="I167">
        <v>0</v>
      </c>
      <c r="J167">
        <v>21742.421674000001</v>
      </c>
      <c r="K167">
        <v>0.39834000000000003</v>
      </c>
      <c r="M167" t="str">
        <f t="shared" si="5"/>
        <v>2008Aluminium</v>
      </c>
    </row>
    <row r="168" spans="1:13" x14ac:dyDescent="0.25">
      <c r="A168" t="s">
        <v>48</v>
      </c>
      <c r="B168" t="str">
        <f t="shared" si="4"/>
        <v>2008</v>
      </c>
      <c r="C168" t="s">
        <v>23</v>
      </c>
      <c r="D168" t="s">
        <v>24</v>
      </c>
      <c r="E168" t="s">
        <v>14</v>
      </c>
      <c r="F168">
        <v>298</v>
      </c>
      <c r="G168">
        <v>0</v>
      </c>
      <c r="H168">
        <v>0</v>
      </c>
      <c r="I168">
        <v>0</v>
      </c>
      <c r="J168">
        <v>3780.0167240000001</v>
      </c>
      <c r="K168">
        <v>7.3074E-2</v>
      </c>
      <c r="M168" t="str">
        <f t="shared" si="5"/>
        <v>2008Aluminium</v>
      </c>
    </row>
    <row r="169" spans="1:13" x14ac:dyDescent="0.25">
      <c r="A169" t="s">
        <v>48</v>
      </c>
      <c r="B169" t="str">
        <f t="shared" si="4"/>
        <v>2008</v>
      </c>
      <c r="C169" t="s">
        <v>23</v>
      </c>
      <c r="D169" t="s">
        <v>24</v>
      </c>
      <c r="E169" t="s">
        <v>15</v>
      </c>
      <c r="F169">
        <v>1903</v>
      </c>
      <c r="G169">
        <v>0</v>
      </c>
      <c r="H169">
        <v>0</v>
      </c>
      <c r="I169">
        <v>0</v>
      </c>
      <c r="J169">
        <v>21799.925475</v>
      </c>
      <c r="K169">
        <v>8.0284999999999995E-2</v>
      </c>
      <c r="M169" t="str">
        <f t="shared" si="5"/>
        <v>2008Aluminium</v>
      </c>
    </row>
    <row r="170" spans="1:13" x14ac:dyDescent="0.25">
      <c r="A170" t="s">
        <v>48</v>
      </c>
      <c r="B170" t="str">
        <f t="shared" si="4"/>
        <v>2008</v>
      </c>
      <c r="C170" t="s">
        <v>23</v>
      </c>
      <c r="D170" t="s">
        <v>25</v>
      </c>
      <c r="E170" t="s">
        <v>13</v>
      </c>
      <c r="F170">
        <v>652398.28</v>
      </c>
      <c r="G170">
        <v>0</v>
      </c>
      <c r="H170">
        <v>0</v>
      </c>
      <c r="I170">
        <v>0</v>
      </c>
      <c r="J170">
        <v>70667.68462</v>
      </c>
      <c r="K170">
        <v>0.90226600000000001</v>
      </c>
      <c r="M170" t="str">
        <f t="shared" si="5"/>
        <v>2008Ferrous</v>
      </c>
    </row>
    <row r="171" spans="1:13" x14ac:dyDescent="0.25">
      <c r="A171" t="s">
        <v>48</v>
      </c>
      <c r="B171" t="str">
        <f t="shared" si="4"/>
        <v>2008</v>
      </c>
      <c r="C171" t="s">
        <v>23</v>
      </c>
      <c r="D171" t="s">
        <v>25</v>
      </c>
      <c r="E171" t="s">
        <v>14</v>
      </c>
      <c r="F171">
        <v>55888</v>
      </c>
      <c r="G171">
        <v>0</v>
      </c>
      <c r="H171">
        <v>0</v>
      </c>
      <c r="I171">
        <v>0</v>
      </c>
      <c r="J171">
        <v>16186.544032</v>
      </c>
      <c r="K171">
        <v>0.77541899999999997</v>
      </c>
      <c r="M171" t="str">
        <f t="shared" si="5"/>
        <v>2008Ferrous</v>
      </c>
    </row>
    <row r="172" spans="1:13" x14ac:dyDescent="0.25">
      <c r="A172" t="s">
        <v>48</v>
      </c>
      <c r="B172" t="str">
        <f t="shared" si="4"/>
        <v>2008</v>
      </c>
      <c r="C172" t="s">
        <v>23</v>
      </c>
      <c r="D172" t="s">
        <v>25</v>
      </c>
      <c r="E172" t="s">
        <v>15</v>
      </c>
      <c r="F172">
        <v>64686.2</v>
      </c>
      <c r="G172">
        <v>0</v>
      </c>
      <c r="H172">
        <v>0</v>
      </c>
      <c r="I172">
        <v>0</v>
      </c>
      <c r="J172">
        <v>36619.473596000003</v>
      </c>
      <c r="K172">
        <v>0.63852399999999998</v>
      </c>
      <c r="M172" t="str">
        <f t="shared" si="5"/>
        <v>2008Ferrous</v>
      </c>
    </row>
    <row r="173" spans="1:13" x14ac:dyDescent="0.25">
      <c r="A173" t="s">
        <v>48</v>
      </c>
      <c r="B173" t="str">
        <f t="shared" si="4"/>
        <v>2008</v>
      </c>
      <c r="C173" t="s">
        <v>23</v>
      </c>
      <c r="D173" t="s">
        <v>26</v>
      </c>
      <c r="E173" t="s">
        <v>13</v>
      </c>
      <c r="F173">
        <v>130945</v>
      </c>
      <c r="G173">
        <v>0</v>
      </c>
      <c r="H173">
        <v>0</v>
      </c>
      <c r="I173">
        <v>0</v>
      </c>
      <c r="J173">
        <v>0</v>
      </c>
      <c r="K173">
        <v>1</v>
      </c>
      <c r="M173" t="str">
        <f t="shared" si="5"/>
        <v>2008Other metals</v>
      </c>
    </row>
    <row r="174" spans="1:13" x14ac:dyDescent="0.25">
      <c r="A174" t="s">
        <v>48</v>
      </c>
      <c r="B174" t="str">
        <f t="shared" si="4"/>
        <v>2008</v>
      </c>
      <c r="C174" t="s">
        <v>23</v>
      </c>
      <c r="D174" t="s">
        <v>26</v>
      </c>
      <c r="E174" t="s">
        <v>14</v>
      </c>
      <c r="F174">
        <v>103623</v>
      </c>
      <c r="G174">
        <v>0</v>
      </c>
      <c r="H174">
        <v>0</v>
      </c>
      <c r="I174">
        <v>0</v>
      </c>
      <c r="J174">
        <v>0</v>
      </c>
      <c r="K174">
        <v>1</v>
      </c>
      <c r="M174" t="str">
        <f t="shared" si="5"/>
        <v>2008Other metals</v>
      </c>
    </row>
    <row r="175" spans="1:13" x14ac:dyDescent="0.25">
      <c r="A175" t="s">
        <v>48</v>
      </c>
      <c r="B175" t="str">
        <f t="shared" si="4"/>
        <v>2008</v>
      </c>
      <c r="C175" t="s">
        <v>23</v>
      </c>
      <c r="D175" t="s">
        <v>26</v>
      </c>
      <c r="E175" t="s">
        <v>15</v>
      </c>
      <c r="F175">
        <v>35859</v>
      </c>
      <c r="G175">
        <v>0</v>
      </c>
      <c r="H175">
        <v>0</v>
      </c>
      <c r="I175">
        <v>0</v>
      </c>
      <c r="J175">
        <v>0</v>
      </c>
      <c r="K175">
        <v>1</v>
      </c>
      <c r="M175" t="str">
        <f t="shared" si="5"/>
        <v>2008Other metals</v>
      </c>
    </row>
    <row r="176" spans="1:13" x14ac:dyDescent="0.25">
      <c r="A176" t="s">
        <v>48</v>
      </c>
      <c r="B176" t="str">
        <f t="shared" si="4"/>
        <v>2008</v>
      </c>
      <c r="C176" t="s">
        <v>27</v>
      </c>
      <c r="D176" t="s">
        <v>28</v>
      </c>
      <c r="E176" t="s">
        <v>13</v>
      </c>
      <c r="F176">
        <v>24301</v>
      </c>
      <c r="G176">
        <v>0</v>
      </c>
      <c r="H176">
        <v>0</v>
      </c>
      <c r="I176">
        <v>0</v>
      </c>
      <c r="J176">
        <v>308592.22035000002</v>
      </c>
      <c r="K176">
        <v>7.2998999999999994E-2</v>
      </c>
      <c r="M176" t="str">
        <f t="shared" si="5"/>
        <v>2008Food organics</v>
      </c>
    </row>
    <row r="177" spans="1:13" x14ac:dyDescent="0.25">
      <c r="A177" t="s">
        <v>48</v>
      </c>
      <c r="B177" t="str">
        <f t="shared" si="4"/>
        <v>2008</v>
      </c>
      <c r="C177" t="s">
        <v>27</v>
      </c>
      <c r="D177" t="s">
        <v>28</v>
      </c>
      <c r="E177" t="s">
        <v>14</v>
      </c>
      <c r="F177">
        <v>3484</v>
      </c>
      <c r="G177">
        <v>0</v>
      </c>
      <c r="H177">
        <v>0</v>
      </c>
      <c r="I177">
        <v>0</v>
      </c>
      <c r="J177">
        <v>2919.4572429999998</v>
      </c>
      <c r="K177">
        <v>0.54408100000000004</v>
      </c>
      <c r="M177" t="str">
        <f t="shared" si="5"/>
        <v>2008Food organics</v>
      </c>
    </row>
    <row r="178" spans="1:13" x14ac:dyDescent="0.25">
      <c r="A178" t="s">
        <v>48</v>
      </c>
      <c r="B178" t="str">
        <f t="shared" si="4"/>
        <v>2008</v>
      </c>
      <c r="C178" t="s">
        <v>27</v>
      </c>
      <c r="D178" t="s">
        <v>28</v>
      </c>
      <c r="E178" t="s">
        <v>15</v>
      </c>
      <c r="F178">
        <v>1103</v>
      </c>
      <c r="G178">
        <v>0</v>
      </c>
      <c r="H178">
        <v>0</v>
      </c>
      <c r="I178">
        <v>0</v>
      </c>
      <c r="J178">
        <v>662478.65781899996</v>
      </c>
      <c r="K178">
        <v>1.6620000000000001E-3</v>
      </c>
      <c r="M178" t="str">
        <f t="shared" si="5"/>
        <v>2008Food organics</v>
      </c>
    </row>
    <row r="179" spans="1:13" x14ac:dyDescent="0.25">
      <c r="A179" t="s">
        <v>48</v>
      </c>
      <c r="B179" t="str">
        <f t="shared" si="4"/>
        <v>2008</v>
      </c>
      <c r="C179" t="s">
        <v>27</v>
      </c>
      <c r="D179" t="s">
        <v>29</v>
      </c>
      <c r="E179" t="s">
        <v>13</v>
      </c>
      <c r="F179">
        <v>19074</v>
      </c>
      <c r="G179">
        <v>0</v>
      </c>
      <c r="H179">
        <v>0</v>
      </c>
      <c r="I179">
        <v>0</v>
      </c>
      <c r="J179">
        <v>77780.726775999996</v>
      </c>
      <c r="K179">
        <v>0.196934</v>
      </c>
      <c r="M179" t="str">
        <f t="shared" si="5"/>
        <v>2008Garden organics</v>
      </c>
    </row>
    <row r="180" spans="1:13" x14ac:dyDescent="0.25">
      <c r="A180" t="s">
        <v>48</v>
      </c>
      <c r="B180" t="str">
        <f t="shared" si="4"/>
        <v>2008</v>
      </c>
      <c r="C180" t="s">
        <v>27</v>
      </c>
      <c r="D180" t="s">
        <v>29</v>
      </c>
      <c r="E180" t="s">
        <v>14</v>
      </c>
      <c r="F180">
        <v>5223</v>
      </c>
      <c r="G180">
        <v>0</v>
      </c>
      <c r="H180">
        <v>0</v>
      </c>
      <c r="I180">
        <v>0</v>
      </c>
      <c r="J180">
        <v>21044.992558999998</v>
      </c>
      <c r="K180">
        <v>0.19883500000000001</v>
      </c>
      <c r="M180" t="str">
        <f t="shared" si="5"/>
        <v>2008Garden organics</v>
      </c>
    </row>
    <row r="181" spans="1:13" x14ac:dyDescent="0.25">
      <c r="A181" t="s">
        <v>48</v>
      </c>
      <c r="B181" t="str">
        <f t="shared" si="4"/>
        <v>2008</v>
      </c>
      <c r="C181" t="s">
        <v>27</v>
      </c>
      <c r="D181" t="s">
        <v>29</v>
      </c>
      <c r="E181" t="s">
        <v>15</v>
      </c>
      <c r="F181">
        <v>286762</v>
      </c>
      <c r="G181">
        <v>0</v>
      </c>
      <c r="H181">
        <v>0</v>
      </c>
      <c r="I181">
        <v>0</v>
      </c>
      <c r="J181">
        <v>104974.430008</v>
      </c>
      <c r="K181">
        <v>0.73202699999999998</v>
      </c>
      <c r="M181" t="str">
        <f t="shared" si="5"/>
        <v>2008Garden organics</v>
      </c>
    </row>
    <row r="182" spans="1:13" x14ac:dyDescent="0.25">
      <c r="A182" t="s">
        <v>48</v>
      </c>
      <c r="B182" t="str">
        <f t="shared" si="4"/>
        <v>2008</v>
      </c>
      <c r="C182" t="s">
        <v>27</v>
      </c>
      <c r="D182" t="s">
        <v>30</v>
      </c>
      <c r="E182" t="s">
        <v>13</v>
      </c>
      <c r="F182">
        <v>7917</v>
      </c>
      <c r="G182">
        <v>0</v>
      </c>
      <c r="H182">
        <v>0</v>
      </c>
      <c r="I182">
        <v>0</v>
      </c>
      <c r="J182">
        <v>38395.098970999999</v>
      </c>
      <c r="K182">
        <v>0.17094799999999999</v>
      </c>
      <c r="M182" t="str">
        <f t="shared" si="5"/>
        <v>2008Other organics</v>
      </c>
    </row>
    <row r="183" spans="1:13" x14ac:dyDescent="0.25">
      <c r="A183" t="s">
        <v>48</v>
      </c>
      <c r="B183" t="str">
        <f t="shared" si="4"/>
        <v>2008</v>
      </c>
      <c r="C183" t="s">
        <v>27</v>
      </c>
      <c r="D183" t="s">
        <v>30</v>
      </c>
      <c r="E183" t="s">
        <v>14</v>
      </c>
      <c r="F183">
        <v>0</v>
      </c>
      <c r="G183">
        <v>0</v>
      </c>
      <c r="H183">
        <v>0</v>
      </c>
      <c r="I183">
        <v>0</v>
      </c>
      <c r="J183">
        <v>511.10915899999998</v>
      </c>
      <c r="K183">
        <v>0</v>
      </c>
      <c r="M183" t="str">
        <f t="shared" si="5"/>
        <v>2008Other organics</v>
      </c>
    </row>
    <row r="184" spans="1:13" x14ac:dyDescent="0.25">
      <c r="A184" t="s">
        <v>48</v>
      </c>
      <c r="B184" t="str">
        <f t="shared" si="4"/>
        <v>2008</v>
      </c>
      <c r="C184" t="s">
        <v>27</v>
      </c>
      <c r="D184" t="s">
        <v>30</v>
      </c>
      <c r="E184" t="s">
        <v>15</v>
      </c>
      <c r="F184">
        <v>0</v>
      </c>
      <c r="G184">
        <v>0</v>
      </c>
      <c r="H184">
        <v>0</v>
      </c>
      <c r="I184">
        <v>0</v>
      </c>
      <c r="J184">
        <v>104706.550936</v>
      </c>
      <c r="K184">
        <v>0</v>
      </c>
      <c r="M184" t="str">
        <f t="shared" si="5"/>
        <v>2008Other organics</v>
      </c>
    </row>
    <row r="185" spans="1:13" x14ac:dyDescent="0.25">
      <c r="A185" t="s">
        <v>48</v>
      </c>
      <c r="B185" t="str">
        <f t="shared" si="4"/>
        <v>2008</v>
      </c>
      <c r="C185" t="s">
        <v>27</v>
      </c>
      <c r="D185" t="s">
        <v>31</v>
      </c>
      <c r="E185" t="s">
        <v>13</v>
      </c>
      <c r="F185">
        <v>84728.4</v>
      </c>
      <c r="G185">
        <v>0</v>
      </c>
      <c r="H185">
        <v>0</v>
      </c>
      <c r="I185">
        <v>0</v>
      </c>
      <c r="J185">
        <v>299943.02004999999</v>
      </c>
      <c r="K185">
        <v>0.22026100000000001</v>
      </c>
      <c r="M185" t="str">
        <f t="shared" si="5"/>
        <v>2008Wood /timber</v>
      </c>
    </row>
    <row r="186" spans="1:13" x14ac:dyDescent="0.25">
      <c r="A186" t="s">
        <v>48</v>
      </c>
      <c r="B186" t="str">
        <f t="shared" si="4"/>
        <v>2008</v>
      </c>
      <c r="C186" t="s">
        <v>27</v>
      </c>
      <c r="D186" t="s">
        <v>31</v>
      </c>
      <c r="E186" t="s">
        <v>14</v>
      </c>
      <c r="F186">
        <v>22288</v>
      </c>
      <c r="G186">
        <v>0</v>
      </c>
      <c r="H186">
        <v>0</v>
      </c>
      <c r="I186">
        <v>0</v>
      </c>
      <c r="J186">
        <v>114769.102539</v>
      </c>
      <c r="K186">
        <v>0.16261800000000001</v>
      </c>
      <c r="M186" t="str">
        <f t="shared" si="5"/>
        <v>2008Wood /timber</v>
      </c>
    </row>
    <row r="187" spans="1:13" x14ac:dyDescent="0.25">
      <c r="A187" t="s">
        <v>48</v>
      </c>
      <c r="B187" t="str">
        <f t="shared" si="4"/>
        <v>2008</v>
      </c>
      <c r="C187" t="s">
        <v>27</v>
      </c>
      <c r="D187" t="s">
        <v>31</v>
      </c>
      <c r="E187" t="s">
        <v>15</v>
      </c>
      <c r="F187">
        <v>14313.5</v>
      </c>
      <c r="G187">
        <v>0</v>
      </c>
      <c r="H187">
        <v>0</v>
      </c>
      <c r="I187">
        <v>0</v>
      </c>
      <c r="J187">
        <v>29298.803915</v>
      </c>
      <c r="K187">
        <v>0.32819799999999999</v>
      </c>
      <c r="M187" t="str">
        <f t="shared" si="5"/>
        <v>2008Wood /timber</v>
      </c>
    </row>
    <row r="188" spans="1:13" x14ac:dyDescent="0.25">
      <c r="A188" t="s">
        <v>48</v>
      </c>
      <c r="B188" t="str">
        <f t="shared" si="4"/>
        <v>2008</v>
      </c>
      <c r="C188" t="s">
        <v>32</v>
      </c>
      <c r="D188" t="s">
        <v>33</v>
      </c>
      <c r="E188" t="s">
        <v>13</v>
      </c>
      <c r="F188">
        <v>363046.68</v>
      </c>
      <c r="G188">
        <v>0</v>
      </c>
      <c r="H188">
        <v>0</v>
      </c>
      <c r="I188">
        <v>0</v>
      </c>
      <c r="J188">
        <v>100042.15289899999</v>
      </c>
      <c r="K188">
        <v>0.78396699999999997</v>
      </c>
      <c r="M188" t="str">
        <f t="shared" si="5"/>
        <v>2008Cardboard</v>
      </c>
    </row>
    <row r="189" spans="1:13" x14ac:dyDescent="0.25">
      <c r="A189" t="s">
        <v>48</v>
      </c>
      <c r="B189" t="str">
        <f t="shared" si="4"/>
        <v>2008</v>
      </c>
      <c r="C189" t="s">
        <v>32</v>
      </c>
      <c r="D189" t="s">
        <v>33</v>
      </c>
      <c r="E189" t="s">
        <v>14</v>
      </c>
      <c r="F189">
        <v>12516</v>
      </c>
      <c r="G189">
        <v>0</v>
      </c>
      <c r="H189">
        <v>0</v>
      </c>
      <c r="I189">
        <v>0</v>
      </c>
      <c r="J189">
        <v>4202.605587</v>
      </c>
      <c r="K189">
        <v>0.74862700000000004</v>
      </c>
      <c r="M189" t="str">
        <f t="shared" si="5"/>
        <v>2008Cardboard</v>
      </c>
    </row>
    <row r="190" spans="1:13" x14ac:dyDescent="0.25">
      <c r="A190" t="s">
        <v>48</v>
      </c>
      <c r="B190" t="str">
        <f t="shared" si="4"/>
        <v>2008</v>
      </c>
      <c r="C190" t="s">
        <v>32</v>
      </c>
      <c r="D190" t="s">
        <v>33</v>
      </c>
      <c r="E190" t="s">
        <v>15</v>
      </c>
      <c r="F190">
        <v>3983.7</v>
      </c>
      <c r="G190">
        <v>0</v>
      </c>
      <c r="H190">
        <v>0</v>
      </c>
      <c r="I190">
        <v>0</v>
      </c>
      <c r="J190">
        <v>38482.424617999997</v>
      </c>
      <c r="K190">
        <v>9.3808000000000002E-2</v>
      </c>
      <c r="M190" t="str">
        <f t="shared" si="5"/>
        <v>2008Cardboard</v>
      </c>
    </row>
    <row r="191" spans="1:13" x14ac:dyDescent="0.25">
      <c r="A191" t="s">
        <v>48</v>
      </c>
      <c r="B191" t="str">
        <f t="shared" si="4"/>
        <v>2008</v>
      </c>
      <c r="C191" t="s">
        <v>32</v>
      </c>
      <c r="D191" t="s">
        <v>46</v>
      </c>
      <c r="E191" t="s">
        <v>13</v>
      </c>
      <c r="F191">
        <v>1196</v>
      </c>
      <c r="G191">
        <v>0</v>
      </c>
      <c r="H191">
        <v>0</v>
      </c>
      <c r="I191">
        <v>0</v>
      </c>
      <c r="J191">
        <v>36137.202017000003</v>
      </c>
      <c r="K191">
        <v>3.2035000000000001E-2</v>
      </c>
      <c r="M191" t="str">
        <f t="shared" si="5"/>
        <v>2008Liquidpaperboard</v>
      </c>
    </row>
    <row r="192" spans="1:13" x14ac:dyDescent="0.25">
      <c r="A192" t="s">
        <v>48</v>
      </c>
      <c r="B192" t="str">
        <f t="shared" si="4"/>
        <v>2008</v>
      </c>
      <c r="C192" t="s">
        <v>32</v>
      </c>
      <c r="D192" t="s">
        <v>46</v>
      </c>
      <c r="E192" t="s">
        <v>14</v>
      </c>
      <c r="F192">
        <v>0</v>
      </c>
      <c r="G192">
        <v>0</v>
      </c>
      <c r="H192">
        <v>0</v>
      </c>
      <c r="I192">
        <v>0</v>
      </c>
      <c r="J192">
        <v>521.78504699999996</v>
      </c>
      <c r="K192">
        <v>0</v>
      </c>
      <c r="M192" t="str">
        <f t="shared" si="5"/>
        <v>2008Liquidpaperboard</v>
      </c>
    </row>
    <row r="193" spans="1:13" x14ac:dyDescent="0.25">
      <c r="A193" t="s">
        <v>48</v>
      </c>
      <c r="B193" t="str">
        <f t="shared" si="4"/>
        <v>2008</v>
      </c>
      <c r="C193" t="s">
        <v>32</v>
      </c>
      <c r="D193" t="s">
        <v>46</v>
      </c>
      <c r="E193" t="s">
        <v>15</v>
      </c>
      <c r="F193">
        <v>12</v>
      </c>
      <c r="G193">
        <v>0</v>
      </c>
      <c r="H193">
        <v>0</v>
      </c>
      <c r="I193">
        <v>0</v>
      </c>
      <c r="J193">
        <v>29218.660390000001</v>
      </c>
      <c r="K193">
        <v>4.0999999999999999E-4</v>
      </c>
      <c r="M193" t="str">
        <f t="shared" si="5"/>
        <v>2008Liquidpaperboard</v>
      </c>
    </row>
    <row r="194" spans="1:13" x14ac:dyDescent="0.25">
      <c r="A194" t="s">
        <v>48</v>
      </c>
      <c r="B194" t="str">
        <f t="shared" si="4"/>
        <v>2008</v>
      </c>
      <c r="C194" t="s">
        <v>32</v>
      </c>
      <c r="D194" t="s">
        <v>34</v>
      </c>
      <c r="E194" t="s">
        <v>13</v>
      </c>
      <c r="F194">
        <v>72077</v>
      </c>
      <c r="G194">
        <v>0</v>
      </c>
      <c r="H194">
        <v>0</v>
      </c>
      <c r="I194">
        <v>0</v>
      </c>
      <c r="J194">
        <v>0</v>
      </c>
      <c r="K194">
        <v>1</v>
      </c>
      <c r="M194" t="str">
        <f t="shared" si="5"/>
        <v>2008Newsprint and magazines</v>
      </c>
    </row>
    <row r="195" spans="1:13" x14ac:dyDescent="0.25">
      <c r="A195" t="s">
        <v>48</v>
      </c>
      <c r="B195" t="str">
        <f t="shared" ref="B195:B258" si="6">RIGHT(A195,4)</f>
        <v>2008</v>
      </c>
      <c r="C195" t="s">
        <v>32</v>
      </c>
      <c r="D195" t="s">
        <v>34</v>
      </c>
      <c r="E195" t="s">
        <v>14</v>
      </c>
      <c r="F195">
        <v>5389</v>
      </c>
      <c r="G195">
        <v>0</v>
      </c>
      <c r="H195">
        <v>0</v>
      </c>
      <c r="I195">
        <v>0</v>
      </c>
      <c r="J195">
        <v>0</v>
      </c>
      <c r="K195">
        <v>1</v>
      </c>
      <c r="M195" t="str">
        <f t="shared" ref="M195:M258" si="7">_xlfn.TEXTJOIN("",FALSE,B195,D195)</f>
        <v>2008Newsprint and magazines</v>
      </c>
    </row>
    <row r="196" spans="1:13" x14ac:dyDescent="0.25">
      <c r="A196" t="s">
        <v>48</v>
      </c>
      <c r="B196" t="str">
        <f t="shared" si="6"/>
        <v>2008</v>
      </c>
      <c r="C196" t="s">
        <v>32</v>
      </c>
      <c r="D196" t="s">
        <v>34</v>
      </c>
      <c r="E196" t="s">
        <v>15</v>
      </c>
      <c r="F196">
        <v>8316</v>
      </c>
      <c r="G196">
        <v>0</v>
      </c>
      <c r="H196">
        <v>0</v>
      </c>
      <c r="I196">
        <v>0</v>
      </c>
      <c r="J196">
        <v>0</v>
      </c>
      <c r="K196">
        <v>1</v>
      </c>
      <c r="M196" t="str">
        <f t="shared" si="7"/>
        <v>2008Newsprint and magazines</v>
      </c>
    </row>
    <row r="197" spans="1:13" x14ac:dyDescent="0.25">
      <c r="A197" t="s">
        <v>48</v>
      </c>
      <c r="B197" t="str">
        <f t="shared" si="6"/>
        <v>2008</v>
      </c>
      <c r="C197" t="s">
        <v>32</v>
      </c>
      <c r="D197" t="s">
        <v>35</v>
      </c>
      <c r="E197" t="s">
        <v>13</v>
      </c>
      <c r="F197">
        <v>6322</v>
      </c>
      <c r="G197">
        <v>0</v>
      </c>
      <c r="H197">
        <v>0</v>
      </c>
      <c r="I197">
        <v>0</v>
      </c>
      <c r="J197">
        <v>107880.868908</v>
      </c>
      <c r="K197">
        <v>5.5357000000000003E-2</v>
      </c>
      <c r="M197" t="str">
        <f t="shared" si="7"/>
        <v>2008Other paper</v>
      </c>
    </row>
    <row r="198" spans="1:13" x14ac:dyDescent="0.25">
      <c r="A198" t="s">
        <v>48</v>
      </c>
      <c r="B198" t="str">
        <f t="shared" si="6"/>
        <v>2008</v>
      </c>
      <c r="C198" t="s">
        <v>32</v>
      </c>
      <c r="D198" t="s">
        <v>35</v>
      </c>
      <c r="E198" t="s">
        <v>14</v>
      </c>
      <c r="F198">
        <v>2469</v>
      </c>
      <c r="G198">
        <v>0</v>
      </c>
      <c r="H198">
        <v>0</v>
      </c>
      <c r="I198">
        <v>0</v>
      </c>
      <c r="J198">
        <v>1591.5620200000001</v>
      </c>
      <c r="K198">
        <v>0.608043</v>
      </c>
      <c r="M198" t="str">
        <f t="shared" si="7"/>
        <v>2008Other paper</v>
      </c>
    </row>
    <row r="199" spans="1:13" x14ac:dyDescent="0.25">
      <c r="A199" t="s">
        <v>48</v>
      </c>
      <c r="B199" t="str">
        <f t="shared" si="6"/>
        <v>2008</v>
      </c>
      <c r="C199" t="s">
        <v>32</v>
      </c>
      <c r="D199" t="s">
        <v>35</v>
      </c>
      <c r="E199" t="s">
        <v>15</v>
      </c>
      <c r="F199">
        <v>155090</v>
      </c>
      <c r="G199">
        <v>0</v>
      </c>
      <c r="H199">
        <v>0</v>
      </c>
      <c r="I199">
        <v>0</v>
      </c>
      <c r="J199">
        <v>131479.27016399999</v>
      </c>
      <c r="K199">
        <v>0.54119499999999998</v>
      </c>
      <c r="M199" t="str">
        <f t="shared" si="7"/>
        <v>2008Other paper</v>
      </c>
    </row>
    <row r="200" spans="1:13" x14ac:dyDescent="0.25">
      <c r="A200" t="s">
        <v>48</v>
      </c>
      <c r="B200" t="str">
        <f t="shared" si="6"/>
        <v>2008</v>
      </c>
      <c r="C200" t="s">
        <v>32</v>
      </c>
      <c r="D200" t="s">
        <v>36</v>
      </c>
      <c r="E200" t="s">
        <v>13</v>
      </c>
      <c r="F200">
        <v>88605</v>
      </c>
      <c r="G200">
        <v>0</v>
      </c>
      <c r="H200">
        <v>0</v>
      </c>
      <c r="I200">
        <v>0</v>
      </c>
      <c r="J200">
        <v>103720.19491000001</v>
      </c>
      <c r="K200">
        <v>0.460704</v>
      </c>
      <c r="M200" t="str">
        <f t="shared" si="7"/>
        <v>2008Printing and writing paper</v>
      </c>
    </row>
    <row r="201" spans="1:13" x14ac:dyDescent="0.25">
      <c r="A201" t="s">
        <v>48</v>
      </c>
      <c r="B201" t="str">
        <f t="shared" si="6"/>
        <v>2008</v>
      </c>
      <c r="C201" t="s">
        <v>32</v>
      </c>
      <c r="D201" t="s">
        <v>36</v>
      </c>
      <c r="E201" t="s">
        <v>14</v>
      </c>
      <c r="F201">
        <v>501</v>
      </c>
      <c r="G201">
        <v>0</v>
      </c>
      <c r="H201">
        <v>0</v>
      </c>
      <c r="I201">
        <v>0</v>
      </c>
      <c r="J201">
        <v>1626.248683</v>
      </c>
      <c r="K201">
        <v>0.235515</v>
      </c>
      <c r="M201" t="str">
        <f t="shared" si="7"/>
        <v>2008Printing and writing paper</v>
      </c>
    </row>
    <row r="202" spans="1:13" x14ac:dyDescent="0.25">
      <c r="A202" t="s">
        <v>48</v>
      </c>
      <c r="B202" t="str">
        <f t="shared" si="6"/>
        <v>2008</v>
      </c>
      <c r="C202" t="s">
        <v>32</v>
      </c>
      <c r="D202" t="s">
        <v>36</v>
      </c>
      <c r="E202" t="s">
        <v>15</v>
      </c>
      <c r="F202">
        <v>159</v>
      </c>
      <c r="G202">
        <v>0</v>
      </c>
      <c r="H202">
        <v>0</v>
      </c>
      <c r="I202">
        <v>0</v>
      </c>
      <c r="J202">
        <v>87773.117369</v>
      </c>
      <c r="K202">
        <v>1.8079999999999999E-3</v>
      </c>
      <c r="M202" t="str">
        <f t="shared" si="7"/>
        <v>2008Printing and writing paper</v>
      </c>
    </row>
    <row r="203" spans="1:13" x14ac:dyDescent="0.25">
      <c r="A203" t="s">
        <v>48</v>
      </c>
      <c r="B203" t="str">
        <f t="shared" si="6"/>
        <v>2008</v>
      </c>
      <c r="C203" t="s">
        <v>49</v>
      </c>
      <c r="D203" t="s">
        <v>50</v>
      </c>
      <c r="E203" t="s">
        <v>13</v>
      </c>
      <c r="F203">
        <v>0</v>
      </c>
      <c r="G203">
        <v>0</v>
      </c>
      <c r="H203">
        <v>0</v>
      </c>
      <c r="I203">
        <v>0</v>
      </c>
      <c r="J203">
        <v>68769.566271999996</v>
      </c>
      <c r="K203">
        <v>0</v>
      </c>
      <c r="M203" t="str">
        <f t="shared" si="7"/>
        <v>2008HDPE (2)</v>
      </c>
    </row>
    <row r="204" spans="1:13" x14ac:dyDescent="0.25">
      <c r="A204" t="s">
        <v>48</v>
      </c>
      <c r="B204" t="str">
        <f t="shared" si="6"/>
        <v>2008</v>
      </c>
      <c r="C204" t="s">
        <v>49</v>
      </c>
      <c r="D204" t="s">
        <v>50</v>
      </c>
      <c r="E204" t="s">
        <v>14</v>
      </c>
      <c r="F204">
        <v>0</v>
      </c>
      <c r="G204">
        <v>0</v>
      </c>
      <c r="H204">
        <v>0</v>
      </c>
      <c r="I204">
        <v>0</v>
      </c>
      <c r="J204">
        <v>4253.570471</v>
      </c>
      <c r="K204">
        <v>0</v>
      </c>
      <c r="M204" t="str">
        <f t="shared" si="7"/>
        <v>2008HDPE (2)</v>
      </c>
    </row>
    <row r="205" spans="1:13" x14ac:dyDescent="0.25">
      <c r="A205" t="s">
        <v>48</v>
      </c>
      <c r="B205" t="str">
        <f t="shared" si="6"/>
        <v>2008</v>
      </c>
      <c r="C205" t="s">
        <v>49</v>
      </c>
      <c r="D205" t="s">
        <v>50</v>
      </c>
      <c r="E205" t="s">
        <v>15</v>
      </c>
      <c r="F205">
        <v>0</v>
      </c>
      <c r="G205">
        <v>0</v>
      </c>
      <c r="H205">
        <v>0</v>
      </c>
      <c r="I205">
        <v>0</v>
      </c>
      <c r="J205">
        <v>74795.770611999993</v>
      </c>
      <c r="K205">
        <v>0</v>
      </c>
      <c r="M205" t="str">
        <f t="shared" si="7"/>
        <v>2008HDPE (2)</v>
      </c>
    </row>
    <row r="206" spans="1:13" x14ac:dyDescent="0.25">
      <c r="A206" t="s">
        <v>48</v>
      </c>
      <c r="B206" t="str">
        <f t="shared" si="6"/>
        <v>2008</v>
      </c>
      <c r="C206" t="s">
        <v>49</v>
      </c>
      <c r="D206" t="s">
        <v>51</v>
      </c>
      <c r="E206" t="s">
        <v>13</v>
      </c>
      <c r="F206">
        <v>0</v>
      </c>
      <c r="G206">
        <v>0</v>
      </c>
      <c r="H206">
        <v>0</v>
      </c>
      <c r="I206">
        <v>0</v>
      </c>
      <c r="J206">
        <v>51505.240011000002</v>
      </c>
      <c r="K206">
        <v>0</v>
      </c>
      <c r="M206" t="str">
        <f t="shared" si="7"/>
        <v>2008LDPE (4)</v>
      </c>
    </row>
    <row r="207" spans="1:13" x14ac:dyDescent="0.25">
      <c r="A207" t="s">
        <v>48</v>
      </c>
      <c r="B207" t="str">
        <f t="shared" si="6"/>
        <v>2008</v>
      </c>
      <c r="C207" t="s">
        <v>49</v>
      </c>
      <c r="D207" t="s">
        <v>51</v>
      </c>
      <c r="E207" t="s">
        <v>14</v>
      </c>
      <c r="F207">
        <v>0</v>
      </c>
      <c r="G207">
        <v>0</v>
      </c>
      <c r="H207">
        <v>0</v>
      </c>
      <c r="I207">
        <v>0</v>
      </c>
      <c r="J207">
        <v>3185.7285120000001</v>
      </c>
      <c r="K207">
        <v>0</v>
      </c>
      <c r="M207" t="str">
        <f t="shared" si="7"/>
        <v>2008LDPE (4)</v>
      </c>
    </row>
    <row r="208" spans="1:13" x14ac:dyDescent="0.25">
      <c r="A208" t="s">
        <v>48</v>
      </c>
      <c r="B208" t="str">
        <f t="shared" si="6"/>
        <v>2008</v>
      </c>
      <c r="C208" t="s">
        <v>49</v>
      </c>
      <c r="D208" t="s">
        <v>51</v>
      </c>
      <c r="E208" t="s">
        <v>15</v>
      </c>
      <c r="F208">
        <v>0</v>
      </c>
      <c r="G208">
        <v>0</v>
      </c>
      <c r="H208">
        <v>0</v>
      </c>
      <c r="I208">
        <v>0</v>
      </c>
      <c r="J208">
        <v>35675.898426</v>
      </c>
      <c r="K208">
        <v>0</v>
      </c>
      <c r="M208" t="str">
        <f t="shared" si="7"/>
        <v>2008LDPE (4)</v>
      </c>
    </row>
    <row r="209" spans="1:13" x14ac:dyDescent="0.25">
      <c r="A209" t="s">
        <v>48</v>
      </c>
      <c r="B209" t="str">
        <f t="shared" si="6"/>
        <v>2008</v>
      </c>
      <c r="C209" t="s">
        <v>49</v>
      </c>
      <c r="D209" t="s">
        <v>52</v>
      </c>
      <c r="E209" t="s">
        <v>13</v>
      </c>
      <c r="F209">
        <v>0</v>
      </c>
      <c r="G209">
        <v>0</v>
      </c>
      <c r="H209">
        <v>0</v>
      </c>
      <c r="I209">
        <v>0</v>
      </c>
      <c r="J209">
        <v>38641.588027999998</v>
      </c>
      <c r="K209">
        <v>0</v>
      </c>
      <c r="M209" t="str">
        <f t="shared" si="7"/>
        <v>2008Other plastics (7)</v>
      </c>
    </row>
    <row r="210" spans="1:13" x14ac:dyDescent="0.25">
      <c r="A210" t="s">
        <v>48</v>
      </c>
      <c r="B210" t="str">
        <f t="shared" si="6"/>
        <v>2008</v>
      </c>
      <c r="C210" t="s">
        <v>49</v>
      </c>
      <c r="D210" t="s">
        <v>52</v>
      </c>
      <c r="E210" t="s">
        <v>14</v>
      </c>
      <c r="F210">
        <v>0</v>
      </c>
      <c r="G210">
        <v>0</v>
      </c>
      <c r="H210">
        <v>0</v>
      </c>
      <c r="I210">
        <v>0</v>
      </c>
      <c r="J210">
        <v>2280.7192490000002</v>
      </c>
      <c r="K210">
        <v>0</v>
      </c>
      <c r="M210" t="str">
        <f t="shared" si="7"/>
        <v>2008Other plastics (7)</v>
      </c>
    </row>
    <row r="211" spans="1:13" x14ac:dyDescent="0.25">
      <c r="A211" t="s">
        <v>48</v>
      </c>
      <c r="B211" t="str">
        <f t="shared" si="6"/>
        <v>2008</v>
      </c>
      <c r="C211" t="s">
        <v>49</v>
      </c>
      <c r="D211" t="s">
        <v>52</v>
      </c>
      <c r="E211" t="s">
        <v>15</v>
      </c>
      <c r="F211">
        <v>0</v>
      </c>
      <c r="G211">
        <v>0</v>
      </c>
      <c r="H211">
        <v>0</v>
      </c>
      <c r="I211">
        <v>0</v>
      </c>
      <c r="J211">
        <v>88206.618518999996</v>
      </c>
      <c r="K211">
        <v>0</v>
      </c>
      <c r="M211" t="str">
        <f t="shared" si="7"/>
        <v>2008Other plastics (7)</v>
      </c>
    </row>
    <row r="212" spans="1:13" x14ac:dyDescent="0.25">
      <c r="A212" t="s">
        <v>48</v>
      </c>
      <c r="B212" t="str">
        <f t="shared" si="6"/>
        <v>2008</v>
      </c>
      <c r="C212" t="s">
        <v>49</v>
      </c>
      <c r="D212" t="s">
        <v>53</v>
      </c>
      <c r="E212" t="s">
        <v>13</v>
      </c>
      <c r="F212">
        <v>0</v>
      </c>
      <c r="G212">
        <v>0</v>
      </c>
      <c r="H212">
        <v>0</v>
      </c>
      <c r="I212">
        <v>0</v>
      </c>
      <c r="J212">
        <v>28486.138330000002</v>
      </c>
      <c r="K212">
        <v>0</v>
      </c>
      <c r="M212" t="str">
        <f t="shared" si="7"/>
        <v>2008PET (1)</v>
      </c>
    </row>
    <row r="213" spans="1:13" x14ac:dyDescent="0.25">
      <c r="A213" t="s">
        <v>48</v>
      </c>
      <c r="B213" t="str">
        <f t="shared" si="6"/>
        <v>2008</v>
      </c>
      <c r="C213" t="s">
        <v>49</v>
      </c>
      <c r="D213" t="s">
        <v>53</v>
      </c>
      <c r="E213" t="s">
        <v>14</v>
      </c>
      <c r="F213">
        <v>0</v>
      </c>
      <c r="G213">
        <v>0</v>
      </c>
      <c r="H213">
        <v>0</v>
      </c>
      <c r="I213">
        <v>0</v>
      </c>
      <c r="J213">
        <v>1761.9392330000001</v>
      </c>
      <c r="K213">
        <v>0</v>
      </c>
      <c r="M213" t="str">
        <f t="shared" si="7"/>
        <v>2008PET (1)</v>
      </c>
    </row>
    <row r="214" spans="1:13" x14ac:dyDescent="0.25">
      <c r="A214" t="s">
        <v>48</v>
      </c>
      <c r="B214" t="str">
        <f t="shared" si="6"/>
        <v>2008</v>
      </c>
      <c r="C214" t="s">
        <v>49</v>
      </c>
      <c r="D214" t="s">
        <v>53</v>
      </c>
      <c r="E214" t="s">
        <v>15</v>
      </c>
      <c r="F214">
        <v>0</v>
      </c>
      <c r="G214">
        <v>0</v>
      </c>
      <c r="H214">
        <v>0</v>
      </c>
      <c r="I214">
        <v>0</v>
      </c>
      <c r="J214">
        <v>49910.774460000001</v>
      </c>
      <c r="K214">
        <v>0</v>
      </c>
      <c r="M214" t="str">
        <f t="shared" si="7"/>
        <v>2008PET (1)</v>
      </c>
    </row>
    <row r="215" spans="1:13" x14ac:dyDescent="0.25">
      <c r="A215" t="s">
        <v>48</v>
      </c>
      <c r="B215" t="str">
        <f t="shared" si="6"/>
        <v>2008</v>
      </c>
      <c r="C215" t="s">
        <v>49</v>
      </c>
      <c r="D215" t="s">
        <v>54</v>
      </c>
      <c r="E215" t="s">
        <v>13</v>
      </c>
      <c r="F215">
        <v>0</v>
      </c>
      <c r="G215">
        <v>0</v>
      </c>
      <c r="H215">
        <v>0</v>
      </c>
      <c r="I215">
        <v>0</v>
      </c>
      <c r="J215">
        <v>55245.844034000002</v>
      </c>
      <c r="K215">
        <v>0</v>
      </c>
      <c r="M215" t="str">
        <f t="shared" si="7"/>
        <v>2008PP (5)</v>
      </c>
    </row>
    <row r="216" spans="1:13" x14ac:dyDescent="0.25">
      <c r="A216" t="s">
        <v>48</v>
      </c>
      <c r="B216" t="str">
        <f t="shared" si="6"/>
        <v>2008</v>
      </c>
      <c r="C216" t="s">
        <v>49</v>
      </c>
      <c r="D216" t="s">
        <v>54</v>
      </c>
      <c r="E216" t="s">
        <v>14</v>
      </c>
      <c r="F216">
        <v>0</v>
      </c>
      <c r="G216">
        <v>0</v>
      </c>
      <c r="H216">
        <v>0</v>
      </c>
      <c r="I216">
        <v>0</v>
      </c>
      <c r="J216">
        <v>3417.0942679999998</v>
      </c>
      <c r="K216">
        <v>0</v>
      </c>
      <c r="M216" t="str">
        <f t="shared" si="7"/>
        <v>2008PP (5)</v>
      </c>
    </row>
    <row r="217" spans="1:13" x14ac:dyDescent="0.25">
      <c r="A217" t="s">
        <v>48</v>
      </c>
      <c r="B217" t="str">
        <f t="shared" si="6"/>
        <v>2008</v>
      </c>
      <c r="C217" t="s">
        <v>49</v>
      </c>
      <c r="D217" t="s">
        <v>54</v>
      </c>
      <c r="E217" t="s">
        <v>15</v>
      </c>
      <c r="F217">
        <v>0</v>
      </c>
      <c r="G217">
        <v>0</v>
      </c>
      <c r="H217">
        <v>0</v>
      </c>
      <c r="I217">
        <v>0</v>
      </c>
      <c r="J217">
        <v>38266.885462999999</v>
      </c>
      <c r="K217">
        <v>0</v>
      </c>
      <c r="M217" t="str">
        <f t="shared" si="7"/>
        <v>2008PP (5)</v>
      </c>
    </row>
    <row r="218" spans="1:13" x14ac:dyDescent="0.25">
      <c r="A218" t="s">
        <v>48</v>
      </c>
      <c r="B218" t="str">
        <f t="shared" si="6"/>
        <v>2008</v>
      </c>
      <c r="C218" t="s">
        <v>49</v>
      </c>
      <c r="D218" t="s">
        <v>55</v>
      </c>
      <c r="E218" t="s">
        <v>13</v>
      </c>
      <c r="F218">
        <v>0</v>
      </c>
      <c r="G218">
        <v>0</v>
      </c>
      <c r="H218">
        <v>0</v>
      </c>
      <c r="I218">
        <v>0</v>
      </c>
      <c r="J218">
        <v>14386.938550999999</v>
      </c>
      <c r="K218">
        <v>0</v>
      </c>
      <c r="M218" t="str">
        <f t="shared" si="7"/>
        <v>2008PS (6)</v>
      </c>
    </row>
    <row r="219" spans="1:13" x14ac:dyDescent="0.25">
      <c r="A219" t="s">
        <v>48</v>
      </c>
      <c r="B219" t="str">
        <f t="shared" si="6"/>
        <v>2008</v>
      </c>
      <c r="C219" t="s">
        <v>49</v>
      </c>
      <c r="D219" t="s">
        <v>55</v>
      </c>
      <c r="E219" t="s">
        <v>14</v>
      </c>
      <c r="F219">
        <v>0</v>
      </c>
      <c r="G219">
        <v>0</v>
      </c>
      <c r="H219">
        <v>0</v>
      </c>
      <c r="I219">
        <v>0</v>
      </c>
      <c r="J219">
        <v>889.86829999999998</v>
      </c>
      <c r="K219">
        <v>0</v>
      </c>
      <c r="M219" t="str">
        <f t="shared" si="7"/>
        <v>2008PS (6)</v>
      </c>
    </row>
    <row r="220" spans="1:13" x14ac:dyDescent="0.25">
      <c r="A220" t="s">
        <v>48</v>
      </c>
      <c r="B220" t="str">
        <f t="shared" si="6"/>
        <v>2008</v>
      </c>
      <c r="C220" t="s">
        <v>49</v>
      </c>
      <c r="D220" t="s">
        <v>55</v>
      </c>
      <c r="E220" t="s">
        <v>15</v>
      </c>
      <c r="F220">
        <v>0</v>
      </c>
      <c r="G220">
        <v>0</v>
      </c>
      <c r="H220">
        <v>0</v>
      </c>
      <c r="I220">
        <v>0</v>
      </c>
      <c r="J220">
        <v>9965.3347570000005</v>
      </c>
      <c r="K220">
        <v>0</v>
      </c>
      <c r="M220" t="str">
        <f t="shared" si="7"/>
        <v>2008PS (6)</v>
      </c>
    </row>
    <row r="221" spans="1:13" x14ac:dyDescent="0.25">
      <c r="A221" t="s">
        <v>48</v>
      </c>
      <c r="B221" t="str">
        <f t="shared" si="6"/>
        <v>2008</v>
      </c>
      <c r="C221" t="s">
        <v>49</v>
      </c>
      <c r="D221" t="s">
        <v>56</v>
      </c>
      <c r="E221" t="s">
        <v>13</v>
      </c>
      <c r="F221">
        <v>0</v>
      </c>
      <c r="G221">
        <v>0</v>
      </c>
      <c r="H221">
        <v>0</v>
      </c>
      <c r="I221">
        <v>0</v>
      </c>
      <c r="J221">
        <v>36255.085146999998</v>
      </c>
      <c r="K221">
        <v>0</v>
      </c>
      <c r="M221" t="str">
        <f t="shared" si="7"/>
        <v>2008PVC (3)</v>
      </c>
    </row>
    <row r="222" spans="1:13" x14ac:dyDescent="0.25">
      <c r="A222" t="s">
        <v>48</v>
      </c>
      <c r="B222" t="str">
        <f t="shared" si="6"/>
        <v>2008</v>
      </c>
      <c r="C222" t="s">
        <v>49</v>
      </c>
      <c r="D222" t="s">
        <v>56</v>
      </c>
      <c r="E222" t="s">
        <v>14</v>
      </c>
      <c r="F222">
        <v>0</v>
      </c>
      <c r="G222">
        <v>0</v>
      </c>
      <c r="H222">
        <v>0</v>
      </c>
      <c r="I222">
        <v>0</v>
      </c>
      <c r="J222">
        <v>2242.4681150000001</v>
      </c>
      <c r="K222">
        <v>0</v>
      </c>
      <c r="M222" t="str">
        <f t="shared" si="7"/>
        <v>2008PVC (3)</v>
      </c>
    </row>
    <row r="223" spans="1:13" x14ac:dyDescent="0.25">
      <c r="A223" t="s">
        <v>48</v>
      </c>
      <c r="B223" t="str">
        <f t="shared" si="6"/>
        <v>2008</v>
      </c>
      <c r="C223" t="s">
        <v>49</v>
      </c>
      <c r="D223" t="s">
        <v>56</v>
      </c>
      <c r="E223" t="s">
        <v>15</v>
      </c>
      <c r="F223">
        <v>0</v>
      </c>
      <c r="G223">
        <v>0</v>
      </c>
      <c r="H223">
        <v>0</v>
      </c>
      <c r="I223">
        <v>0</v>
      </c>
      <c r="J223">
        <v>25112.643584000001</v>
      </c>
      <c r="K223">
        <v>0</v>
      </c>
      <c r="M223" t="str">
        <f t="shared" si="7"/>
        <v>2008PVC (3)</v>
      </c>
    </row>
    <row r="224" spans="1:13" x14ac:dyDescent="0.25">
      <c r="A224" t="s">
        <v>48</v>
      </c>
      <c r="B224" t="str">
        <f t="shared" si="6"/>
        <v>2008</v>
      </c>
      <c r="C224" t="s">
        <v>37</v>
      </c>
      <c r="D224" t="s">
        <v>38</v>
      </c>
      <c r="E224" t="s">
        <v>13</v>
      </c>
      <c r="F224">
        <v>0</v>
      </c>
      <c r="G224">
        <v>0</v>
      </c>
      <c r="H224">
        <v>0</v>
      </c>
      <c r="I224">
        <v>0</v>
      </c>
      <c r="J224">
        <v>48279.749451000003</v>
      </c>
      <c r="K224">
        <v>0</v>
      </c>
      <c r="M224" t="str">
        <f t="shared" si="7"/>
        <v>2008Clothing</v>
      </c>
    </row>
    <row r="225" spans="1:13" x14ac:dyDescent="0.25">
      <c r="A225" t="s">
        <v>48</v>
      </c>
      <c r="B225" t="str">
        <f t="shared" si="6"/>
        <v>2008</v>
      </c>
      <c r="C225" t="s">
        <v>37</v>
      </c>
      <c r="D225" t="s">
        <v>38</v>
      </c>
      <c r="E225" t="s">
        <v>14</v>
      </c>
      <c r="F225">
        <v>0</v>
      </c>
      <c r="G225">
        <v>0</v>
      </c>
      <c r="H225">
        <v>0</v>
      </c>
      <c r="I225">
        <v>0</v>
      </c>
      <c r="J225">
        <v>3602.6912779999998</v>
      </c>
      <c r="K225">
        <v>0</v>
      </c>
      <c r="M225" t="str">
        <f t="shared" si="7"/>
        <v>2008Clothing</v>
      </c>
    </row>
    <row r="226" spans="1:13" x14ac:dyDescent="0.25">
      <c r="A226" t="s">
        <v>48</v>
      </c>
      <c r="B226" t="str">
        <f t="shared" si="6"/>
        <v>2008</v>
      </c>
      <c r="C226" t="s">
        <v>37</v>
      </c>
      <c r="D226" t="s">
        <v>38</v>
      </c>
      <c r="E226" t="s">
        <v>15</v>
      </c>
      <c r="F226">
        <v>0</v>
      </c>
      <c r="G226">
        <v>0</v>
      </c>
      <c r="H226">
        <v>0</v>
      </c>
      <c r="I226">
        <v>0</v>
      </c>
      <c r="J226">
        <v>65175.878481</v>
      </c>
      <c r="K226">
        <v>0</v>
      </c>
      <c r="M226" t="str">
        <f t="shared" si="7"/>
        <v>2008Clothing</v>
      </c>
    </row>
    <row r="227" spans="1:13" x14ac:dyDescent="0.25">
      <c r="A227" t="s">
        <v>48</v>
      </c>
      <c r="B227" t="str">
        <f t="shared" si="6"/>
        <v>2008</v>
      </c>
      <c r="C227" t="s">
        <v>37</v>
      </c>
      <c r="D227" t="s">
        <v>39</v>
      </c>
      <c r="E227" t="s">
        <v>13</v>
      </c>
      <c r="F227">
        <v>93.6</v>
      </c>
      <c r="G227">
        <v>0</v>
      </c>
      <c r="H227">
        <v>0</v>
      </c>
      <c r="I227">
        <v>0</v>
      </c>
      <c r="J227">
        <v>74156.730463999993</v>
      </c>
      <c r="K227">
        <v>1.2600000000000001E-3</v>
      </c>
      <c r="M227" t="str">
        <f t="shared" si="7"/>
        <v>2008Other textiles</v>
      </c>
    </row>
    <row r="228" spans="1:13" x14ac:dyDescent="0.25">
      <c r="A228" t="s">
        <v>48</v>
      </c>
      <c r="B228" t="str">
        <f t="shared" si="6"/>
        <v>2008</v>
      </c>
      <c r="C228" t="s">
        <v>37</v>
      </c>
      <c r="D228" t="s">
        <v>39</v>
      </c>
      <c r="E228" t="s">
        <v>14</v>
      </c>
      <c r="F228">
        <v>0</v>
      </c>
      <c r="G228">
        <v>0</v>
      </c>
      <c r="H228">
        <v>0</v>
      </c>
      <c r="I228">
        <v>0</v>
      </c>
      <c r="J228">
        <v>6421.6883049999997</v>
      </c>
      <c r="K228">
        <v>0</v>
      </c>
      <c r="M228" t="str">
        <f t="shared" si="7"/>
        <v>2008Other textiles</v>
      </c>
    </row>
    <row r="229" spans="1:13" x14ac:dyDescent="0.25">
      <c r="A229" t="s">
        <v>48</v>
      </c>
      <c r="B229" t="str">
        <f t="shared" si="6"/>
        <v>2008</v>
      </c>
      <c r="C229" t="s">
        <v>37</v>
      </c>
      <c r="D229" t="s">
        <v>39</v>
      </c>
      <c r="E229" t="s">
        <v>15</v>
      </c>
      <c r="F229">
        <v>414</v>
      </c>
      <c r="G229">
        <v>0</v>
      </c>
      <c r="H229">
        <v>0</v>
      </c>
      <c r="I229">
        <v>0</v>
      </c>
      <c r="J229">
        <v>21341.994479000001</v>
      </c>
      <c r="K229">
        <v>1.9029000000000001E-2</v>
      </c>
      <c r="M229" t="str">
        <f t="shared" si="7"/>
        <v>2008Other textiles</v>
      </c>
    </row>
    <row r="230" spans="1:13" x14ac:dyDescent="0.25">
      <c r="A230" t="s">
        <v>48</v>
      </c>
      <c r="B230" t="str">
        <f t="shared" si="6"/>
        <v>2008</v>
      </c>
      <c r="C230" t="s">
        <v>40</v>
      </c>
      <c r="D230" t="s">
        <v>47</v>
      </c>
      <c r="E230" t="s">
        <v>13</v>
      </c>
      <c r="F230">
        <v>8700</v>
      </c>
      <c r="G230">
        <v>0</v>
      </c>
      <c r="H230">
        <v>0</v>
      </c>
      <c r="I230">
        <v>0</v>
      </c>
      <c r="J230">
        <v>0</v>
      </c>
      <c r="K230">
        <v>1</v>
      </c>
      <c r="M230" t="str">
        <f t="shared" si="7"/>
        <v>2008Offroad tyres</v>
      </c>
    </row>
    <row r="231" spans="1:13" x14ac:dyDescent="0.25">
      <c r="A231" t="s">
        <v>48</v>
      </c>
      <c r="B231" t="str">
        <f t="shared" si="6"/>
        <v>2008</v>
      </c>
      <c r="C231" t="s">
        <v>40</v>
      </c>
      <c r="D231" t="s">
        <v>47</v>
      </c>
      <c r="E231" t="s">
        <v>14</v>
      </c>
      <c r="F231">
        <v>100</v>
      </c>
      <c r="G231">
        <v>0</v>
      </c>
      <c r="H231">
        <v>0</v>
      </c>
      <c r="I231">
        <v>0</v>
      </c>
      <c r="J231">
        <v>0</v>
      </c>
      <c r="K231">
        <v>1</v>
      </c>
      <c r="M231" t="str">
        <f t="shared" si="7"/>
        <v>2008Offroad tyres</v>
      </c>
    </row>
    <row r="232" spans="1:13" x14ac:dyDescent="0.25">
      <c r="A232" t="s">
        <v>48</v>
      </c>
      <c r="B232" t="str">
        <f t="shared" si="6"/>
        <v>2008</v>
      </c>
      <c r="C232" t="s">
        <v>40</v>
      </c>
      <c r="D232" t="s">
        <v>47</v>
      </c>
      <c r="E232" t="s">
        <v>15</v>
      </c>
      <c r="F232">
        <v>967</v>
      </c>
      <c r="G232">
        <v>0</v>
      </c>
      <c r="H232">
        <v>0</v>
      </c>
      <c r="I232">
        <v>0</v>
      </c>
      <c r="J232">
        <v>0</v>
      </c>
      <c r="K232">
        <v>1</v>
      </c>
      <c r="M232" t="str">
        <f t="shared" si="7"/>
        <v>2008Offroad tyres</v>
      </c>
    </row>
    <row r="233" spans="1:13" x14ac:dyDescent="0.25">
      <c r="A233" t="s">
        <v>48</v>
      </c>
      <c r="B233" t="str">
        <f t="shared" si="6"/>
        <v>2008</v>
      </c>
      <c r="C233" t="s">
        <v>40</v>
      </c>
      <c r="D233" t="s">
        <v>41</v>
      </c>
      <c r="E233" t="s">
        <v>13</v>
      </c>
      <c r="F233">
        <v>0</v>
      </c>
      <c r="G233">
        <v>0</v>
      </c>
      <c r="H233">
        <v>0</v>
      </c>
      <c r="I233">
        <v>0</v>
      </c>
      <c r="J233">
        <v>10382.665403999999</v>
      </c>
      <c r="K233">
        <v>0</v>
      </c>
      <c r="M233" t="str">
        <f t="shared" si="7"/>
        <v>2008Other rubber</v>
      </c>
    </row>
    <row r="234" spans="1:13" x14ac:dyDescent="0.25">
      <c r="A234" t="s">
        <v>48</v>
      </c>
      <c r="B234" t="str">
        <f t="shared" si="6"/>
        <v>2008</v>
      </c>
      <c r="C234" t="s">
        <v>40</v>
      </c>
      <c r="D234" t="s">
        <v>41</v>
      </c>
      <c r="E234" t="s">
        <v>14</v>
      </c>
      <c r="F234">
        <v>0</v>
      </c>
      <c r="G234">
        <v>0</v>
      </c>
      <c r="H234">
        <v>0</v>
      </c>
      <c r="I234">
        <v>0</v>
      </c>
      <c r="J234">
        <v>174.42558299999999</v>
      </c>
      <c r="K234">
        <v>0</v>
      </c>
      <c r="M234" t="str">
        <f t="shared" si="7"/>
        <v>2008Other rubber</v>
      </c>
    </row>
    <row r="235" spans="1:13" x14ac:dyDescent="0.25">
      <c r="A235" t="s">
        <v>48</v>
      </c>
      <c r="B235" t="str">
        <f t="shared" si="6"/>
        <v>2008</v>
      </c>
      <c r="C235" t="s">
        <v>40</v>
      </c>
      <c r="D235" t="s">
        <v>41</v>
      </c>
      <c r="E235" t="s">
        <v>15</v>
      </c>
      <c r="F235">
        <v>0</v>
      </c>
      <c r="G235">
        <v>0</v>
      </c>
      <c r="H235">
        <v>0</v>
      </c>
      <c r="I235">
        <v>0</v>
      </c>
      <c r="J235">
        <v>2560.5633400000002</v>
      </c>
      <c r="K235">
        <v>0</v>
      </c>
      <c r="M235" t="str">
        <f t="shared" si="7"/>
        <v>2008Other rubber</v>
      </c>
    </row>
    <row r="236" spans="1:13" x14ac:dyDescent="0.25">
      <c r="A236" t="s">
        <v>48</v>
      </c>
      <c r="B236" t="str">
        <f t="shared" si="6"/>
        <v>2008</v>
      </c>
      <c r="C236" t="s">
        <v>40</v>
      </c>
      <c r="D236" t="s">
        <v>42</v>
      </c>
      <c r="E236" t="s">
        <v>13</v>
      </c>
      <c r="F236">
        <v>6560</v>
      </c>
      <c r="G236">
        <v>0</v>
      </c>
      <c r="H236">
        <v>0</v>
      </c>
      <c r="I236">
        <v>0</v>
      </c>
      <c r="J236">
        <v>1130.171409</v>
      </c>
      <c r="K236">
        <v>0.85303600000000002</v>
      </c>
      <c r="M236" t="str">
        <f t="shared" si="7"/>
        <v>2008Passenger tyres</v>
      </c>
    </row>
    <row r="237" spans="1:13" x14ac:dyDescent="0.25">
      <c r="A237" t="s">
        <v>48</v>
      </c>
      <c r="B237" t="str">
        <f t="shared" si="6"/>
        <v>2008</v>
      </c>
      <c r="C237" t="s">
        <v>40</v>
      </c>
      <c r="D237" t="s">
        <v>42</v>
      </c>
      <c r="E237" t="s">
        <v>14</v>
      </c>
      <c r="F237">
        <v>0</v>
      </c>
      <c r="G237">
        <v>0</v>
      </c>
      <c r="H237">
        <v>0</v>
      </c>
      <c r="I237">
        <v>0</v>
      </c>
      <c r="J237">
        <v>125.099349</v>
      </c>
      <c r="K237">
        <v>0</v>
      </c>
      <c r="M237" t="str">
        <f t="shared" si="7"/>
        <v>2008Passenger tyres</v>
      </c>
    </row>
    <row r="238" spans="1:13" x14ac:dyDescent="0.25">
      <c r="A238" t="s">
        <v>48</v>
      </c>
      <c r="B238" t="str">
        <f t="shared" si="6"/>
        <v>2008</v>
      </c>
      <c r="C238" t="s">
        <v>40</v>
      </c>
      <c r="D238" t="s">
        <v>42</v>
      </c>
      <c r="E238" t="s">
        <v>15</v>
      </c>
      <c r="F238">
        <v>338</v>
      </c>
      <c r="G238">
        <v>0</v>
      </c>
      <c r="H238">
        <v>0</v>
      </c>
      <c r="I238">
        <v>0</v>
      </c>
      <c r="J238">
        <v>0</v>
      </c>
      <c r="K238">
        <v>1</v>
      </c>
      <c r="M238" t="str">
        <f t="shared" si="7"/>
        <v>2008Passenger tyres</v>
      </c>
    </row>
    <row r="239" spans="1:13" x14ac:dyDescent="0.25">
      <c r="A239" t="s">
        <v>48</v>
      </c>
      <c r="B239" t="str">
        <f t="shared" si="6"/>
        <v>2008</v>
      </c>
      <c r="C239" t="s">
        <v>40</v>
      </c>
      <c r="D239" t="s">
        <v>43</v>
      </c>
      <c r="E239" t="s">
        <v>13</v>
      </c>
      <c r="F239">
        <v>7845</v>
      </c>
      <c r="G239">
        <v>0</v>
      </c>
      <c r="H239">
        <v>0</v>
      </c>
      <c r="I239">
        <v>0</v>
      </c>
      <c r="J239">
        <v>0</v>
      </c>
      <c r="K239">
        <v>1</v>
      </c>
      <c r="M239" t="str">
        <f t="shared" si="7"/>
        <v>2008Truck tyres</v>
      </c>
    </row>
    <row r="240" spans="1:13" x14ac:dyDescent="0.25">
      <c r="A240" t="s">
        <v>48</v>
      </c>
      <c r="B240" t="str">
        <f t="shared" si="6"/>
        <v>2008</v>
      </c>
      <c r="C240" t="s">
        <v>40</v>
      </c>
      <c r="D240" t="s">
        <v>43</v>
      </c>
      <c r="E240" t="s">
        <v>14</v>
      </c>
      <c r="F240">
        <v>0</v>
      </c>
      <c r="G240">
        <v>0</v>
      </c>
      <c r="H240">
        <v>0</v>
      </c>
      <c r="I240">
        <v>0</v>
      </c>
      <c r="J240">
        <v>0</v>
      </c>
      <c r="M240" t="str">
        <f t="shared" si="7"/>
        <v>2008Truck tyres</v>
      </c>
    </row>
    <row r="241" spans="1:13" x14ac:dyDescent="0.25">
      <c r="A241" t="s">
        <v>48</v>
      </c>
      <c r="B241" t="str">
        <f t="shared" si="6"/>
        <v>2008</v>
      </c>
      <c r="C241" t="s">
        <v>40</v>
      </c>
      <c r="D241" t="s">
        <v>43</v>
      </c>
      <c r="E241" t="s">
        <v>15</v>
      </c>
      <c r="F241">
        <v>243</v>
      </c>
      <c r="G241">
        <v>0</v>
      </c>
      <c r="H241">
        <v>0</v>
      </c>
      <c r="I241">
        <v>0</v>
      </c>
      <c r="J241">
        <v>0</v>
      </c>
      <c r="K241">
        <v>1</v>
      </c>
      <c r="M241" t="str">
        <f t="shared" si="7"/>
        <v>2008Truck tyres</v>
      </c>
    </row>
    <row r="242" spans="1:13" x14ac:dyDescent="0.25">
      <c r="A242" t="s">
        <v>57</v>
      </c>
      <c r="B242" t="str">
        <f t="shared" si="6"/>
        <v>2009</v>
      </c>
      <c r="C242" t="s">
        <v>11</v>
      </c>
      <c r="D242" t="s">
        <v>12</v>
      </c>
      <c r="E242" t="s">
        <v>13</v>
      </c>
      <c r="F242">
        <v>11747</v>
      </c>
      <c r="G242">
        <v>0</v>
      </c>
      <c r="H242">
        <v>0</v>
      </c>
      <c r="I242">
        <v>0</v>
      </c>
      <c r="J242">
        <v>3543.659169</v>
      </c>
      <c r="K242">
        <v>0.76824599999999998</v>
      </c>
      <c r="M242" t="str">
        <f t="shared" si="7"/>
        <v>2009Asphalt</v>
      </c>
    </row>
    <row r="243" spans="1:13" x14ac:dyDescent="0.25">
      <c r="A243" t="s">
        <v>57</v>
      </c>
      <c r="B243" t="str">
        <f t="shared" si="6"/>
        <v>2009</v>
      </c>
      <c r="C243" t="s">
        <v>11</v>
      </c>
      <c r="D243" t="s">
        <v>12</v>
      </c>
      <c r="E243" t="s">
        <v>14</v>
      </c>
      <c r="F243">
        <v>186424</v>
      </c>
      <c r="G243">
        <v>0</v>
      </c>
      <c r="H243">
        <v>0</v>
      </c>
      <c r="I243">
        <v>0</v>
      </c>
      <c r="J243">
        <v>879.92914900000005</v>
      </c>
      <c r="K243">
        <v>0.99530200000000002</v>
      </c>
      <c r="M243" t="str">
        <f t="shared" si="7"/>
        <v>2009Asphalt</v>
      </c>
    </row>
    <row r="244" spans="1:13" x14ac:dyDescent="0.25">
      <c r="A244" t="s">
        <v>57</v>
      </c>
      <c r="B244" t="str">
        <f t="shared" si="6"/>
        <v>2009</v>
      </c>
      <c r="C244" t="s">
        <v>11</v>
      </c>
      <c r="D244" t="s">
        <v>12</v>
      </c>
      <c r="E244" t="s">
        <v>15</v>
      </c>
      <c r="F244">
        <v>27631</v>
      </c>
      <c r="G244">
        <v>0</v>
      </c>
      <c r="H244">
        <v>0</v>
      </c>
      <c r="I244">
        <v>0</v>
      </c>
      <c r="J244">
        <v>763.08419200000003</v>
      </c>
      <c r="K244">
        <v>0.97312500000000002</v>
      </c>
      <c r="M244" t="str">
        <f t="shared" si="7"/>
        <v>2009Asphalt</v>
      </c>
    </row>
    <row r="245" spans="1:13" x14ac:dyDescent="0.25">
      <c r="A245" t="s">
        <v>57</v>
      </c>
      <c r="B245" t="str">
        <f t="shared" si="6"/>
        <v>2009</v>
      </c>
      <c r="C245" t="s">
        <v>11</v>
      </c>
      <c r="D245" t="s">
        <v>16</v>
      </c>
      <c r="E245" t="s">
        <v>13</v>
      </c>
      <c r="F245">
        <v>7557</v>
      </c>
      <c r="G245">
        <v>0</v>
      </c>
      <c r="H245">
        <v>0</v>
      </c>
      <c r="I245">
        <v>0</v>
      </c>
      <c r="J245">
        <v>30347.340042</v>
      </c>
      <c r="K245">
        <v>0.19936999999999999</v>
      </c>
      <c r="M245" t="str">
        <f t="shared" si="7"/>
        <v>2009Bricks</v>
      </c>
    </row>
    <row r="246" spans="1:13" x14ac:dyDescent="0.25">
      <c r="A246" t="s">
        <v>57</v>
      </c>
      <c r="B246" t="str">
        <f t="shared" si="6"/>
        <v>2009</v>
      </c>
      <c r="C246" t="s">
        <v>11</v>
      </c>
      <c r="D246" t="s">
        <v>16</v>
      </c>
      <c r="E246" t="s">
        <v>14</v>
      </c>
      <c r="F246">
        <v>230685</v>
      </c>
      <c r="G246">
        <v>0</v>
      </c>
      <c r="H246">
        <v>0</v>
      </c>
      <c r="I246">
        <v>0</v>
      </c>
      <c r="J246">
        <v>24876.396951999999</v>
      </c>
      <c r="K246">
        <v>0.90265899999999999</v>
      </c>
      <c r="M246" t="str">
        <f t="shared" si="7"/>
        <v>2009Bricks</v>
      </c>
    </row>
    <row r="247" spans="1:13" x14ac:dyDescent="0.25">
      <c r="A247" t="s">
        <v>57</v>
      </c>
      <c r="B247" t="str">
        <f t="shared" si="6"/>
        <v>2009</v>
      </c>
      <c r="C247" t="s">
        <v>11</v>
      </c>
      <c r="D247" t="s">
        <v>16</v>
      </c>
      <c r="E247" t="s">
        <v>15</v>
      </c>
      <c r="F247">
        <v>5374</v>
      </c>
      <c r="G247">
        <v>0</v>
      </c>
      <c r="H247">
        <v>0</v>
      </c>
      <c r="I247">
        <v>0</v>
      </c>
      <c r="J247">
        <v>50122.122194000003</v>
      </c>
      <c r="K247">
        <v>9.6835000000000004E-2</v>
      </c>
      <c r="M247" t="str">
        <f t="shared" si="7"/>
        <v>2009Bricks</v>
      </c>
    </row>
    <row r="248" spans="1:13" x14ac:dyDescent="0.25">
      <c r="A248" t="s">
        <v>57</v>
      </c>
      <c r="B248" t="str">
        <f t="shared" si="6"/>
        <v>2009</v>
      </c>
      <c r="C248" t="s">
        <v>11</v>
      </c>
      <c r="D248" t="s">
        <v>17</v>
      </c>
      <c r="E248" t="s">
        <v>13</v>
      </c>
      <c r="F248">
        <v>76870</v>
      </c>
      <c r="G248">
        <v>0</v>
      </c>
      <c r="H248">
        <v>0</v>
      </c>
      <c r="I248">
        <v>0</v>
      </c>
      <c r="J248">
        <v>35857.658977999999</v>
      </c>
      <c r="K248">
        <v>0.68190799999999996</v>
      </c>
      <c r="M248" t="str">
        <f t="shared" si="7"/>
        <v>2009Concrete</v>
      </c>
    </row>
    <row r="249" spans="1:13" x14ac:dyDescent="0.25">
      <c r="A249" t="s">
        <v>57</v>
      </c>
      <c r="B249" t="str">
        <f t="shared" si="6"/>
        <v>2009</v>
      </c>
      <c r="C249" t="s">
        <v>11</v>
      </c>
      <c r="D249" t="s">
        <v>17</v>
      </c>
      <c r="E249" t="s">
        <v>14</v>
      </c>
      <c r="F249">
        <v>1554870</v>
      </c>
      <c r="G249">
        <v>0</v>
      </c>
      <c r="H249">
        <v>0</v>
      </c>
      <c r="I249">
        <v>0</v>
      </c>
      <c r="J249">
        <v>22628.825346000001</v>
      </c>
      <c r="K249">
        <v>0.98565499999999995</v>
      </c>
      <c r="M249" t="str">
        <f t="shared" si="7"/>
        <v>2009Concrete</v>
      </c>
    </row>
    <row r="250" spans="1:13" x14ac:dyDescent="0.25">
      <c r="A250" t="s">
        <v>57</v>
      </c>
      <c r="B250" t="str">
        <f t="shared" si="6"/>
        <v>2009</v>
      </c>
      <c r="C250" t="s">
        <v>11</v>
      </c>
      <c r="D250" t="s">
        <v>17</v>
      </c>
      <c r="E250" t="s">
        <v>15</v>
      </c>
      <c r="F250">
        <v>81091</v>
      </c>
      <c r="G250">
        <v>0</v>
      </c>
      <c r="H250">
        <v>0</v>
      </c>
      <c r="I250">
        <v>0</v>
      </c>
      <c r="J250">
        <v>406.93924299999998</v>
      </c>
      <c r="K250">
        <v>0.99500599999999995</v>
      </c>
      <c r="M250" t="str">
        <f t="shared" si="7"/>
        <v>2009Concrete</v>
      </c>
    </row>
    <row r="251" spans="1:13" x14ac:dyDescent="0.25">
      <c r="A251" t="s">
        <v>57</v>
      </c>
      <c r="B251" t="str">
        <f t="shared" si="6"/>
        <v>2009</v>
      </c>
      <c r="C251" t="s">
        <v>11</v>
      </c>
      <c r="D251" t="s">
        <v>18</v>
      </c>
      <c r="E251" t="s">
        <v>13</v>
      </c>
      <c r="F251">
        <v>10824</v>
      </c>
      <c r="G251">
        <v>0</v>
      </c>
      <c r="H251">
        <v>0</v>
      </c>
      <c r="I251">
        <v>0</v>
      </c>
      <c r="J251">
        <v>25030.995212999998</v>
      </c>
      <c r="K251">
        <v>0.30188199999999998</v>
      </c>
      <c r="M251" t="str">
        <f t="shared" si="7"/>
        <v>2009Plaster</v>
      </c>
    </row>
    <row r="252" spans="1:13" x14ac:dyDescent="0.25">
      <c r="A252" t="s">
        <v>57</v>
      </c>
      <c r="B252" t="str">
        <f t="shared" si="6"/>
        <v>2009</v>
      </c>
      <c r="C252" t="s">
        <v>11</v>
      </c>
      <c r="D252" t="s">
        <v>18</v>
      </c>
      <c r="E252" t="s">
        <v>14</v>
      </c>
      <c r="F252">
        <v>26403</v>
      </c>
      <c r="G252">
        <v>0</v>
      </c>
      <c r="H252">
        <v>0</v>
      </c>
      <c r="I252">
        <v>0</v>
      </c>
      <c r="J252">
        <v>13450.462705</v>
      </c>
      <c r="K252">
        <v>0.66250200000000004</v>
      </c>
      <c r="M252" t="str">
        <f t="shared" si="7"/>
        <v>2009Plaster</v>
      </c>
    </row>
    <row r="253" spans="1:13" x14ac:dyDescent="0.25">
      <c r="A253" t="s">
        <v>57</v>
      </c>
      <c r="B253" t="str">
        <f t="shared" si="6"/>
        <v>2009</v>
      </c>
      <c r="C253" t="s">
        <v>11</v>
      </c>
      <c r="D253" t="s">
        <v>18</v>
      </c>
      <c r="E253" t="s">
        <v>15</v>
      </c>
      <c r="F253">
        <v>32</v>
      </c>
      <c r="G253">
        <v>0</v>
      </c>
      <c r="H253">
        <v>0</v>
      </c>
      <c r="I253">
        <v>0</v>
      </c>
      <c r="J253">
        <v>4519.8629570000003</v>
      </c>
      <c r="K253">
        <v>7.0299999999999998E-3</v>
      </c>
      <c r="M253" t="str">
        <f t="shared" si="7"/>
        <v>2009Plaster</v>
      </c>
    </row>
    <row r="254" spans="1:13" x14ac:dyDescent="0.25">
      <c r="A254" t="s">
        <v>57</v>
      </c>
      <c r="B254" t="str">
        <f t="shared" si="6"/>
        <v>2009</v>
      </c>
      <c r="C254" t="s">
        <v>11</v>
      </c>
      <c r="D254" t="s">
        <v>45</v>
      </c>
      <c r="E254" t="s">
        <v>13</v>
      </c>
      <c r="F254">
        <v>2780</v>
      </c>
      <c r="G254">
        <v>0</v>
      </c>
      <c r="H254">
        <v>0</v>
      </c>
      <c r="I254">
        <v>0</v>
      </c>
      <c r="J254">
        <v>15833.793256000001</v>
      </c>
      <c r="K254">
        <v>0.14935100000000001</v>
      </c>
      <c r="M254" t="str">
        <f t="shared" si="7"/>
        <v>2009Rubble</v>
      </c>
    </row>
    <row r="255" spans="1:13" x14ac:dyDescent="0.25">
      <c r="A255" t="s">
        <v>57</v>
      </c>
      <c r="B255" t="str">
        <f t="shared" si="6"/>
        <v>2009</v>
      </c>
      <c r="C255" t="s">
        <v>11</v>
      </c>
      <c r="D255" t="s">
        <v>45</v>
      </c>
      <c r="E255" t="s">
        <v>14</v>
      </c>
      <c r="F255">
        <v>106288</v>
      </c>
      <c r="G255">
        <v>0</v>
      </c>
      <c r="H255">
        <v>0</v>
      </c>
      <c r="I255">
        <v>0</v>
      </c>
      <c r="J255">
        <v>8562.2922290000006</v>
      </c>
      <c r="K255">
        <v>0.92544800000000005</v>
      </c>
      <c r="M255" t="str">
        <f t="shared" si="7"/>
        <v>2009Rubble</v>
      </c>
    </row>
    <row r="256" spans="1:13" x14ac:dyDescent="0.25">
      <c r="A256" t="s">
        <v>57</v>
      </c>
      <c r="B256" t="str">
        <f t="shared" si="6"/>
        <v>2009</v>
      </c>
      <c r="C256" t="s">
        <v>11</v>
      </c>
      <c r="D256" t="s">
        <v>45</v>
      </c>
      <c r="E256" t="s">
        <v>15</v>
      </c>
      <c r="F256">
        <v>0</v>
      </c>
      <c r="G256">
        <v>0</v>
      </c>
      <c r="H256">
        <v>0</v>
      </c>
      <c r="I256">
        <v>0</v>
      </c>
      <c r="J256">
        <v>3053.125603</v>
      </c>
      <c r="K256">
        <v>0</v>
      </c>
      <c r="M256" t="str">
        <f t="shared" si="7"/>
        <v>2009Rubble</v>
      </c>
    </row>
    <row r="257" spans="1:13" x14ac:dyDescent="0.25">
      <c r="A257" t="s">
        <v>57</v>
      </c>
      <c r="B257" t="str">
        <f t="shared" si="6"/>
        <v>2009</v>
      </c>
      <c r="C257" t="s">
        <v>11</v>
      </c>
      <c r="D257" t="s">
        <v>19</v>
      </c>
      <c r="E257" t="s">
        <v>13</v>
      </c>
      <c r="F257">
        <v>55981</v>
      </c>
      <c r="G257">
        <v>0</v>
      </c>
      <c r="H257">
        <v>0</v>
      </c>
      <c r="I257">
        <v>0</v>
      </c>
      <c r="J257">
        <v>120430.63075700001</v>
      </c>
      <c r="K257">
        <v>0.31733099999999997</v>
      </c>
      <c r="M257" t="str">
        <f t="shared" si="7"/>
        <v>2009Soil and natural materials</v>
      </c>
    </row>
    <row r="258" spans="1:13" x14ac:dyDescent="0.25">
      <c r="A258" t="s">
        <v>57</v>
      </c>
      <c r="B258" t="str">
        <f t="shared" si="6"/>
        <v>2009</v>
      </c>
      <c r="C258" t="s">
        <v>11</v>
      </c>
      <c r="D258" t="s">
        <v>19</v>
      </c>
      <c r="E258" t="s">
        <v>14</v>
      </c>
      <c r="F258">
        <v>767912</v>
      </c>
      <c r="G258">
        <v>0</v>
      </c>
      <c r="H258">
        <v>0</v>
      </c>
      <c r="I258">
        <v>0</v>
      </c>
      <c r="J258">
        <v>637936.87241499999</v>
      </c>
      <c r="K258">
        <v>0.54622599999999999</v>
      </c>
      <c r="M258" t="str">
        <f t="shared" si="7"/>
        <v>2009Soil and natural materials</v>
      </c>
    </row>
    <row r="259" spans="1:13" x14ac:dyDescent="0.25">
      <c r="A259" t="s">
        <v>57</v>
      </c>
      <c r="B259" t="str">
        <f t="shared" ref="B259:B322" si="8">RIGHT(A259,4)</f>
        <v>2009</v>
      </c>
      <c r="C259" t="s">
        <v>11</v>
      </c>
      <c r="D259" t="s">
        <v>19</v>
      </c>
      <c r="E259" t="s">
        <v>15</v>
      </c>
      <c r="F259">
        <v>2207</v>
      </c>
      <c r="G259">
        <v>0</v>
      </c>
      <c r="H259">
        <v>0</v>
      </c>
      <c r="I259">
        <v>0</v>
      </c>
      <c r="J259">
        <v>15909.723641</v>
      </c>
      <c r="K259">
        <v>0.121821</v>
      </c>
      <c r="M259" t="str">
        <f t="shared" ref="M259:M322" si="9">_xlfn.TEXTJOIN("",FALSE,B259,D259)</f>
        <v>2009Soil and natural materials</v>
      </c>
    </row>
    <row r="260" spans="1:13" x14ac:dyDescent="0.25">
      <c r="A260" t="s">
        <v>57</v>
      </c>
      <c r="B260" t="str">
        <f t="shared" si="8"/>
        <v>2009</v>
      </c>
      <c r="C260" t="s">
        <v>20</v>
      </c>
      <c r="D260" t="s">
        <v>21</v>
      </c>
      <c r="E260" t="s">
        <v>13</v>
      </c>
      <c r="F260">
        <v>5306</v>
      </c>
      <c r="G260">
        <v>0</v>
      </c>
      <c r="H260">
        <v>0</v>
      </c>
      <c r="I260">
        <v>0</v>
      </c>
      <c r="J260">
        <v>31599.029175</v>
      </c>
      <c r="K260">
        <v>0.14377400000000001</v>
      </c>
      <c r="M260" t="str">
        <f t="shared" si="9"/>
        <v>2009Container glass</v>
      </c>
    </row>
    <row r="261" spans="1:13" x14ac:dyDescent="0.25">
      <c r="A261" t="s">
        <v>57</v>
      </c>
      <c r="B261" t="str">
        <f t="shared" si="8"/>
        <v>2009</v>
      </c>
      <c r="C261" t="s">
        <v>20</v>
      </c>
      <c r="D261" t="s">
        <v>21</v>
      </c>
      <c r="E261" t="s">
        <v>14</v>
      </c>
      <c r="F261">
        <v>0</v>
      </c>
      <c r="G261">
        <v>0</v>
      </c>
      <c r="H261">
        <v>0</v>
      </c>
      <c r="I261">
        <v>0</v>
      </c>
      <c r="J261">
        <v>591.70985499999995</v>
      </c>
      <c r="K261">
        <v>0</v>
      </c>
      <c r="M261" t="str">
        <f t="shared" si="9"/>
        <v>2009Container glass</v>
      </c>
    </row>
    <row r="262" spans="1:13" x14ac:dyDescent="0.25">
      <c r="A262" t="s">
        <v>57</v>
      </c>
      <c r="B262" t="str">
        <f t="shared" si="8"/>
        <v>2009</v>
      </c>
      <c r="C262" t="s">
        <v>20</v>
      </c>
      <c r="D262" t="s">
        <v>21</v>
      </c>
      <c r="E262" t="s">
        <v>15</v>
      </c>
      <c r="F262">
        <v>161343</v>
      </c>
      <c r="G262">
        <v>0</v>
      </c>
      <c r="H262">
        <v>0</v>
      </c>
      <c r="I262">
        <v>0</v>
      </c>
      <c r="J262">
        <v>40002.684297</v>
      </c>
      <c r="K262">
        <v>0.80132300000000001</v>
      </c>
      <c r="M262" t="str">
        <f t="shared" si="9"/>
        <v>2009Container glass</v>
      </c>
    </row>
    <row r="263" spans="1:13" x14ac:dyDescent="0.25">
      <c r="A263" t="s">
        <v>57</v>
      </c>
      <c r="B263" t="str">
        <f t="shared" si="8"/>
        <v>2009</v>
      </c>
      <c r="C263" t="s">
        <v>20</v>
      </c>
      <c r="D263" t="s">
        <v>22</v>
      </c>
      <c r="E263" t="s">
        <v>13</v>
      </c>
      <c r="F263">
        <v>19251</v>
      </c>
      <c r="G263">
        <v>0</v>
      </c>
      <c r="H263">
        <v>0</v>
      </c>
      <c r="I263">
        <v>0</v>
      </c>
      <c r="J263">
        <v>15508.721578999999</v>
      </c>
      <c r="K263">
        <v>0.55383000000000004</v>
      </c>
      <c r="M263" t="str">
        <f t="shared" si="9"/>
        <v>2009Other glass</v>
      </c>
    </row>
    <row r="264" spans="1:13" x14ac:dyDescent="0.25">
      <c r="A264" t="s">
        <v>57</v>
      </c>
      <c r="B264" t="str">
        <f t="shared" si="8"/>
        <v>2009</v>
      </c>
      <c r="C264" t="s">
        <v>20</v>
      </c>
      <c r="D264" t="s">
        <v>22</v>
      </c>
      <c r="E264" t="s">
        <v>14</v>
      </c>
      <c r="F264">
        <v>0</v>
      </c>
      <c r="G264">
        <v>0</v>
      </c>
      <c r="H264">
        <v>0</v>
      </c>
      <c r="I264">
        <v>0</v>
      </c>
      <c r="J264">
        <v>2886.8522640000001</v>
      </c>
      <c r="K264">
        <v>0</v>
      </c>
      <c r="M264" t="str">
        <f t="shared" si="9"/>
        <v>2009Other glass</v>
      </c>
    </row>
    <row r="265" spans="1:13" x14ac:dyDescent="0.25">
      <c r="A265" t="s">
        <v>57</v>
      </c>
      <c r="B265" t="str">
        <f t="shared" si="8"/>
        <v>2009</v>
      </c>
      <c r="C265" t="s">
        <v>20</v>
      </c>
      <c r="D265" t="s">
        <v>22</v>
      </c>
      <c r="E265" t="s">
        <v>15</v>
      </c>
      <c r="F265">
        <v>0</v>
      </c>
      <c r="G265">
        <v>0</v>
      </c>
      <c r="H265">
        <v>0</v>
      </c>
      <c r="I265">
        <v>0</v>
      </c>
      <c r="J265">
        <v>39612.045735</v>
      </c>
      <c r="K265">
        <v>0</v>
      </c>
      <c r="M265" t="str">
        <f t="shared" si="9"/>
        <v>2009Other glass</v>
      </c>
    </row>
    <row r="266" spans="1:13" x14ac:dyDescent="0.25">
      <c r="A266" t="s">
        <v>57</v>
      </c>
      <c r="B266" t="str">
        <f t="shared" si="8"/>
        <v>2009</v>
      </c>
      <c r="C266" t="s">
        <v>23</v>
      </c>
      <c r="D266" t="s">
        <v>24</v>
      </c>
      <c r="E266" t="s">
        <v>13</v>
      </c>
      <c r="F266">
        <v>14737</v>
      </c>
      <c r="G266">
        <v>0</v>
      </c>
      <c r="H266">
        <v>0</v>
      </c>
      <c r="I266">
        <v>0</v>
      </c>
      <c r="J266">
        <v>19615.584750999999</v>
      </c>
      <c r="K266">
        <v>0.42899199999999998</v>
      </c>
      <c r="M266" t="str">
        <f t="shared" si="9"/>
        <v>2009Aluminium</v>
      </c>
    </row>
    <row r="267" spans="1:13" x14ac:dyDescent="0.25">
      <c r="A267" t="s">
        <v>57</v>
      </c>
      <c r="B267" t="str">
        <f t="shared" si="8"/>
        <v>2009</v>
      </c>
      <c r="C267" t="s">
        <v>23</v>
      </c>
      <c r="D267" t="s">
        <v>24</v>
      </c>
      <c r="E267" t="s">
        <v>14</v>
      </c>
      <c r="F267">
        <v>946</v>
      </c>
      <c r="G267">
        <v>0</v>
      </c>
      <c r="H267">
        <v>0</v>
      </c>
      <c r="I267">
        <v>0</v>
      </c>
      <c r="J267">
        <v>3410.256664</v>
      </c>
      <c r="K267">
        <v>0.21715799999999999</v>
      </c>
      <c r="M267" t="str">
        <f t="shared" si="9"/>
        <v>2009Aluminium</v>
      </c>
    </row>
    <row r="268" spans="1:13" x14ac:dyDescent="0.25">
      <c r="A268" t="s">
        <v>57</v>
      </c>
      <c r="B268" t="str">
        <f t="shared" si="8"/>
        <v>2009</v>
      </c>
      <c r="C268" t="s">
        <v>23</v>
      </c>
      <c r="D268" t="s">
        <v>24</v>
      </c>
      <c r="E268" t="s">
        <v>15</v>
      </c>
      <c r="F268">
        <v>946</v>
      </c>
      <c r="G268">
        <v>0</v>
      </c>
      <c r="H268">
        <v>0</v>
      </c>
      <c r="I268">
        <v>0</v>
      </c>
      <c r="J268">
        <v>21594.938568000001</v>
      </c>
      <c r="K268">
        <v>4.1967999999999998E-2</v>
      </c>
      <c r="M268" t="str">
        <f t="shared" si="9"/>
        <v>2009Aluminium</v>
      </c>
    </row>
    <row r="269" spans="1:13" x14ac:dyDescent="0.25">
      <c r="A269" t="s">
        <v>57</v>
      </c>
      <c r="B269" t="str">
        <f t="shared" si="8"/>
        <v>2009</v>
      </c>
      <c r="C269" t="s">
        <v>23</v>
      </c>
      <c r="D269" t="s">
        <v>25</v>
      </c>
      <c r="E269" t="s">
        <v>13</v>
      </c>
      <c r="F269">
        <v>548741.19999999995</v>
      </c>
      <c r="G269">
        <v>0</v>
      </c>
      <c r="H269">
        <v>0</v>
      </c>
      <c r="I269">
        <v>0</v>
      </c>
      <c r="J269">
        <v>63754.993698999999</v>
      </c>
      <c r="K269">
        <v>0.89590899999999996</v>
      </c>
      <c r="M269" t="str">
        <f t="shared" si="9"/>
        <v>2009Ferrous</v>
      </c>
    </row>
    <row r="270" spans="1:13" x14ac:dyDescent="0.25">
      <c r="A270" t="s">
        <v>57</v>
      </c>
      <c r="B270" t="str">
        <f t="shared" si="8"/>
        <v>2009</v>
      </c>
      <c r="C270" t="s">
        <v>23</v>
      </c>
      <c r="D270" t="s">
        <v>25</v>
      </c>
      <c r="E270" t="s">
        <v>14</v>
      </c>
      <c r="F270">
        <v>107200</v>
      </c>
      <c r="G270">
        <v>0</v>
      </c>
      <c r="H270">
        <v>0</v>
      </c>
      <c r="I270">
        <v>0</v>
      </c>
      <c r="J270">
        <v>14603.181331</v>
      </c>
      <c r="K270">
        <v>0.880108</v>
      </c>
      <c r="M270" t="str">
        <f t="shared" si="9"/>
        <v>2009Ferrous</v>
      </c>
    </row>
    <row r="271" spans="1:13" x14ac:dyDescent="0.25">
      <c r="A271" t="s">
        <v>57</v>
      </c>
      <c r="B271" t="str">
        <f t="shared" si="8"/>
        <v>2009</v>
      </c>
      <c r="C271" t="s">
        <v>23</v>
      </c>
      <c r="D271" t="s">
        <v>25</v>
      </c>
      <c r="E271" t="s">
        <v>15</v>
      </c>
      <c r="F271">
        <v>170322.88</v>
      </c>
      <c r="G271">
        <v>0</v>
      </c>
      <c r="H271">
        <v>0</v>
      </c>
      <c r="I271">
        <v>0</v>
      </c>
      <c r="J271">
        <v>36275.136978000002</v>
      </c>
      <c r="K271">
        <v>0.82441600000000004</v>
      </c>
      <c r="M271" t="str">
        <f t="shared" si="9"/>
        <v>2009Ferrous</v>
      </c>
    </row>
    <row r="272" spans="1:13" x14ac:dyDescent="0.25">
      <c r="A272" t="s">
        <v>57</v>
      </c>
      <c r="B272" t="str">
        <f t="shared" si="8"/>
        <v>2009</v>
      </c>
      <c r="C272" t="s">
        <v>23</v>
      </c>
      <c r="D272" t="s">
        <v>26</v>
      </c>
      <c r="E272" t="s">
        <v>13</v>
      </c>
      <c r="F272">
        <v>37822</v>
      </c>
      <c r="G272">
        <v>0</v>
      </c>
      <c r="H272">
        <v>0</v>
      </c>
      <c r="I272">
        <v>0</v>
      </c>
      <c r="J272">
        <v>0</v>
      </c>
      <c r="K272">
        <v>1</v>
      </c>
      <c r="M272" t="str">
        <f t="shared" si="9"/>
        <v>2009Other metals</v>
      </c>
    </row>
    <row r="273" spans="1:13" x14ac:dyDescent="0.25">
      <c r="A273" t="s">
        <v>57</v>
      </c>
      <c r="B273" t="str">
        <f t="shared" si="8"/>
        <v>2009</v>
      </c>
      <c r="C273" t="s">
        <v>23</v>
      </c>
      <c r="D273" t="s">
        <v>26</v>
      </c>
      <c r="E273" t="s">
        <v>14</v>
      </c>
      <c r="F273">
        <v>3286</v>
      </c>
      <c r="G273">
        <v>0</v>
      </c>
      <c r="H273">
        <v>0</v>
      </c>
      <c r="I273">
        <v>0</v>
      </c>
      <c r="J273">
        <v>0</v>
      </c>
      <c r="K273">
        <v>1</v>
      </c>
      <c r="M273" t="str">
        <f t="shared" si="9"/>
        <v>2009Other metals</v>
      </c>
    </row>
    <row r="274" spans="1:13" x14ac:dyDescent="0.25">
      <c r="A274" t="s">
        <v>57</v>
      </c>
      <c r="B274" t="str">
        <f t="shared" si="8"/>
        <v>2009</v>
      </c>
      <c r="C274" t="s">
        <v>23</v>
      </c>
      <c r="D274" t="s">
        <v>26</v>
      </c>
      <c r="E274" t="s">
        <v>15</v>
      </c>
      <c r="F274">
        <v>11749</v>
      </c>
      <c r="G274">
        <v>0</v>
      </c>
      <c r="H274">
        <v>0</v>
      </c>
      <c r="I274">
        <v>0</v>
      </c>
      <c r="J274">
        <v>0</v>
      </c>
      <c r="K274">
        <v>1</v>
      </c>
      <c r="M274" t="str">
        <f t="shared" si="9"/>
        <v>2009Other metals</v>
      </c>
    </row>
    <row r="275" spans="1:13" x14ac:dyDescent="0.25">
      <c r="A275" t="s">
        <v>57</v>
      </c>
      <c r="B275" t="str">
        <f t="shared" si="8"/>
        <v>2009</v>
      </c>
      <c r="C275" t="s">
        <v>27</v>
      </c>
      <c r="D275" t="s">
        <v>28</v>
      </c>
      <c r="E275" t="s">
        <v>13</v>
      </c>
      <c r="F275">
        <v>12546</v>
      </c>
      <c r="G275">
        <v>0</v>
      </c>
      <c r="H275">
        <v>0</v>
      </c>
      <c r="I275">
        <v>0</v>
      </c>
      <c r="J275">
        <v>278405.825373</v>
      </c>
      <c r="K275">
        <v>4.3119999999999999E-2</v>
      </c>
      <c r="M275" t="str">
        <f t="shared" si="9"/>
        <v>2009Food organics</v>
      </c>
    </row>
    <row r="276" spans="1:13" x14ac:dyDescent="0.25">
      <c r="A276" t="s">
        <v>57</v>
      </c>
      <c r="B276" t="str">
        <f t="shared" si="8"/>
        <v>2009</v>
      </c>
      <c r="C276" t="s">
        <v>27</v>
      </c>
      <c r="D276" t="s">
        <v>28</v>
      </c>
      <c r="E276" t="s">
        <v>14</v>
      </c>
      <c r="F276">
        <v>0</v>
      </c>
      <c r="G276">
        <v>0</v>
      </c>
      <c r="H276">
        <v>0</v>
      </c>
      <c r="I276">
        <v>0</v>
      </c>
      <c r="J276">
        <v>2633.8768439999999</v>
      </c>
      <c r="K276">
        <v>0</v>
      </c>
      <c r="M276" t="str">
        <f t="shared" si="9"/>
        <v>2009Food organics</v>
      </c>
    </row>
    <row r="277" spans="1:13" x14ac:dyDescent="0.25">
      <c r="A277" t="s">
        <v>57</v>
      </c>
      <c r="B277" t="str">
        <f t="shared" si="8"/>
        <v>2009</v>
      </c>
      <c r="C277" t="s">
        <v>27</v>
      </c>
      <c r="D277" t="s">
        <v>28</v>
      </c>
      <c r="E277" t="s">
        <v>15</v>
      </c>
      <c r="F277">
        <v>0</v>
      </c>
      <c r="G277">
        <v>0</v>
      </c>
      <c r="H277">
        <v>0</v>
      </c>
      <c r="I277">
        <v>0</v>
      </c>
      <c r="J277">
        <v>656249.30391699995</v>
      </c>
      <c r="K277">
        <v>0</v>
      </c>
      <c r="M277" t="str">
        <f t="shared" si="9"/>
        <v>2009Food organics</v>
      </c>
    </row>
    <row r="278" spans="1:13" x14ac:dyDescent="0.25">
      <c r="A278" t="s">
        <v>57</v>
      </c>
      <c r="B278" t="str">
        <f t="shared" si="8"/>
        <v>2009</v>
      </c>
      <c r="C278" t="s">
        <v>27</v>
      </c>
      <c r="D278" t="s">
        <v>29</v>
      </c>
      <c r="E278" t="s">
        <v>13</v>
      </c>
      <c r="F278">
        <v>9175</v>
      </c>
      <c r="G278">
        <v>0</v>
      </c>
      <c r="H278">
        <v>0</v>
      </c>
      <c r="I278">
        <v>0</v>
      </c>
      <c r="J278">
        <v>70172.240284</v>
      </c>
      <c r="K278">
        <v>0.11563</v>
      </c>
      <c r="M278" t="str">
        <f t="shared" si="9"/>
        <v>2009Garden organics</v>
      </c>
    </row>
    <row r="279" spans="1:13" x14ac:dyDescent="0.25">
      <c r="A279" t="s">
        <v>57</v>
      </c>
      <c r="B279" t="str">
        <f t="shared" si="8"/>
        <v>2009</v>
      </c>
      <c r="C279" t="s">
        <v>27</v>
      </c>
      <c r="D279" t="s">
        <v>29</v>
      </c>
      <c r="E279" t="s">
        <v>14</v>
      </c>
      <c r="F279">
        <v>5588</v>
      </c>
      <c r="G279">
        <v>0</v>
      </c>
      <c r="H279">
        <v>0</v>
      </c>
      <c r="I279">
        <v>0</v>
      </c>
      <c r="J279">
        <v>18986.377935</v>
      </c>
      <c r="K279">
        <v>0.22739100000000001</v>
      </c>
      <c r="M279" t="str">
        <f t="shared" si="9"/>
        <v>2009Garden organics</v>
      </c>
    </row>
    <row r="280" spans="1:13" x14ac:dyDescent="0.25">
      <c r="A280" t="s">
        <v>57</v>
      </c>
      <c r="B280" t="str">
        <f t="shared" si="8"/>
        <v>2009</v>
      </c>
      <c r="C280" t="s">
        <v>27</v>
      </c>
      <c r="D280" t="s">
        <v>29</v>
      </c>
      <c r="E280" t="s">
        <v>15</v>
      </c>
      <c r="F280">
        <v>312070</v>
      </c>
      <c r="G280">
        <v>0</v>
      </c>
      <c r="H280">
        <v>0</v>
      </c>
      <c r="I280">
        <v>0</v>
      </c>
      <c r="J280">
        <v>103987.344813</v>
      </c>
      <c r="K280">
        <v>0.75006399999999995</v>
      </c>
      <c r="M280" t="str">
        <f t="shared" si="9"/>
        <v>2009Garden organics</v>
      </c>
    </row>
    <row r="281" spans="1:13" x14ac:dyDescent="0.25">
      <c r="A281" t="s">
        <v>57</v>
      </c>
      <c r="B281" t="str">
        <f t="shared" si="8"/>
        <v>2009</v>
      </c>
      <c r="C281" t="s">
        <v>27</v>
      </c>
      <c r="D281" t="s">
        <v>30</v>
      </c>
      <c r="E281" t="s">
        <v>13</v>
      </c>
      <c r="F281">
        <v>6536</v>
      </c>
      <c r="G281">
        <v>0</v>
      </c>
      <c r="H281">
        <v>0</v>
      </c>
      <c r="I281">
        <v>0</v>
      </c>
      <c r="J281">
        <v>34639.302336000001</v>
      </c>
      <c r="K281">
        <v>0.15873499999999999</v>
      </c>
      <c r="M281" t="str">
        <f t="shared" si="9"/>
        <v>2009Other organics</v>
      </c>
    </row>
    <row r="282" spans="1:13" x14ac:dyDescent="0.25">
      <c r="A282" t="s">
        <v>57</v>
      </c>
      <c r="B282" t="str">
        <f t="shared" si="8"/>
        <v>2009</v>
      </c>
      <c r="C282" t="s">
        <v>27</v>
      </c>
      <c r="D282" t="s">
        <v>30</v>
      </c>
      <c r="E282" t="s">
        <v>14</v>
      </c>
      <c r="F282">
        <v>3000</v>
      </c>
      <c r="G282">
        <v>0</v>
      </c>
      <c r="H282">
        <v>0</v>
      </c>
      <c r="I282">
        <v>0</v>
      </c>
      <c r="J282">
        <v>461.11261999999999</v>
      </c>
      <c r="K282">
        <v>0.86677300000000002</v>
      </c>
      <c r="M282" t="str">
        <f t="shared" si="9"/>
        <v>2009Other organics</v>
      </c>
    </row>
    <row r="283" spans="1:13" x14ac:dyDescent="0.25">
      <c r="A283" t="s">
        <v>57</v>
      </c>
      <c r="B283" t="str">
        <f t="shared" si="8"/>
        <v>2009</v>
      </c>
      <c r="C283" t="s">
        <v>27</v>
      </c>
      <c r="D283" t="s">
        <v>30</v>
      </c>
      <c r="E283" t="s">
        <v>15</v>
      </c>
      <c r="F283">
        <v>35088</v>
      </c>
      <c r="G283">
        <v>0</v>
      </c>
      <c r="H283">
        <v>0</v>
      </c>
      <c r="I283">
        <v>0</v>
      </c>
      <c r="J283">
        <v>103721.984635</v>
      </c>
      <c r="K283">
        <v>0.25277699999999997</v>
      </c>
      <c r="M283" t="str">
        <f t="shared" si="9"/>
        <v>2009Other organics</v>
      </c>
    </row>
    <row r="284" spans="1:13" x14ac:dyDescent="0.25">
      <c r="A284" t="s">
        <v>57</v>
      </c>
      <c r="B284" t="str">
        <f t="shared" si="8"/>
        <v>2009</v>
      </c>
      <c r="C284" t="s">
        <v>27</v>
      </c>
      <c r="D284" t="s">
        <v>31</v>
      </c>
      <c r="E284" t="s">
        <v>13</v>
      </c>
      <c r="F284">
        <v>93001</v>
      </c>
      <c r="G284">
        <v>0</v>
      </c>
      <c r="H284">
        <v>0</v>
      </c>
      <c r="I284">
        <v>0</v>
      </c>
      <c r="J284">
        <v>270602.68715399998</v>
      </c>
      <c r="K284">
        <v>0.25577499999999997</v>
      </c>
      <c r="M284" t="str">
        <f t="shared" si="9"/>
        <v>2009Wood /timber</v>
      </c>
    </row>
    <row r="285" spans="1:13" x14ac:dyDescent="0.25">
      <c r="A285" t="s">
        <v>57</v>
      </c>
      <c r="B285" t="str">
        <f t="shared" si="8"/>
        <v>2009</v>
      </c>
      <c r="C285" t="s">
        <v>27</v>
      </c>
      <c r="D285" t="s">
        <v>31</v>
      </c>
      <c r="E285" t="s">
        <v>14</v>
      </c>
      <c r="F285">
        <v>28621</v>
      </c>
      <c r="G285">
        <v>0</v>
      </c>
      <c r="H285">
        <v>0</v>
      </c>
      <c r="I285">
        <v>0</v>
      </c>
      <c r="J285">
        <v>103542.424637</v>
      </c>
      <c r="K285">
        <v>0.216557</v>
      </c>
      <c r="M285" t="str">
        <f t="shared" si="9"/>
        <v>2009Wood /timber</v>
      </c>
    </row>
    <row r="286" spans="1:13" x14ac:dyDescent="0.25">
      <c r="A286" t="s">
        <v>57</v>
      </c>
      <c r="B286" t="str">
        <f t="shared" si="8"/>
        <v>2009</v>
      </c>
      <c r="C286" t="s">
        <v>27</v>
      </c>
      <c r="D286" t="s">
        <v>31</v>
      </c>
      <c r="E286" t="s">
        <v>15</v>
      </c>
      <c r="F286">
        <v>35922.9</v>
      </c>
      <c r="G286">
        <v>0</v>
      </c>
      <c r="H286">
        <v>0</v>
      </c>
      <c r="I286">
        <v>0</v>
      </c>
      <c r="J286">
        <v>29023.304295000002</v>
      </c>
      <c r="K286">
        <v>0.55311699999999997</v>
      </c>
      <c r="M286" t="str">
        <f t="shared" si="9"/>
        <v>2009Wood /timber</v>
      </c>
    </row>
    <row r="287" spans="1:13" x14ac:dyDescent="0.25">
      <c r="A287" t="s">
        <v>57</v>
      </c>
      <c r="B287" t="str">
        <f t="shared" si="8"/>
        <v>2009</v>
      </c>
      <c r="C287" t="s">
        <v>32</v>
      </c>
      <c r="D287" t="s">
        <v>33</v>
      </c>
      <c r="E287" t="s">
        <v>13</v>
      </c>
      <c r="F287">
        <v>277129.2</v>
      </c>
      <c r="G287">
        <v>0</v>
      </c>
      <c r="H287">
        <v>0</v>
      </c>
      <c r="I287">
        <v>0</v>
      </c>
      <c r="J287">
        <v>90256.060631999993</v>
      </c>
      <c r="K287">
        <v>0.754328</v>
      </c>
      <c r="M287" t="str">
        <f t="shared" si="9"/>
        <v>2009Cardboard</v>
      </c>
    </row>
    <row r="288" spans="1:13" x14ac:dyDescent="0.25">
      <c r="A288" t="s">
        <v>57</v>
      </c>
      <c r="B288" t="str">
        <f t="shared" si="8"/>
        <v>2009</v>
      </c>
      <c r="C288" t="s">
        <v>32</v>
      </c>
      <c r="D288" t="s">
        <v>33</v>
      </c>
      <c r="E288" t="s">
        <v>14</v>
      </c>
      <c r="F288">
        <v>0</v>
      </c>
      <c r="G288">
        <v>0</v>
      </c>
      <c r="H288">
        <v>0</v>
      </c>
      <c r="I288">
        <v>0</v>
      </c>
      <c r="J288">
        <v>3791.5080170000001</v>
      </c>
      <c r="K288">
        <v>0</v>
      </c>
      <c r="M288" t="str">
        <f t="shared" si="9"/>
        <v>2009Cardboard</v>
      </c>
    </row>
    <row r="289" spans="1:13" x14ac:dyDescent="0.25">
      <c r="A289" t="s">
        <v>57</v>
      </c>
      <c r="B289" t="str">
        <f t="shared" si="8"/>
        <v>2009</v>
      </c>
      <c r="C289" t="s">
        <v>32</v>
      </c>
      <c r="D289" t="s">
        <v>33</v>
      </c>
      <c r="E289" t="s">
        <v>15</v>
      </c>
      <c r="F289">
        <v>172247.78</v>
      </c>
      <c r="G289">
        <v>0</v>
      </c>
      <c r="H289">
        <v>0</v>
      </c>
      <c r="I289">
        <v>0</v>
      </c>
      <c r="J289">
        <v>38120.570483000003</v>
      </c>
      <c r="K289">
        <v>0.81879100000000005</v>
      </c>
      <c r="M289" t="str">
        <f t="shared" si="9"/>
        <v>2009Cardboard</v>
      </c>
    </row>
    <row r="290" spans="1:13" x14ac:dyDescent="0.25">
      <c r="A290" t="s">
        <v>57</v>
      </c>
      <c r="B290" t="str">
        <f t="shared" si="8"/>
        <v>2009</v>
      </c>
      <c r="C290" t="s">
        <v>32</v>
      </c>
      <c r="D290" t="s">
        <v>46</v>
      </c>
      <c r="E290" t="s">
        <v>13</v>
      </c>
      <c r="F290">
        <v>37774</v>
      </c>
      <c r="G290">
        <v>0</v>
      </c>
      <c r="H290">
        <v>0</v>
      </c>
      <c r="I290">
        <v>0</v>
      </c>
      <c r="J290">
        <v>32602.272159</v>
      </c>
      <c r="K290">
        <v>0.53674299999999997</v>
      </c>
      <c r="M290" t="str">
        <f t="shared" si="9"/>
        <v>2009Liquidpaperboard</v>
      </c>
    </row>
    <row r="291" spans="1:13" x14ac:dyDescent="0.25">
      <c r="A291" t="s">
        <v>57</v>
      </c>
      <c r="B291" t="str">
        <f t="shared" si="8"/>
        <v>2009</v>
      </c>
      <c r="C291" t="s">
        <v>32</v>
      </c>
      <c r="D291" t="s">
        <v>46</v>
      </c>
      <c r="E291" t="s">
        <v>14</v>
      </c>
      <c r="F291">
        <v>0</v>
      </c>
      <c r="G291">
        <v>0</v>
      </c>
      <c r="H291">
        <v>0</v>
      </c>
      <c r="I291">
        <v>0</v>
      </c>
      <c r="J291">
        <v>470.74419599999999</v>
      </c>
      <c r="K291">
        <v>0</v>
      </c>
      <c r="M291" t="str">
        <f t="shared" si="9"/>
        <v>2009Liquidpaperboard</v>
      </c>
    </row>
    <row r="292" spans="1:13" x14ac:dyDescent="0.25">
      <c r="A292" t="s">
        <v>57</v>
      </c>
      <c r="B292" t="str">
        <f t="shared" si="8"/>
        <v>2009</v>
      </c>
      <c r="C292" t="s">
        <v>32</v>
      </c>
      <c r="D292" t="s">
        <v>46</v>
      </c>
      <c r="E292" t="s">
        <v>15</v>
      </c>
      <c r="F292">
        <v>2</v>
      </c>
      <c r="G292">
        <v>0</v>
      </c>
      <c r="H292">
        <v>0</v>
      </c>
      <c r="I292">
        <v>0</v>
      </c>
      <c r="J292">
        <v>28943.914368000002</v>
      </c>
      <c r="K292">
        <v>6.8999999999999997E-5</v>
      </c>
      <c r="M292" t="str">
        <f t="shared" si="9"/>
        <v>2009Liquidpaperboard</v>
      </c>
    </row>
    <row r="293" spans="1:13" x14ac:dyDescent="0.25">
      <c r="A293" t="s">
        <v>57</v>
      </c>
      <c r="B293" t="str">
        <f t="shared" si="8"/>
        <v>2009</v>
      </c>
      <c r="C293" t="s">
        <v>32</v>
      </c>
      <c r="D293" t="s">
        <v>34</v>
      </c>
      <c r="E293" t="s">
        <v>13</v>
      </c>
      <c r="F293">
        <v>333621</v>
      </c>
      <c r="G293">
        <v>0</v>
      </c>
      <c r="H293">
        <v>0</v>
      </c>
      <c r="I293">
        <v>0</v>
      </c>
      <c r="J293">
        <v>0</v>
      </c>
      <c r="K293">
        <v>1</v>
      </c>
      <c r="M293" t="str">
        <f t="shared" si="9"/>
        <v>2009Newsprint and magazines</v>
      </c>
    </row>
    <row r="294" spans="1:13" x14ac:dyDescent="0.25">
      <c r="A294" t="s">
        <v>57</v>
      </c>
      <c r="B294" t="str">
        <f t="shared" si="8"/>
        <v>2009</v>
      </c>
      <c r="C294" t="s">
        <v>32</v>
      </c>
      <c r="D294" t="s">
        <v>34</v>
      </c>
      <c r="E294" t="s">
        <v>14</v>
      </c>
      <c r="F294">
        <v>0</v>
      </c>
      <c r="G294">
        <v>0</v>
      </c>
      <c r="H294">
        <v>0</v>
      </c>
      <c r="I294">
        <v>0</v>
      </c>
      <c r="J294">
        <v>0</v>
      </c>
      <c r="M294" t="str">
        <f t="shared" si="9"/>
        <v>2009Newsprint and magazines</v>
      </c>
    </row>
    <row r="295" spans="1:13" x14ac:dyDescent="0.25">
      <c r="A295" t="s">
        <v>57</v>
      </c>
      <c r="B295" t="str">
        <f t="shared" si="8"/>
        <v>2009</v>
      </c>
      <c r="C295" t="s">
        <v>32</v>
      </c>
      <c r="D295" t="s">
        <v>34</v>
      </c>
      <c r="E295" t="s">
        <v>15</v>
      </c>
      <c r="F295">
        <v>13404</v>
      </c>
      <c r="G295">
        <v>0</v>
      </c>
      <c r="H295">
        <v>0</v>
      </c>
      <c r="I295">
        <v>0</v>
      </c>
      <c r="J295">
        <v>0</v>
      </c>
      <c r="K295">
        <v>1</v>
      </c>
      <c r="M295" t="str">
        <f t="shared" si="9"/>
        <v>2009Newsprint and magazines</v>
      </c>
    </row>
    <row r="296" spans="1:13" x14ac:dyDescent="0.25">
      <c r="A296" t="s">
        <v>57</v>
      </c>
      <c r="B296" t="str">
        <f t="shared" si="8"/>
        <v>2009</v>
      </c>
      <c r="C296" t="s">
        <v>32</v>
      </c>
      <c r="D296" t="s">
        <v>35</v>
      </c>
      <c r="E296" t="s">
        <v>13</v>
      </c>
      <c r="F296">
        <v>1362</v>
      </c>
      <c r="G296">
        <v>0</v>
      </c>
      <c r="H296">
        <v>0</v>
      </c>
      <c r="I296">
        <v>0</v>
      </c>
      <c r="J296">
        <v>97327.995878999995</v>
      </c>
      <c r="K296">
        <v>1.38E-2</v>
      </c>
      <c r="M296" t="str">
        <f t="shared" si="9"/>
        <v>2009Other paper</v>
      </c>
    </row>
    <row r="297" spans="1:13" x14ac:dyDescent="0.25">
      <c r="A297" t="s">
        <v>57</v>
      </c>
      <c r="B297" t="str">
        <f t="shared" si="8"/>
        <v>2009</v>
      </c>
      <c r="C297" t="s">
        <v>32</v>
      </c>
      <c r="D297" t="s">
        <v>35</v>
      </c>
      <c r="E297" t="s">
        <v>14</v>
      </c>
      <c r="F297">
        <v>0</v>
      </c>
      <c r="G297">
        <v>0</v>
      </c>
      <c r="H297">
        <v>0</v>
      </c>
      <c r="I297">
        <v>0</v>
      </c>
      <c r="J297">
        <v>1435.875918</v>
      </c>
      <c r="K297">
        <v>0</v>
      </c>
      <c r="M297" t="str">
        <f t="shared" si="9"/>
        <v>2009Other paper</v>
      </c>
    </row>
    <row r="298" spans="1:13" x14ac:dyDescent="0.25">
      <c r="A298" t="s">
        <v>57</v>
      </c>
      <c r="B298" t="str">
        <f t="shared" si="8"/>
        <v>2009</v>
      </c>
      <c r="C298" t="s">
        <v>32</v>
      </c>
      <c r="D298" t="s">
        <v>35</v>
      </c>
      <c r="E298" t="s">
        <v>15</v>
      </c>
      <c r="F298">
        <v>24768</v>
      </c>
      <c r="G298">
        <v>0</v>
      </c>
      <c r="H298">
        <v>0</v>
      </c>
      <c r="I298">
        <v>0</v>
      </c>
      <c r="J298">
        <v>130242.957274</v>
      </c>
      <c r="K298">
        <v>0.15978200000000001</v>
      </c>
      <c r="M298" t="str">
        <f t="shared" si="9"/>
        <v>2009Other paper</v>
      </c>
    </row>
    <row r="299" spans="1:13" x14ac:dyDescent="0.25">
      <c r="A299" t="s">
        <v>57</v>
      </c>
      <c r="B299" t="str">
        <f t="shared" si="8"/>
        <v>2009</v>
      </c>
      <c r="C299" t="s">
        <v>32</v>
      </c>
      <c r="D299" t="s">
        <v>36</v>
      </c>
      <c r="E299" t="s">
        <v>13</v>
      </c>
      <c r="F299">
        <v>2125</v>
      </c>
      <c r="G299">
        <v>0</v>
      </c>
      <c r="H299">
        <v>0</v>
      </c>
      <c r="I299">
        <v>0</v>
      </c>
      <c r="J299">
        <v>93574.317716000005</v>
      </c>
      <c r="K299">
        <v>2.2204000000000002E-2</v>
      </c>
      <c r="M299" t="str">
        <f t="shared" si="9"/>
        <v>2009Printing and writing paper</v>
      </c>
    </row>
    <row r="300" spans="1:13" x14ac:dyDescent="0.25">
      <c r="A300" t="s">
        <v>57</v>
      </c>
      <c r="B300" t="str">
        <f t="shared" si="8"/>
        <v>2009</v>
      </c>
      <c r="C300" t="s">
        <v>32</v>
      </c>
      <c r="D300" t="s">
        <v>36</v>
      </c>
      <c r="E300" t="s">
        <v>14</v>
      </c>
      <c r="F300">
        <v>0</v>
      </c>
      <c r="G300">
        <v>0</v>
      </c>
      <c r="H300">
        <v>0</v>
      </c>
      <c r="I300">
        <v>0</v>
      </c>
      <c r="J300">
        <v>1467.169543</v>
      </c>
      <c r="K300">
        <v>0</v>
      </c>
      <c r="M300" t="str">
        <f t="shared" si="9"/>
        <v>2009Printing and writing paper</v>
      </c>
    </row>
    <row r="301" spans="1:13" x14ac:dyDescent="0.25">
      <c r="A301" t="s">
        <v>57</v>
      </c>
      <c r="B301" t="str">
        <f t="shared" si="8"/>
        <v>2009</v>
      </c>
      <c r="C301" t="s">
        <v>32</v>
      </c>
      <c r="D301" t="s">
        <v>36</v>
      </c>
      <c r="E301" t="s">
        <v>15</v>
      </c>
      <c r="F301">
        <v>1288</v>
      </c>
      <c r="G301">
        <v>0</v>
      </c>
      <c r="H301">
        <v>0</v>
      </c>
      <c r="I301">
        <v>0</v>
      </c>
      <c r="J301">
        <v>86947.777858999994</v>
      </c>
      <c r="K301">
        <v>1.4597000000000001E-2</v>
      </c>
      <c r="M301" t="str">
        <f t="shared" si="9"/>
        <v>2009Printing and writing paper</v>
      </c>
    </row>
    <row r="302" spans="1:13" x14ac:dyDescent="0.25">
      <c r="A302" t="s">
        <v>57</v>
      </c>
      <c r="B302" t="str">
        <f t="shared" si="8"/>
        <v>2009</v>
      </c>
      <c r="C302" t="s">
        <v>49</v>
      </c>
      <c r="D302" t="s">
        <v>50</v>
      </c>
      <c r="E302" t="s">
        <v>13</v>
      </c>
      <c r="F302">
        <v>0</v>
      </c>
      <c r="G302">
        <v>0</v>
      </c>
      <c r="H302">
        <v>0</v>
      </c>
      <c r="I302">
        <v>0</v>
      </c>
      <c r="J302">
        <v>62042.548696999998</v>
      </c>
      <c r="K302">
        <v>0</v>
      </c>
      <c r="M302" t="str">
        <f t="shared" si="9"/>
        <v>2009HDPE (2)</v>
      </c>
    </row>
    <row r="303" spans="1:13" x14ac:dyDescent="0.25">
      <c r="A303" t="s">
        <v>57</v>
      </c>
      <c r="B303" t="str">
        <f t="shared" si="8"/>
        <v>2009</v>
      </c>
      <c r="C303" t="s">
        <v>49</v>
      </c>
      <c r="D303" t="s">
        <v>50</v>
      </c>
      <c r="E303" t="s">
        <v>14</v>
      </c>
      <c r="F303">
        <v>0</v>
      </c>
      <c r="G303">
        <v>0</v>
      </c>
      <c r="H303">
        <v>0</v>
      </c>
      <c r="I303">
        <v>0</v>
      </c>
      <c r="J303">
        <v>3837.4875310000002</v>
      </c>
      <c r="K303">
        <v>0</v>
      </c>
      <c r="M303" t="str">
        <f t="shared" si="9"/>
        <v>2009HDPE (2)</v>
      </c>
    </row>
    <row r="304" spans="1:13" x14ac:dyDescent="0.25">
      <c r="A304" t="s">
        <v>57</v>
      </c>
      <c r="B304" t="str">
        <f t="shared" si="8"/>
        <v>2009</v>
      </c>
      <c r="C304" t="s">
        <v>49</v>
      </c>
      <c r="D304" t="s">
        <v>50</v>
      </c>
      <c r="E304" t="s">
        <v>15</v>
      </c>
      <c r="F304">
        <v>0</v>
      </c>
      <c r="G304">
        <v>0</v>
      </c>
      <c r="H304">
        <v>0</v>
      </c>
      <c r="I304">
        <v>0</v>
      </c>
      <c r="J304">
        <v>74092.458408000006</v>
      </c>
      <c r="K304">
        <v>0</v>
      </c>
      <c r="M304" t="str">
        <f t="shared" si="9"/>
        <v>2009HDPE (2)</v>
      </c>
    </row>
    <row r="305" spans="1:13" x14ac:dyDescent="0.25">
      <c r="A305" t="s">
        <v>57</v>
      </c>
      <c r="B305" t="str">
        <f t="shared" si="8"/>
        <v>2009</v>
      </c>
      <c r="C305" t="s">
        <v>49</v>
      </c>
      <c r="D305" t="s">
        <v>51</v>
      </c>
      <c r="E305" t="s">
        <v>13</v>
      </c>
      <c r="F305">
        <v>0</v>
      </c>
      <c r="G305">
        <v>0</v>
      </c>
      <c r="H305">
        <v>0</v>
      </c>
      <c r="I305">
        <v>0</v>
      </c>
      <c r="J305">
        <v>46467.013458000001</v>
      </c>
      <c r="K305">
        <v>0</v>
      </c>
      <c r="M305" t="str">
        <f t="shared" si="9"/>
        <v>2009LDPE (4)</v>
      </c>
    </row>
    <row r="306" spans="1:13" x14ac:dyDescent="0.25">
      <c r="A306" t="s">
        <v>57</v>
      </c>
      <c r="B306" t="str">
        <f t="shared" si="8"/>
        <v>2009</v>
      </c>
      <c r="C306" t="s">
        <v>49</v>
      </c>
      <c r="D306" t="s">
        <v>51</v>
      </c>
      <c r="E306" t="s">
        <v>14</v>
      </c>
      <c r="F306">
        <v>0</v>
      </c>
      <c r="G306">
        <v>0</v>
      </c>
      <c r="H306">
        <v>0</v>
      </c>
      <c r="I306">
        <v>0</v>
      </c>
      <c r="J306">
        <v>2874.1015400000001</v>
      </c>
      <c r="K306">
        <v>0</v>
      </c>
      <c r="M306" t="str">
        <f t="shared" si="9"/>
        <v>2009LDPE (4)</v>
      </c>
    </row>
    <row r="307" spans="1:13" x14ac:dyDescent="0.25">
      <c r="A307" t="s">
        <v>57</v>
      </c>
      <c r="B307" t="str">
        <f t="shared" si="8"/>
        <v>2009</v>
      </c>
      <c r="C307" t="s">
        <v>49</v>
      </c>
      <c r="D307" t="s">
        <v>51</v>
      </c>
      <c r="E307" t="s">
        <v>15</v>
      </c>
      <c r="F307">
        <v>0</v>
      </c>
      <c r="G307">
        <v>0</v>
      </c>
      <c r="H307">
        <v>0</v>
      </c>
      <c r="I307">
        <v>0</v>
      </c>
      <c r="J307">
        <v>35340.434342</v>
      </c>
      <c r="K307">
        <v>0</v>
      </c>
      <c r="M307" t="str">
        <f t="shared" si="9"/>
        <v>2009LDPE (4)</v>
      </c>
    </row>
    <row r="308" spans="1:13" x14ac:dyDescent="0.25">
      <c r="A308" t="s">
        <v>57</v>
      </c>
      <c r="B308" t="str">
        <f t="shared" si="8"/>
        <v>2009</v>
      </c>
      <c r="C308" t="s">
        <v>49</v>
      </c>
      <c r="D308" t="s">
        <v>52</v>
      </c>
      <c r="E308" t="s">
        <v>13</v>
      </c>
      <c r="F308">
        <v>0</v>
      </c>
      <c r="G308">
        <v>0</v>
      </c>
      <c r="H308">
        <v>0</v>
      </c>
      <c r="I308">
        <v>0</v>
      </c>
      <c r="J308">
        <v>34861.679910999999</v>
      </c>
      <c r="K308">
        <v>0</v>
      </c>
      <c r="M308" t="str">
        <f t="shared" si="9"/>
        <v>2009Other plastics (7)</v>
      </c>
    </row>
    <row r="309" spans="1:13" x14ac:dyDescent="0.25">
      <c r="A309" t="s">
        <v>57</v>
      </c>
      <c r="B309" t="str">
        <f t="shared" si="8"/>
        <v>2009</v>
      </c>
      <c r="C309" t="s">
        <v>49</v>
      </c>
      <c r="D309" t="s">
        <v>52</v>
      </c>
      <c r="E309" t="s">
        <v>14</v>
      </c>
      <c r="F309">
        <v>0</v>
      </c>
      <c r="G309">
        <v>0</v>
      </c>
      <c r="H309">
        <v>0</v>
      </c>
      <c r="I309">
        <v>0</v>
      </c>
      <c r="J309">
        <v>2057.6200020000001</v>
      </c>
      <c r="K309">
        <v>0</v>
      </c>
      <c r="M309" t="str">
        <f t="shared" si="9"/>
        <v>2009Other plastics (7)</v>
      </c>
    </row>
    <row r="310" spans="1:13" x14ac:dyDescent="0.25">
      <c r="A310" t="s">
        <v>57</v>
      </c>
      <c r="B310" t="str">
        <f t="shared" si="8"/>
        <v>2009</v>
      </c>
      <c r="C310" t="s">
        <v>49</v>
      </c>
      <c r="D310" t="s">
        <v>52</v>
      </c>
      <c r="E310" t="s">
        <v>15</v>
      </c>
      <c r="F310">
        <v>0</v>
      </c>
      <c r="G310">
        <v>0</v>
      </c>
      <c r="H310">
        <v>0</v>
      </c>
      <c r="I310">
        <v>0</v>
      </c>
      <c r="J310">
        <v>87377.202753000005</v>
      </c>
      <c r="K310">
        <v>0</v>
      </c>
      <c r="M310" t="str">
        <f t="shared" si="9"/>
        <v>2009Other plastics (7)</v>
      </c>
    </row>
    <row r="311" spans="1:13" x14ac:dyDescent="0.25">
      <c r="A311" t="s">
        <v>57</v>
      </c>
      <c r="B311" t="str">
        <f t="shared" si="8"/>
        <v>2009</v>
      </c>
      <c r="C311" t="s">
        <v>49</v>
      </c>
      <c r="D311" t="s">
        <v>53</v>
      </c>
      <c r="E311" t="s">
        <v>13</v>
      </c>
      <c r="F311">
        <v>0</v>
      </c>
      <c r="G311">
        <v>0</v>
      </c>
      <c r="H311">
        <v>0</v>
      </c>
      <c r="I311">
        <v>0</v>
      </c>
      <c r="J311">
        <v>25699.633141999999</v>
      </c>
      <c r="K311">
        <v>0</v>
      </c>
      <c r="M311" t="str">
        <f t="shared" si="9"/>
        <v>2009PET (1)</v>
      </c>
    </row>
    <row r="312" spans="1:13" x14ac:dyDescent="0.25">
      <c r="A312" t="s">
        <v>57</v>
      </c>
      <c r="B312" t="str">
        <f t="shared" si="8"/>
        <v>2009</v>
      </c>
      <c r="C312" t="s">
        <v>49</v>
      </c>
      <c r="D312" t="s">
        <v>53</v>
      </c>
      <c r="E312" t="s">
        <v>14</v>
      </c>
      <c r="F312">
        <v>0</v>
      </c>
      <c r="G312">
        <v>0</v>
      </c>
      <c r="H312">
        <v>0</v>
      </c>
      <c r="I312">
        <v>0</v>
      </c>
      <c r="J312">
        <v>1589.5868849999999</v>
      </c>
      <c r="K312">
        <v>0</v>
      </c>
      <c r="M312" t="str">
        <f t="shared" si="9"/>
        <v>2009PET (1)</v>
      </c>
    </row>
    <row r="313" spans="1:13" x14ac:dyDescent="0.25">
      <c r="A313" t="s">
        <v>57</v>
      </c>
      <c r="B313" t="str">
        <f t="shared" si="8"/>
        <v>2009</v>
      </c>
      <c r="C313" t="s">
        <v>49</v>
      </c>
      <c r="D313" t="s">
        <v>53</v>
      </c>
      <c r="E313" t="s">
        <v>15</v>
      </c>
      <c r="F313">
        <v>0</v>
      </c>
      <c r="G313">
        <v>0</v>
      </c>
      <c r="H313">
        <v>0</v>
      </c>
      <c r="I313">
        <v>0</v>
      </c>
      <c r="J313">
        <v>49441.458393000001</v>
      </c>
      <c r="K313">
        <v>0</v>
      </c>
      <c r="M313" t="str">
        <f t="shared" si="9"/>
        <v>2009PET (1)</v>
      </c>
    </row>
    <row r="314" spans="1:13" x14ac:dyDescent="0.25">
      <c r="A314" t="s">
        <v>57</v>
      </c>
      <c r="B314" t="str">
        <f t="shared" si="8"/>
        <v>2009</v>
      </c>
      <c r="C314" t="s">
        <v>49</v>
      </c>
      <c r="D314" t="s">
        <v>54</v>
      </c>
      <c r="E314" t="s">
        <v>13</v>
      </c>
      <c r="F314">
        <v>0</v>
      </c>
      <c r="G314">
        <v>0</v>
      </c>
      <c r="H314">
        <v>0</v>
      </c>
      <c r="I314">
        <v>0</v>
      </c>
      <c r="J314">
        <v>49841.712760000002</v>
      </c>
      <c r="K314">
        <v>0</v>
      </c>
      <c r="M314" t="str">
        <f t="shared" si="9"/>
        <v>2009PP (5)</v>
      </c>
    </row>
    <row r="315" spans="1:13" x14ac:dyDescent="0.25">
      <c r="A315" t="s">
        <v>57</v>
      </c>
      <c r="B315" t="str">
        <f t="shared" si="8"/>
        <v>2009</v>
      </c>
      <c r="C315" t="s">
        <v>49</v>
      </c>
      <c r="D315" t="s">
        <v>54</v>
      </c>
      <c r="E315" t="s">
        <v>14</v>
      </c>
      <c r="F315">
        <v>0</v>
      </c>
      <c r="G315">
        <v>0</v>
      </c>
      <c r="H315">
        <v>0</v>
      </c>
      <c r="I315">
        <v>0</v>
      </c>
      <c r="J315">
        <v>3082.8351710000002</v>
      </c>
      <c r="K315">
        <v>0</v>
      </c>
      <c r="M315" t="str">
        <f t="shared" si="9"/>
        <v>2009PP (5)</v>
      </c>
    </row>
    <row r="316" spans="1:13" x14ac:dyDescent="0.25">
      <c r="A316" t="s">
        <v>57</v>
      </c>
      <c r="B316" t="str">
        <f t="shared" si="8"/>
        <v>2009</v>
      </c>
      <c r="C316" t="s">
        <v>49</v>
      </c>
      <c r="D316" t="s">
        <v>54</v>
      </c>
      <c r="E316" t="s">
        <v>15</v>
      </c>
      <c r="F316">
        <v>0</v>
      </c>
      <c r="G316">
        <v>0</v>
      </c>
      <c r="H316">
        <v>0</v>
      </c>
      <c r="I316">
        <v>0</v>
      </c>
      <c r="J316">
        <v>37907.058064999997</v>
      </c>
      <c r="K316">
        <v>0</v>
      </c>
      <c r="M316" t="str">
        <f t="shared" si="9"/>
        <v>2009PP (5)</v>
      </c>
    </row>
    <row r="317" spans="1:13" x14ac:dyDescent="0.25">
      <c r="A317" t="s">
        <v>57</v>
      </c>
      <c r="B317" t="str">
        <f t="shared" si="8"/>
        <v>2009</v>
      </c>
      <c r="C317" t="s">
        <v>49</v>
      </c>
      <c r="D317" t="s">
        <v>55</v>
      </c>
      <c r="E317" t="s">
        <v>13</v>
      </c>
      <c r="F317">
        <v>0</v>
      </c>
      <c r="G317">
        <v>0</v>
      </c>
      <c r="H317">
        <v>0</v>
      </c>
      <c r="I317">
        <v>0</v>
      </c>
      <c r="J317">
        <v>12979.612698999999</v>
      </c>
      <c r="K317">
        <v>0</v>
      </c>
      <c r="M317" t="str">
        <f t="shared" si="9"/>
        <v>2009PS (6)</v>
      </c>
    </row>
    <row r="318" spans="1:13" x14ac:dyDescent="0.25">
      <c r="A318" t="s">
        <v>57</v>
      </c>
      <c r="B318" t="str">
        <f t="shared" si="8"/>
        <v>2009</v>
      </c>
      <c r="C318" t="s">
        <v>49</v>
      </c>
      <c r="D318" t="s">
        <v>55</v>
      </c>
      <c r="E318" t="s">
        <v>14</v>
      </c>
      <c r="F318">
        <v>0</v>
      </c>
      <c r="G318">
        <v>0</v>
      </c>
      <c r="H318">
        <v>0</v>
      </c>
      <c r="I318">
        <v>0</v>
      </c>
      <c r="J318">
        <v>802.82165899999995</v>
      </c>
      <c r="K318">
        <v>0</v>
      </c>
      <c r="M318" t="str">
        <f t="shared" si="9"/>
        <v>2009PS (6)</v>
      </c>
    </row>
    <row r="319" spans="1:13" x14ac:dyDescent="0.25">
      <c r="A319" t="s">
        <v>57</v>
      </c>
      <c r="B319" t="str">
        <f t="shared" si="8"/>
        <v>2009</v>
      </c>
      <c r="C319" t="s">
        <v>49</v>
      </c>
      <c r="D319" t="s">
        <v>55</v>
      </c>
      <c r="E319" t="s">
        <v>15</v>
      </c>
      <c r="F319">
        <v>0</v>
      </c>
      <c r="G319">
        <v>0</v>
      </c>
      <c r="H319">
        <v>0</v>
      </c>
      <c r="I319">
        <v>0</v>
      </c>
      <c r="J319">
        <v>9871.6297059999997</v>
      </c>
      <c r="K319">
        <v>0</v>
      </c>
      <c r="M319" t="str">
        <f t="shared" si="9"/>
        <v>2009PS (6)</v>
      </c>
    </row>
    <row r="320" spans="1:13" x14ac:dyDescent="0.25">
      <c r="A320" t="s">
        <v>57</v>
      </c>
      <c r="B320" t="str">
        <f t="shared" si="8"/>
        <v>2009</v>
      </c>
      <c r="C320" t="s">
        <v>49</v>
      </c>
      <c r="D320" t="s">
        <v>56</v>
      </c>
      <c r="E320" t="s">
        <v>13</v>
      </c>
      <c r="F320">
        <v>0</v>
      </c>
      <c r="G320">
        <v>0</v>
      </c>
      <c r="H320">
        <v>0</v>
      </c>
      <c r="I320">
        <v>0</v>
      </c>
      <c r="J320">
        <v>32708.623998999999</v>
      </c>
      <c r="K320">
        <v>0</v>
      </c>
      <c r="M320" t="str">
        <f t="shared" si="9"/>
        <v>2009PVC (3)</v>
      </c>
    </row>
    <row r="321" spans="1:13" x14ac:dyDescent="0.25">
      <c r="A321" t="s">
        <v>57</v>
      </c>
      <c r="B321" t="str">
        <f t="shared" si="8"/>
        <v>2009</v>
      </c>
      <c r="C321" t="s">
        <v>49</v>
      </c>
      <c r="D321" t="s">
        <v>56</v>
      </c>
      <c r="E321" t="s">
        <v>14</v>
      </c>
      <c r="F321">
        <v>0</v>
      </c>
      <c r="G321">
        <v>0</v>
      </c>
      <c r="H321">
        <v>0</v>
      </c>
      <c r="I321">
        <v>0</v>
      </c>
      <c r="J321">
        <v>2023.110582</v>
      </c>
      <c r="K321">
        <v>0</v>
      </c>
      <c r="M321" t="str">
        <f t="shared" si="9"/>
        <v>2009PVC (3)</v>
      </c>
    </row>
    <row r="322" spans="1:13" x14ac:dyDescent="0.25">
      <c r="A322" t="s">
        <v>57</v>
      </c>
      <c r="B322" t="str">
        <f t="shared" si="8"/>
        <v>2009</v>
      </c>
      <c r="C322" t="s">
        <v>49</v>
      </c>
      <c r="D322" t="s">
        <v>56</v>
      </c>
      <c r="E322" t="s">
        <v>15</v>
      </c>
      <c r="F322">
        <v>0</v>
      </c>
      <c r="G322">
        <v>0</v>
      </c>
      <c r="H322">
        <v>0</v>
      </c>
      <c r="I322">
        <v>0</v>
      </c>
      <c r="J322">
        <v>24876.506855</v>
      </c>
      <c r="K322">
        <v>0</v>
      </c>
      <c r="M322" t="str">
        <f t="shared" si="9"/>
        <v>2009PVC (3)</v>
      </c>
    </row>
    <row r="323" spans="1:13" x14ac:dyDescent="0.25">
      <c r="A323" t="s">
        <v>57</v>
      </c>
      <c r="B323" t="str">
        <f t="shared" ref="B323:B386" si="10">RIGHT(A323,4)</f>
        <v>2009</v>
      </c>
      <c r="C323" t="s">
        <v>37</v>
      </c>
      <c r="D323" t="s">
        <v>38</v>
      </c>
      <c r="E323" t="s">
        <v>13</v>
      </c>
      <c r="F323">
        <v>0</v>
      </c>
      <c r="G323">
        <v>0</v>
      </c>
      <c r="H323">
        <v>0</v>
      </c>
      <c r="I323">
        <v>0</v>
      </c>
      <c r="J323">
        <v>43557.039382000003</v>
      </c>
      <c r="K323">
        <v>0</v>
      </c>
      <c r="M323" t="str">
        <f t="shared" ref="M323:M386" si="11">_xlfn.TEXTJOIN("",FALSE,B323,D323)</f>
        <v>2009Clothing</v>
      </c>
    </row>
    <row r="324" spans="1:13" x14ac:dyDescent="0.25">
      <c r="A324" t="s">
        <v>57</v>
      </c>
      <c r="B324" t="str">
        <f t="shared" si="10"/>
        <v>2009</v>
      </c>
      <c r="C324" t="s">
        <v>37</v>
      </c>
      <c r="D324" t="s">
        <v>38</v>
      </c>
      <c r="E324" t="s">
        <v>14</v>
      </c>
      <c r="F324">
        <v>0</v>
      </c>
      <c r="G324">
        <v>0</v>
      </c>
      <c r="H324">
        <v>0</v>
      </c>
      <c r="I324">
        <v>0</v>
      </c>
      <c r="J324">
        <v>3250.2771379999999</v>
      </c>
      <c r="K324">
        <v>0</v>
      </c>
      <c r="M324" t="str">
        <f t="shared" si="11"/>
        <v>2009Clothing</v>
      </c>
    </row>
    <row r="325" spans="1:13" x14ac:dyDescent="0.25">
      <c r="A325" t="s">
        <v>57</v>
      </c>
      <c r="B325" t="str">
        <f t="shared" si="10"/>
        <v>2009</v>
      </c>
      <c r="C325" t="s">
        <v>37</v>
      </c>
      <c r="D325" t="s">
        <v>38</v>
      </c>
      <c r="E325" t="s">
        <v>15</v>
      </c>
      <c r="F325">
        <v>0</v>
      </c>
      <c r="G325">
        <v>0</v>
      </c>
      <c r="H325">
        <v>0</v>
      </c>
      <c r="I325">
        <v>0</v>
      </c>
      <c r="J325">
        <v>64563.023095999997</v>
      </c>
      <c r="K325">
        <v>0</v>
      </c>
      <c r="M325" t="str">
        <f t="shared" si="11"/>
        <v>2009Clothing</v>
      </c>
    </row>
    <row r="326" spans="1:13" x14ac:dyDescent="0.25">
      <c r="A326" t="s">
        <v>57</v>
      </c>
      <c r="B326" t="str">
        <f t="shared" si="10"/>
        <v>2009</v>
      </c>
      <c r="C326" t="s">
        <v>37</v>
      </c>
      <c r="D326" t="s">
        <v>39</v>
      </c>
      <c r="E326" t="s">
        <v>13</v>
      </c>
      <c r="F326">
        <v>854</v>
      </c>
      <c r="G326">
        <v>0</v>
      </c>
      <c r="H326">
        <v>0</v>
      </c>
      <c r="I326">
        <v>0</v>
      </c>
      <c r="J326">
        <v>66902.742163999996</v>
      </c>
      <c r="K326">
        <v>1.2603E-2</v>
      </c>
      <c r="M326" t="str">
        <f t="shared" si="11"/>
        <v>2009Other textiles</v>
      </c>
    </row>
    <row r="327" spans="1:13" x14ac:dyDescent="0.25">
      <c r="A327" t="s">
        <v>57</v>
      </c>
      <c r="B327" t="str">
        <f t="shared" si="10"/>
        <v>2009</v>
      </c>
      <c r="C327" t="s">
        <v>37</v>
      </c>
      <c r="D327" t="s">
        <v>39</v>
      </c>
      <c r="E327" t="s">
        <v>14</v>
      </c>
      <c r="F327">
        <v>0</v>
      </c>
      <c r="G327">
        <v>0</v>
      </c>
      <c r="H327">
        <v>0</v>
      </c>
      <c r="I327">
        <v>0</v>
      </c>
      <c r="J327">
        <v>5793.5207529999998</v>
      </c>
      <c r="K327">
        <v>0</v>
      </c>
      <c r="M327" t="str">
        <f t="shared" si="11"/>
        <v>2009Other textiles</v>
      </c>
    </row>
    <row r="328" spans="1:13" x14ac:dyDescent="0.25">
      <c r="A328" t="s">
        <v>57</v>
      </c>
      <c r="B328" t="str">
        <f t="shared" si="10"/>
        <v>2009</v>
      </c>
      <c r="C328" t="s">
        <v>37</v>
      </c>
      <c r="D328" t="s">
        <v>39</v>
      </c>
      <c r="E328" t="s">
        <v>15</v>
      </c>
      <c r="F328">
        <v>355.6</v>
      </c>
      <c r="G328">
        <v>0</v>
      </c>
      <c r="H328">
        <v>0</v>
      </c>
      <c r="I328">
        <v>0</v>
      </c>
      <c r="J328">
        <v>21141.313543</v>
      </c>
      <c r="K328">
        <v>1.6541E-2</v>
      </c>
      <c r="M328" t="str">
        <f t="shared" si="11"/>
        <v>2009Other textiles</v>
      </c>
    </row>
    <row r="329" spans="1:13" x14ac:dyDescent="0.25">
      <c r="A329" t="s">
        <v>57</v>
      </c>
      <c r="B329" t="str">
        <f t="shared" si="10"/>
        <v>2009</v>
      </c>
      <c r="C329" t="s">
        <v>40</v>
      </c>
      <c r="D329" t="s">
        <v>47</v>
      </c>
      <c r="E329" t="s">
        <v>13</v>
      </c>
      <c r="F329">
        <v>8672</v>
      </c>
      <c r="G329">
        <v>0</v>
      </c>
      <c r="H329">
        <v>0</v>
      </c>
      <c r="I329">
        <v>0</v>
      </c>
      <c r="J329">
        <v>0</v>
      </c>
      <c r="K329">
        <v>1</v>
      </c>
      <c r="M329" t="str">
        <f t="shared" si="11"/>
        <v>2009Offroad tyres</v>
      </c>
    </row>
    <row r="330" spans="1:13" x14ac:dyDescent="0.25">
      <c r="A330" t="s">
        <v>57</v>
      </c>
      <c r="B330" t="str">
        <f t="shared" si="10"/>
        <v>2009</v>
      </c>
      <c r="C330" t="s">
        <v>40</v>
      </c>
      <c r="D330" t="s">
        <v>47</v>
      </c>
      <c r="E330" t="s">
        <v>14</v>
      </c>
      <c r="F330">
        <v>24</v>
      </c>
      <c r="G330">
        <v>0</v>
      </c>
      <c r="H330">
        <v>0</v>
      </c>
      <c r="I330">
        <v>0</v>
      </c>
      <c r="J330">
        <v>0</v>
      </c>
      <c r="K330">
        <v>1</v>
      </c>
      <c r="M330" t="str">
        <f t="shared" si="11"/>
        <v>2009Offroad tyres</v>
      </c>
    </row>
    <row r="331" spans="1:13" x14ac:dyDescent="0.25">
      <c r="A331" t="s">
        <v>57</v>
      </c>
      <c r="B331" t="str">
        <f t="shared" si="10"/>
        <v>2009</v>
      </c>
      <c r="C331" t="s">
        <v>40</v>
      </c>
      <c r="D331" t="s">
        <v>47</v>
      </c>
      <c r="E331" t="s">
        <v>15</v>
      </c>
      <c r="F331">
        <v>1028</v>
      </c>
      <c r="G331">
        <v>0</v>
      </c>
      <c r="H331">
        <v>0</v>
      </c>
      <c r="I331">
        <v>0</v>
      </c>
      <c r="J331">
        <v>0</v>
      </c>
      <c r="K331">
        <v>1</v>
      </c>
      <c r="M331" t="str">
        <f t="shared" si="11"/>
        <v>2009Offroad tyres</v>
      </c>
    </row>
    <row r="332" spans="1:13" x14ac:dyDescent="0.25">
      <c r="A332" t="s">
        <v>57</v>
      </c>
      <c r="B332" t="str">
        <f t="shared" si="10"/>
        <v>2009</v>
      </c>
      <c r="C332" t="s">
        <v>40</v>
      </c>
      <c r="D332" t="s">
        <v>41</v>
      </c>
      <c r="E332" t="s">
        <v>13</v>
      </c>
      <c r="F332">
        <v>0</v>
      </c>
      <c r="G332">
        <v>0</v>
      </c>
      <c r="H332">
        <v>0</v>
      </c>
      <c r="I332">
        <v>0</v>
      </c>
      <c r="J332">
        <v>9367.0363049999996</v>
      </c>
      <c r="K332">
        <v>0</v>
      </c>
      <c r="M332" t="str">
        <f t="shared" si="11"/>
        <v>2009Other rubber</v>
      </c>
    </row>
    <row r="333" spans="1:13" x14ac:dyDescent="0.25">
      <c r="A333" t="s">
        <v>57</v>
      </c>
      <c r="B333" t="str">
        <f t="shared" si="10"/>
        <v>2009</v>
      </c>
      <c r="C333" t="s">
        <v>40</v>
      </c>
      <c r="D333" t="s">
        <v>41</v>
      </c>
      <c r="E333" t="s">
        <v>14</v>
      </c>
      <c r="F333">
        <v>0</v>
      </c>
      <c r="G333">
        <v>0</v>
      </c>
      <c r="H333">
        <v>0</v>
      </c>
      <c r="I333">
        <v>0</v>
      </c>
      <c r="J333">
        <v>157.363327</v>
      </c>
      <c r="K333">
        <v>0</v>
      </c>
      <c r="M333" t="str">
        <f t="shared" si="11"/>
        <v>2009Other rubber</v>
      </c>
    </row>
    <row r="334" spans="1:13" x14ac:dyDescent="0.25">
      <c r="A334" t="s">
        <v>57</v>
      </c>
      <c r="B334" t="str">
        <f t="shared" si="10"/>
        <v>2009</v>
      </c>
      <c r="C334" t="s">
        <v>40</v>
      </c>
      <c r="D334" t="s">
        <v>41</v>
      </c>
      <c r="E334" t="s">
        <v>15</v>
      </c>
      <c r="F334">
        <v>0</v>
      </c>
      <c r="G334">
        <v>0</v>
      </c>
      <c r="H334">
        <v>0</v>
      </c>
      <c r="I334">
        <v>0</v>
      </c>
      <c r="J334">
        <v>2536.4861030000002</v>
      </c>
      <c r="K334">
        <v>0</v>
      </c>
      <c r="M334" t="str">
        <f t="shared" si="11"/>
        <v>2009Other rubber</v>
      </c>
    </row>
    <row r="335" spans="1:13" x14ac:dyDescent="0.25">
      <c r="A335" t="s">
        <v>57</v>
      </c>
      <c r="B335" t="str">
        <f t="shared" si="10"/>
        <v>2009</v>
      </c>
      <c r="C335" t="s">
        <v>40</v>
      </c>
      <c r="D335" t="s">
        <v>42</v>
      </c>
      <c r="E335" t="s">
        <v>13</v>
      </c>
      <c r="F335">
        <v>13687</v>
      </c>
      <c r="G335">
        <v>0</v>
      </c>
      <c r="H335">
        <v>0</v>
      </c>
      <c r="I335">
        <v>0</v>
      </c>
      <c r="J335">
        <v>1019.618394</v>
      </c>
      <c r="K335">
        <v>0.93066899999999997</v>
      </c>
      <c r="M335" t="str">
        <f t="shared" si="11"/>
        <v>2009Passenger tyres</v>
      </c>
    </row>
    <row r="336" spans="1:13" x14ac:dyDescent="0.25">
      <c r="A336" t="s">
        <v>57</v>
      </c>
      <c r="B336" t="str">
        <f t="shared" si="10"/>
        <v>2009</v>
      </c>
      <c r="C336" t="s">
        <v>40</v>
      </c>
      <c r="D336" t="s">
        <v>42</v>
      </c>
      <c r="E336" t="s">
        <v>14</v>
      </c>
      <c r="F336">
        <v>35</v>
      </c>
      <c r="G336">
        <v>0</v>
      </c>
      <c r="H336">
        <v>0</v>
      </c>
      <c r="I336">
        <v>0</v>
      </c>
      <c r="J336">
        <v>112.86216899999999</v>
      </c>
      <c r="K336">
        <v>0.236706</v>
      </c>
      <c r="M336" t="str">
        <f t="shared" si="11"/>
        <v>2009Passenger tyres</v>
      </c>
    </row>
    <row r="337" spans="1:13" x14ac:dyDescent="0.25">
      <c r="A337" t="s">
        <v>57</v>
      </c>
      <c r="B337" t="str">
        <f t="shared" si="10"/>
        <v>2009</v>
      </c>
      <c r="C337" t="s">
        <v>40</v>
      </c>
      <c r="D337" t="s">
        <v>42</v>
      </c>
      <c r="E337" t="s">
        <v>15</v>
      </c>
      <c r="F337">
        <v>198</v>
      </c>
      <c r="G337">
        <v>0</v>
      </c>
      <c r="H337">
        <v>0</v>
      </c>
      <c r="I337">
        <v>0</v>
      </c>
      <c r="J337">
        <v>0</v>
      </c>
      <c r="K337">
        <v>1</v>
      </c>
      <c r="M337" t="str">
        <f t="shared" si="11"/>
        <v>2009Passenger tyres</v>
      </c>
    </row>
    <row r="338" spans="1:13" x14ac:dyDescent="0.25">
      <c r="A338" t="s">
        <v>57</v>
      </c>
      <c r="B338" t="str">
        <f t="shared" si="10"/>
        <v>2009</v>
      </c>
      <c r="C338" t="s">
        <v>40</v>
      </c>
      <c r="D338" t="s">
        <v>43</v>
      </c>
      <c r="E338" t="s">
        <v>13</v>
      </c>
      <c r="F338">
        <v>7669</v>
      </c>
      <c r="G338">
        <v>0</v>
      </c>
      <c r="H338">
        <v>0</v>
      </c>
      <c r="I338">
        <v>0</v>
      </c>
      <c r="J338">
        <v>0</v>
      </c>
      <c r="K338">
        <v>1</v>
      </c>
      <c r="M338" t="str">
        <f t="shared" si="11"/>
        <v>2009Truck tyres</v>
      </c>
    </row>
    <row r="339" spans="1:13" x14ac:dyDescent="0.25">
      <c r="A339" t="s">
        <v>57</v>
      </c>
      <c r="B339" t="str">
        <f t="shared" si="10"/>
        <v>2009</v>
      </c>
      <c r="C339" t="s">
        <v>40</v>
      </c>
      <c r="D339" t="s">
        <v>43</v>
      </c>
      <c r="E339" t="s">
        <v>14</v>
      </c>
      <c r="F339">
        <v>78</v>
      </c>
      <c r="G339">
        <v>0</v>
      </c>
      <c r="H339">
        <v>0</v>
      </c>
      <c r="I339">
        <v>0</v>
      </c>
      <c r="J339">
        <v>0</v>
      </c>
      <c r="K339">
        <v>1</v>
      </c>
      <c r="M339" t="str">
        <f t="shared" si="11"/>
        <v>2009Truck tyres</v>
      </c>
    </row>
    <row r="340" spans="1:13" x14ac:dyDescent="0.25">
      <c r="A340" t="s">
        <v>57</v>
      </c>
      <c r="B340" t="str">
        <f t="shared" si="10"/>
        <v>2009</v>
      </c>
      <c r="C340" t="s">
        <v>40</v>
      </c>
      <c r="D340" t="s">
        <v>43</v>
      </c>
      <c r="E340" t="s">
        <v>15</v>
      </c>
      <c r="F340">
        <v>161</v>
      </c>
      <c r="G340">
        <v>0</v>
      </c>
      <c r="H340">
        <v>0</v>
      </c>
      <c r="I340">
        <v>0</v>
      </c>
      <c r="J340">
        <v>0</v>
      </c>
      <c r="K340">
        <v>1</v>
      </c>
      <c r="M340" t="str">
        <f t="shared" si="11"/>
        <v>2009Truck tyres</v>
      </c>
    </row>
    <row r="341" spans="1:13" x14ac:dyDescent="0.25">
      <c r="A341" t="s">
        <v>58</v>
      </c>
      <c r="B341" t="str">
        <f t="shared" si="10"/>
        <v>2010</v>
      </c>
      <c r="C341" t="s">
        <v>11</v>
      </c>
      <c r="D341" t="s">
        <v>12</v>
      </c>
      <c r="E341" t="s">
        <v>13</v>
      </c>
      <c r="F341">
        <v>42840</v>
      </c>
      <c r="G341">
        <v>0</v>
      </c>
      <c r="H341">
        <v>0</v>
      </c>
      <c r="I341">
        <v>0</v>
      </c>
      <c r="J341">
        <v>3180.6407899999999</v>
      </c>
      <c r="K341">
        <v>0.93088599999999999</v>
      </c>
      <c r="M341" t="str">
        <f t="shared" si="11"/>
        <v>2010Asphalt</v>
      </c>
    </row>
    <row r="342" spans="1:13" x14ac:dyDescent="0.25">
      <c r="A342" t="s">
        <v>58</v>
      </c>
      <c r="B342" t="str">
        <f t="shared" si="10"/>
        <v>2010</v>
      </c>
      <c r="C342" t="s">
        <v>11</v>
      </c>
      <c r="D342" t="s">
        <v>12</v>
      </c>
      <c r="E342" t="s">
        <v>14</v>
      </c>
      <c r="F342">
        <v>141465</v>
      </c>
      <c r="G342">
        <v>0</v>
      </c>
      <c r="H342">
        <v>0</v>
      </c>
      <c r="I342">
        <v>0</v>
      </c>
      <c r="J342">
        <v>1022.078243</v>
      </c>
      <c r="K342">
        <v>0.99282599999999999</v>
      </c>
      <c r="M342" t="str">
        <f t="shared" si="11"/>
        <v>2010Asphalt</v>
      </c>
    </row>
    <row r="343" spans="1:13" x14ac:dyDescent="0.25">
      <c r="A343" t="s">
        <v>58</v>
      </c>
      <c r="B343" t="str">
        <f t="shared" si="10"/>
        <v>2010</v>
      </c>
      <c r="C343" t="s">
        <v>11</v>
      </c>
      <c r="D343" t="s">
        <v>12</v>
      </c>
      <c r="E343" t="s">
        <v>15</v>
      </c>
      <c r="F343">
        <v>12000</v>
      </c>
      <c r="G343">
        <v>0</v>
      </c>
      <c r="H343">
        <v>0</v>
      </c>
      <c r="I343">
        <v>0</v>
      </c>
      <c r="J343">
        <v>814.43805399999997</v>
      </c>
      <c r="K343">
        <v>0.93644300000000003</v>
      </c>
      <c r="M343" t="str">
        <f t="shared" si="11"/>
        <v>2010Asphalt</v>
      </c>
    </row>
    <row r="344" spans="1:13" x14ac:dyDescent="0.25">
      <c r="A344" t="s">
        <v>58</v>
      </c>
      <c r="B344" t="str">
        <f t="shared" si="10"/>
        <v>2010</v>
      </c>
      <c r="C344" t="s">
        <v>11</v>
      </c>
      <c r="D344" t="s">
        <v>16</v>
      </c>
      <c r="E344" t="s">
        <v>13</v>
      </c>
      <c r="F344">
        <v>44789</v>
      </c>
      <c r="G344">
        <v>0</v>
      </c>
      <c r="H344">
        <v>0</v>
      </c>
      <c r="I344">
        <v>0</v>
      </c>
      <c r="J344">
        <v>27238.507713999999</v>
      </c>
      <c r="K344">
        <v>0.62183100000000002</v>
      </c>
      <c r="M344" t="str">
        <f t="shared" si="11"/>
        <v>2010Bricks</v>
      </c>
    </row>
    <row r="345" spans="1:13" x14ac:dyDescent="0.25">
      <c r="A345" t="s">
        <v>58</v>
      </c>
      <c r="B345" t="str">
        <f t="shared" si="10"/>
        <v>2010</v>
      </c>
      <c r="C345" t="s">
        <v>11</v>
      </c>
      <c r="D345" t="s">
        <v>16</v>
      </c>
      <c r="E345" t="s">
        <v>14</v>
      </c>
      <c r="F345">
        <v>469494</v>
      </c>
      <c r="G345">
        <v>0</v>
      </c>
      <c r="H345">
        <v>0</v>
      </c>
      <c r="I345">
        <v>0</v>
      </c>
      <c r="J345">
        <v>28895.081076999999</v>
      </c>
      <c r="K345">
        <v>0.94202300000000005</v>
      </c>
      <c r="M345" t="str">
        <f t="shared" si="11"/>
        <v>2010Bricks</v>
      </c>
    </row>
    <row r="346" spans="1:13" x14ac:dyDescent="0.25">
      <c r="A346" t="s">
        <v>58</v>
      </c>
      <c r="B346" t="str">
        <f t="shared" si="10"/>
        <v>2010</v>
      </c>
      <c r="C346" t="s">
        <v>11</v>
      </c>
      <c r="D346" t="s">
        <v>16</v>
      </c>
      <c r="E346" t="s">
        <v>15</v>
      </c>
      <c r="F346">
        <v>4083</v>
      </c>
      <c r="G346">
        <v>0</v>
      </c>
      <c r="H346">
        <v>0</v>
      </c>
      <c r="I346">
        <v>0</v>
      </c>
      <c r="J346">
        <v>53495.229073000002</v>
      </c>
      <c r="K346">
        <v>7.0912000000000003E-2</v>
      </c>
      <c r="M346" t="str">
        <f t="shared" si="11"/>
        <v>2010Bricks</v>
      </c>
    </row>
    <row r="347" spans="1:13" x14ac:dyDescent="0.25">
      <c r="A347" t="s">
        <v>58</v>
      </c>
      <c r="B347" t="str">
        <f t="shared" si="10"/>
        <v>2010</v>
      </c>
      <c r="C347" t="s">
        <v>11</v>
      </c>
      <c r="D347" t="s">
        <v>17</v>
      </c>
      <c r="E347" t="s">
        <v>13</v>
      </c>
      <c r="F347">
        <v>164578</v>
      </c>
      <c r="G347">
        <v>0</v>
      </c>
      <c r="H347">
        <v>0</v>
      </c>
      <c r="I347">
        <v>0</v>
      </c>
      <c r="J347">
        <v>32184.340351999999</v>
      </c>
      <c r="K347">
        <v>0.83643000000000001</v>
      </c>
      <c r="M347" t="str">
        <f t="shared" si="11"/>
        <v>2010Concrete</v>
      </c>
    </row>
    <row r="348" spans="1:13" x14ac:dyDescent="0.25">
      <c r="A348" t="s">
        <v>58</v>
      </c>
      <c r="B348" t="str">
        <f t="shared" si="10"/>
        <v>2010</v>
      </c>
      <c r="C348" t="s">
        <v>11</v>
      </c>
      <c r="D348" t="s">
        <v>17</v>
      </c>
      <c r="E348" t="s">
        <v>14</v>
      </c>
      <c r="F348">
        <v>2086168</v>
      </c>
      <c r="G348">
        <v>0</v>
      </c>
      <c r="H348">
        <v>0</v>
      </c>
      <c r="I348">
        <v>0</v>
      </c>
      <c r="J348">
        <v>26284.423114000001</v>
      </c>
      <c r="K348">
        <v>0.98755700000000002</v>
      </c>
      <c r="M348" t="str">
        <f t="shared" si="11"/>
        <v>2010Concrete</v>
      </c>
    </row>
    <row r="349" spans="1:13" x14ac:dyDescent="0.25">
      <c r="A349" t="s">
        <v>58</v>
      </c>
      <c r="B349" t="str">
        <f t="shared" si="10"/>
        <v>2010</v>
      </c>
      <c r="C349" t="s">
        <v>11</v>
      </c>
      <c r="D349" t="s">
        <v>17</v>
      </c>
      <c r="E349" t="s">
        <v>15</v>
      </c>
      <c r="F349">
        <v>188152</v>
      </c>
      <c r="G349">
        <v>0</v>
      </c>
      <c r="H349">
        <v>0</v>
      </c>
      <c r="I349">
        <v>0</v>
      </c>
      <c r="J349">
        <v>434.32534500000003</v>
      </c>
      <c r="K349">
        <v>0.99769600000000003</v>
      </c>
      <c r="M349" t="str">
        <f t="shared" si="11"/>
        <v>2010Concrete</v>
      </c>
    </row>
    <row r="350" spans="1:13" x14ac:dyDescent="0.25">
      <c r="A350" t="s">
        <v>58</v>
      </c>
      <c r="B350" t="str">
        <f t="shared" si="10"/>
        <v>2010</v>
      </c>
      <c r="C350" t="s">
        <v>11</v>
      </c>
      <c r="D350" t="s">
        <v>18</v>
      </c>
      <c r="E350" t="s">
        <v>13</v>
      </c>
      <c r="F350">
        <v>5</v>
      </c>
      <c r="G350">
        <v>0</v>
      </c>
      <c r="H350">
        <v>0</v>
      </c>
      <c r="I350">
        <v>0</v>
      </c>
      <c r="J350">
        <v>22466.778150999999</v>
      </c>
      <c r="K350">
        <v>2.22E-4</v>
      </c>
      <c r="M350" t="str">
        <f t="shared" si="11"/>
        <v>2010Plaster</v>
      </c>
    </row>
    <row r="351" spans="1:13" x14ac:dyDescent="0.25">
      <c r="A351" t="s">
        <v>58</v>
      </c>
      <c r="B351" t="str">
        <f t="shared" si="10"/>
        <v>2010</v>
      </c>
      <c r="C351" t="s">
        <v>11</v>
      </c>
      <c r="D351" t="s">
        <v>18</v>
      </c>
      <c r="E351" t="s">
        <v>14</v>
      </c>
      <c r="F351">
        <v>27200</v>
      </c>
      <c r="G351">
        <v>0</v>
      </c>
      <c r="H351">
        <v>0</v>
      </c>
      <c r="I351">
        <v>0</v>
      </c>
      <c r="J351">
        <v>15623.332073</v>
      </c>
      <c r="K351">
        <v>0.63516700000000004</v>
      </c>
      <c r="M351" t="str">
        <f t="shared" si="11"/>
        <v>2010Plaster</v>
      </c>
    </row>
    <row r="352" spans="1:13" x14ac:dyDescent="0.25">
      <c r="A352" t="s">
        <v>58</v>
      </c>
      <c r="B352" t="str">
        <f t="shared" si="10"/>
        <v>2010</v>
      </c>
      <c r="C352" t="s">
        <v>11</v>
      </c>
      <c r="D352" t="s">
        <v>18</v>
      </c>
      <c r="E352" t="s">
        <v>15</v>
      </c>
      <c r="F352">
        <v>0</v>
      </c>
      <c r="G352">
        <v>0</v>
      </c>
      <c r="H352">
        <v>0</v>
      </c>
      <c r="I352">
        <v>0</v>
      </c>
      <c r="J352">
        <v>4824.0396389999996</v>
      </c>
      <c r="K352">
        <v>0</v>
      </c>
      <c r="M352" t="str">
        <f t="shared" si="11"/>
        <v>2010Plaster</v>
      </c>
    </row>
    <row r="353" spans="1:13" x14ac:dyDescent="0.25">
      <c r="A353" t="s">
        <v>58</v>
      </c>
      <c r="B353" t="str">
        <f t="shared" si="10"/>
        <v>2010</v>
      </c>
      <c r="C353" t="s">
        <v>11</v>
      </c>
      <c r="D353" t="s">
        <v>45</v>
      </c>
      <c r="E353" t="s">
        <v>13</v>
      </c>
      <c r="F353">
        <v>0</v>
      </c>
      <c r="G353">
        <v>0</v>
      </c>
      <c r="H353">
        <v>0</v>
      </c>
      <c r="I353">
        <v>0</v>
      </c>
      <c r="J353">
        <v>14211.752963999999</v>
      </c>
      <c r="K353">
        <v>0</v>
      </c>
      <c r="M353" t="str">
        <f t="shared" si="11"/>
        <v>2010Rubble</v>
      </c>
    </row>
    <row r="354" spans="1:13" x14ac:dyDescent="0.25">
      <c r="A354" t="s">
        <v>58</v>
      </c>
      <c r="B354" t="str">
        <f t="shared" si="10"/>
        <v>2010</v>
      </c>
      <c r="C354" t="s">
        <v>11</v>
      </c>
      <c r="D354" t="s">
        <v>45</v>
      </c>
      <c r="E354" t="s">
        <v>14</v>
      </c>
      <c r="F354">
        <v>81740</v>
      </c>
      <c r="G354">
        <v>0</v>
      </c>
      <c r="H354">
        <v>0</v>
      </c>
      <c r="I354">
        <v>0</v>
      </c>
      <c r="J354">
        <v>9945.4968750000007</v>
      </c>
      <c r="K354">
        <v>0.89152500000000001</v>
      </c>
      <c r="M354" t="str">
        <f t="shared" si="11"/>
        <v>2010Rubble</v>
      </c>
    </row>
    <row r="355" spans="1:13" x14ac:dyDescent="0.25">
      <c r="A355" t="s">
        <v>58</v>
      </c>
      <c r="B355" t="str">
        <f t="shared" si="10"/>
        <v>2010</v>
      </c>
      <c r="C355" t="s">
        <v>11</v>
      </c>
      <c r="D355" t="s">
        <v>45</v>
      </c>
      <c r="E355" t="s">
        <v>15</v>
      </c>
      <c r="F355">
        <v>0</v>
      </c>
      <c r="G355">
        <v>0</v>
      </c>
      <c r="H355">
        <v>0</v>
      </c>
      <c r="I355">
        <v>0</v>
      </c>
      <c r="J355">
        <v>3258.594137</v>
      </c>
      <c r="K355">
        <v>0</v>
      </c>
      <c r="M355" t="str">
        <f t="shared" si="11"/>
        <v>2010Rubble</v>
      </c>
    </row>
    <row r="356" spans="1:13" x14ac:dyDescent="0.25">
      <c r="A356" t="s">
        <v>58</v>
      </c>
      <c r="B356" t="str">
        <f t="shared" si="10"/>
        <v>2010</v>
      </c>
      <c r="C356" t="s">
        <v>11</v>
      </c>
      <c r="D356" t="s">
        <v>19</v>
      </c>
      <c r="E356" t="s">
        <v>13</v>
      </c>
      <c r="F356">
        <v>24000</v>
      </c>
      <c r="G356">
        <v>0</v>
      </c>
      <c r="H356">
        <v>0</v>
      </c>
      <c r="I356">
        <v>0</v>
      </c>
      <c r="J356">
        <v>108093.515293</v>
      </c>
      <c r="K356">
        <v>0.18168899999999999</v>
      </c>
      <c r="M356" t="str">
        <f t="shared" si="11"/>
        <v>2010Soil and natural materials</v>
      </c>
    </row>
    <row r="357" spans="1:13" x14ac:dyDescent="0.25">
      <c r="A357" t="s">
        <v>58</v>
      </c>
      <c r="B357" t="str">
        <f t="shared" si="10"/>
        <v>2010</v>
      </c>
      <c r="C357" t="s">
        <v>11</v>
      </c>
      <c r="D357" t="s">
        <v>19</v>
      </c>
      <c r="E357" t="s">
        <v>14</v>
      </c>
      <c r="F357">
        <v>534951</v>
      </c>
      <c r="G357">
        <v>0</v>
      </c>
      <c r="H357">
        <v>0</v>
      </c>
      <c r="I357">
        <v>0</v>
      </c>
      <c r="J357">
        <v>740993.06605400005</v>
      </c>
      <c r="K357">
        <v>0.41925800000000002</v>
      </c>
      <c r="M357" t="str">
        <f t="shared" si="11"/>
        <v>2010Soil and natural materials</v>
      </c>
    </row>
    <row r="358" spans="1:13" x14ac:dyDescent="0.25">
      <c r="A358" t="s">
        <v>58</v>
      </c>
      <c r="B358" t="str">
        <f t="shared" si="10"/>
        <v>2010</v>
      </c>
      <c r="C358" t="s">
        <v>11</v>
      </c>
      <c r="D358" t="s">
        <v>19</v>
      </c>
      <c r="E358" t="s">
        <v>15</v>
      </c>
      <c r="F358">
        <v>2000</v>
      </c>
      <c r="G358">
        <v>0</v>
      </c>
      <c r="H358">
        <v>0</v>
      </c>
      <c r="I358">
        <v>0</v>
      </c>
      <c r="J358">
        <v>16980.412509000002</v>
      </c>
      <c r="K358">
        <v>0.10537100000000001</v>
      </c>
      <c r="M358" t="str">
        <f t="shared" si="11"/>
        <v>2010Soil and natural materials</v>
      </c>
    </row>
    <row r="359" spans="1:13" x14ac:dyDescent="0.25">
      <c r="A359" t="s">
        <v>58</v>
      </c>
      <c r="B359" t="str">
        <f t="shared" si="10"/>
        <v>2010</v>
      </c>
      <c r="C359" t="s">
        <v>20</v>
      </c>
      <c r="D359" t="s">
        <v>21</v>
      </c>
      <c r="E359" t="s">
        <v>13</v>
      </c>
      <c r="F359">
        <v>28301</v>
      </c>
      <c r="G359">
        <v>0</v>
      </c>
      <c r="H359">
        <v>0</v>
      </c>
      <c r="I359">
        <v>0</v>
      </c>
      <c r="J359">
        <v>28361.971717</v>
      </c>
      <c r="K359">
        <v>0.49946099999999999</v>
      </c>
      <c r="M359" t="str">
        <f t="shared" si="11"/>
        <v>2010Container glass</v>
      </c>
    </row>
    <row r="360" spans="1:13" x14ac:dyDescent="0.25">
      <c r="A360" t="s">
        <v>58</v>
      </c>
      <c r="B360" t="str">
        <f t="shared" si="10"/>
        <v>2010</v>
      </c>
      <c r="C360" t="s">
        <v>20</v>
      </c>
      <c r="D360" t="s">
        <v>21</v>
      </c>
      <c r="E360" t="s">
        <v>14</v>
      </c>
      <c r="F360">
        <v>0</v>
      </c>
      <c r="G360">
        <v>0</v>
      </c>
      <c r="H360">
        <v>0</v>
      </c>
      <c r="I360">
        <v>0</v>
      </c>
      <c r="J360">
        <v>687.29825600000004</v>
      </c>
      <c r="K360">
        <v>0</v>
      </c>
      <c r="M360" t="str">
        <f t="shared" si="11"/>
        <v>2010Container glass</v>
      </c>
    </row>
    <row r="361" spans="1:13" x14ac:dyDescent="0.25">
      <c r="A361" t="s">
        <v>58</v>
      </c>
      <c r="B361" t="str">
        <f t="shared" si="10"/>
        <v>2010</v>
      </c>
      <c r="C361" t="s">
        <v>20</v>
      </c>
      <c r="D361" t="s">
        <v>21</v>
      </c>
      <c r="E361" t="s">
        <v>15</v>
      </c>
      <c r="F361">
        <v>108748</v>
      </c>
      <c r="G361">
        <v>0</v>
      </c>
      <c r="H361">
        <v>0</v>
      </c>
      <c r="I361">
        <v>0</v>
      </c>
      <c r="J361">
        <v>42694.775607000003</v>
      </c>
      <c r="K361">
        <v>0.71807900000000002</v>
      </c>
      <c r="M361" t="str">
        <f t="shared" si="11"/>
        <v>2010Container glass</v>
      </c>
    </row>
    <row r="362" spans="1:13" x14ac:dyDescent="0.25">
      <c r="A362" t="s">
        <v>58</v>
      </c>
      <c r="B362" t="str">
        <f t="shared" si="10"/>
        <v>2010</v>
      </c>
      <c r="C362" t="s">
        <v>20</v>
      </c>
      <c r="D362" t="s">
        <v>22</v>
      </c>
      <c r="E362" t="s">
        <v>13</v>
      </c>
      <c r="F362">
        <v>2950</v>
      </c>
      <c r="G362">
        <v>0</v>
      </c>
      <c r="H362">
        <v>0</v>
      </c>
      <c r="I362">
        <v>0</v>
      </c>
      <c r="J362">
        <v>13919.982173</v>
      </c>
      <c r="K362">
        <v>0.17486599999999999</v>
      </c>
      <c r="M362" t="str">
        <f t="shared" si="11"/>
        <v>2010Other glass</v>
      </c>
    </row>
    <row r="363" spans="1:13" x14ac:dyDescent="0.25">
      <c r="A363" t="s">
        <v>58</v>
      </c>
      <c r="B363" t="str">
        <f t="shared" si="10"/>
        <v>2010</v>
      </c>
      <c r="C363" t="s">
        <v>20</v>
      </c>
      <c r="D363" t="s">
        <v>22</v>
      </c>
      <c r="E363" t="s">
        <v>14</v>
      </c>
      <c r="F363">
        <v>16118</v>
      </c>
      <c r="G363">
        <v>0</v>
      </c>
      <c r="H363">
        <v>0</v>
      </c>
      <c r="I363">
        <v>0</v>
      </c>
      <c r="J363">
        <v>3353.211898</v>
      </c>
      <c r="K363">
        <v>0.82778600000000002</v>
      </c>
      <c r="M363" t="str">
        <f t="shared" si="11"/>
        <v>2010Other glass</v>
      </c>
    </row>
    <row r="364" spans="1:13" x14ac:dyDescent="0.25">
      <c r="A364" t="s">
        <v>58</v>
      </c>
      <c r="B364" t="str">
        <f t="shared" si="10"/>
        <v>2010</v>
      </c>
      <c r="C364" t="s">
        <v>20</v>
      </c>
      <c r="D364" t="s">
        <v>22</v>
      </c>
      <c r="E364" t="s">
        <v>15</v>
      </c>
      <c r="F364">
        <v>0</v>
      </c>
      <c r="G364">
        <v>0</v>
      </c>
      <c r="H364">
        <v>0</v>
      </c>
      <c r="I364">
        <v>0</v>
      </c>
      <c r="J364">
        <v>42277.847941</v>
      </c>
      <c r="K364">
        <v>0</v>
      </c>
      <c r="M364" t="str">
        <f t="shared" si="11"/>
        <v>2010Other glass</v>
      </c>
    </row>
    <row r="365" spans="1:13" x14ac:dyDescent="0.25">
      <c r="A365" t="s">
        <v>58</v>
      </c>
      <c r="B365" t="str">
        <f t="shared" si="10"/>
        <v>2010</v>
      </c>
      <c r="C365" t="s">
        <v>23</v>
      </c>
      <c r="D365" t="s">
        <v>24</v>
      </c>
      <c r="E365" t="s">
        <v>13</v>
      </c>
      <c r="F365">
        <v>5046</v>
      </c>
      <c r="G365">
        <v>0</v>
      </c>
      <c r="H365">
        <v>0</v>
      </c>
      <c r="I365">
        <v>0</v>
      </c>
      <c r="J365">
        <v>17606.131405</v>
      </c>
      <c r="K365">
        <v>0.22276000000000001</v>
      </c>
      <c r="M365" t="str">
        <f t="shared" si="11"/>
        <v>2010Aluminium</v>
      </c>
    </row>
    <row r="366" spans="1:13" x14ac:dyDescent="0.25">
      <c r="A366" t="s">
        <v>58</v>
      </c>
      <c r="B366" t="str">
        <f t="shared" si="10"/>
        <v>2010</v>
      </c>
      <c r="C366" t="s">
        <v>23</v>
      </c>
      <c r="D366" t="s">
        <v>24</v>
      </c>
      <c r="E366" t="s">
        <v>14</v>
      </c>
      <c r="F366">
        <v>0</v>
      </c>
      <c r="G366">
        <v>0</v>
      </c>
      <c r="H366">
        <v>0</v>
      </c>
      <c r="I366">
        <v>0</v>
      </c>
      <c r="J366">
        <v>3961.1702220000002</v>
      </c>
      <c r="K366">
        <v>0</v>
      </c>
      <c r="M366" t="str">
        <f t="shared" si="11"/>
        <v>2010Aluminium</v>
      </c>
    </row>
    <row r="367" spans="1:13" x14ac:dyDescent="0.25">
      <c r="A367" t="s">
        <v>58</v>
      </c>
      <c r="B367" t="str">
        <f t="shared" si="10"/>
        <v>2010</v>
      </c>
      <c r="C367" t="s">
        <v>23</v>
      </c>
      <c r="D367" t="s">
        <v>24</v>
      </c>
      <c r="E367" t="s">
        <v>15</v>
      </c>
      <c r="F367">
        <v>454</v>
      </c>
      <c r="G367">
        <v>0</v>
      </c>
      <c r="H367">
        <v>0</v>
      </c>
      <c r="I367">
        <v>0</v>
      </c>
      <c r="J367">
        <v>23048.229702000001</v>
      </c>
      <c r="K367">
        <v>1.9317000000000001E-2</v>
      </c>
      <c r="M367" t="str">
        <f t="shared" si="11"/>
        <v>2010Aluminium</v>
      </c>
    </row>
    <row r="368" spans="1:13" x14ac:dyDescent="0.25">
      <c r="A368" t="s">
        <v>58</v>
      </c>
      <c r="B368" t="str">
        <f t="shared" si="10"/>
        <v>2010</v>
      </c>
      <c r="C368" t="s">
        <v>23</v>
      </c>
      <c r="D368" t="s">
        <v>25</v>
      </c>
      <c r="E368" t="s">
        <v>13</v>
      </c>
      <c r="F368">
        <v>631049</v>
      </c>
      <c r="G368">
        <v>0</v>
      </c>
      <c r="H368">
        <v>0</v>
      </c>
      <c r="I368">
        <v>0</v>
      </c>
      <c r="J368">
        <v>57223.825392999999</v>
      </c>
      <c r="K368">
        <v>0.91685799999999995</v>
      </c>
      <c r="M368" t="str">
        <f t="shared" si="11"/>
        <v>2010Ferrous</v>
      </c>
    </row>
    <row r="369" spans="1:13" x14ac:dyDescent="0.25">
      <c r="A369" t="s">
        <v>58</v>
      </c>
      <c r="B369" t="str">
        <f t="shared" si="10"/>
        <v>2010</v>
      </c>
      <c r="C369" t="s">
        <v>23</v>
      </c>
      <c r="D369" t="s">
        <v>25</v>
      </c>
      <c r="E369" t="s">
        <v>14</v>
      </c>
      <c r="F369">
        <v>55202</v>
      </c>
      <c r="G369">
        <v>0</v>
      </c>
      <c r="H369">
        <v>0</v>
      </c>
      <c r="I369">
        <v>0</v>
      </c>
      <c r="J369">
        <v>16962.267861</v>
      </c>
      <c r="K369">
        <v>0.76494899999999999</v>
      </c>
      <c r="M369" t="str">
        <f t="shared" si="11"/>
        <v>2010Ferrous</v>
      </c>
    </row>
    <row r="370" spans="1:13" x14ac:dyDescent="0.25">
      <c r="A370" t="s">
        <v>58</v>
      </c>
      <c r="B370" t="str">
        <f t="shared" si="10"/>
        <v>2010</v>
      </c>
      <c r="C370" t="s">
        <v>23</v>
      </c>
      <c r="D370" t="s">
        <v>25</v>
      </c>
      <c r="E370" t="s">
        <v>15</v>
      </c>
      <c r="F370">
        <v>255333.32</v>
      </c>
      <c r="G370">
        <v>0</v>
      </c>
      <c r="H370">
        <v>0</v>
      </c>
      <c r="I370">
        <v>0</v>
      </c>
      <c r="J370">
        <v>38716.372678</v>
      </c>
      <c r="K370">
        <v>0.86833300000000002</v>
      </c>
      <c r="M370" t="str">
        <f t="shared" si="11"/>
        <v>2010Ferrous</v>
      </c>
    </row>
    <row r="371" spans="1:13" x14ac:dyDescent="0.25">
      <c r="A371" t="s">
        <v>58</v>
      </c>
      <c r="B371" t="str">
        <f t="shared" si="10"/>
        <v>2010</v>
      </c>
      <c r="C371" t="s">
        <v>23</v>
      </c>
      <c r="D371" t="s">
        <v>26</v>
      </c>
      <c r="E371" t="s">
        <v>13</v>
      </c>
      <c r="F371">
        <v>41790</v>
      </c>
      <c r="G371">
        <v>0</v>
      </c>
      <c r="H371">
        <v>0</v>
      </c>
      <c r="I371">
        <v>0</v>
      </c>
      <c r="J371">
        <v>0</v>
      </c>
      <c r="K371">
        <v>1</v>
      </c>
      <c r="M371" t="str">
        <f t="shared" si="11"/>
        <v>2010Other metals</v>
      </c>
    </row>
    <row r="372" spans="1:13" x14ac:dyDescent="0.25">
      <c r="A372" t="s">
        <v>58</v>
      </c>
      <c r="B372" t="str">
        <f t="shared" si="10"/>
        <v>2010</v>
      </c>
      <c r="C372" t="s">
        <v>23</v>
      </c>
      <c r="D372" t="s">
        <v>26</v>
      </c>
      <c r="E372" t="s">
        <v>14</v>
      </c>
      <c r="F372">
        <v>53891</v>
      </c>
      <c r="G372">
        <v>0</v>
      </c>
      <c r="H372">
        <v>0</v>
      </c>
      <c r="I372">
        <v>0</v>
      </c>
      <c r="J372">
        <v>0</v>
      </c>
      <c r="K372">
        <v>1</v>
      </c>
      <c r="M372" t="str">
        <f t="shared" si="11"/>
        <v>2010Other metals</v>
      </c>
    </row>
    <row r="373" spans="1:13" x14ac:dyDescent="0.25">
      <c r="A373" t="s">
        <v>58</v>
      </c>
      <c r="B373" t="str">
        <f t="shared" si="10"/>
        <v>2010</v>
      </c>
      <c r="C373" t="s">
        <v>23</v>
      </c>
      <c r="D373" t="s">
        <v>26</v>
      </c>
      <c r="E373" t="s">
        <v>15</v>
      </c>
      <c r="F373">
        <v>9671</v>
      </c>
      <c r="G373">
        <v>0</v>
      </c>
      <c r="H373">
        <v>0</v>
      </c>
      <c r="I373">
        <v>0</v>
      </c>
      <c r="J373">
        <v>0</v>
      </c>
      <c r="K373">
        <v>1</v>
      </c>
      <c r="M373" t="str">
        <f t="shared" si="11"/>
        <v>2010Other metals</v>
      </c>
    </row>
    <row r="374" spans="1:13" x14ac:dyDescent="0.25">
      <c r="A374" t="s">
        <v>58</v>
      </c>
      <c r="B374" t="str">
        <f t="shared" si="10"/>
        <v>2010</v>
      </c>
      <c r="C374" t="s">
        <v>27</v>
      </c>
      <c r="D374" t="s">
        <v>28</v>
      </c>
      <c r="E374" t="s">
        <v>13</v>
      </c>
      <c r="F374">
        <v>31971</v>
      </c>
      <c r="G374">
        <v>0</v>
      </c>
      <c r="H374">
        <v>0</v>
      </c>
      <c r="I374">
        <v>0</v>
      </c>
      <c r="J374">
        <v>249885.46645899999</v>
      </c>
      <c r="K374">
        <v>0.11343</v>
      </c>
      <c r="M374" t="str">
        <f t="shared" si="11"/>
        <v>2010Food organics</v>
      </c>
    </row>
    <row r="375" spans="1:13" x14ac:dyDescent="0.25">
      <c r="A375" t="s">
        <v>58</v>
      </c>
      <c r="B375" t="str">
        <f t="shared" si="10"/>
        <v>2010</v>
      </c>
      <c r="C375" t="s">
        <v>27</v>
      </c>
      <c r="D375" t="s">
        <v>28</v>
      </c>
      <c r="E375" t="s">
        <v>14</v>
      </c>
      <c r="F375">
        <v>0</v>
      </c>
      <c r="G375">
        <v>0</v>
      </c>
      <c r="H375">
        <v>0</v>
      </c>
      <c r="I375">
        <v>0</v>
      </c>
      <c r="J375">
        <v>3059.3692930000002</v>
      </c>
      <c r="K375">
        <v>0</v>
      </c>
      <c r="M375" t="str">
        <f t="shared" si="11"/>
        <v>2010Food organics</v>
      </c>
    </row>
    <row r="376" spans="1:13" x14ac:dyDescent="0.25">
      <c r="A376" t="s">
        <v>58</v>
      </c>
      <c r="B376" t="str">
        <f t="shared" si="10"/>
        <v>2010</v>
      </c>
      <c r="C376" t="s">
        <v>27</v>
      </c>
      <c r="D376" t="s">
        <v>28</v>
      </c>
      <c r="E376" t="s">
        <v>15</v>
      </c>
      <c r="F376">
        <v>0</v>
      </c>
      <c r="G376">
        <v>0</v>
      </c>
      <c r="H376">
        <v>0</v>
      </c>
      <c r="I376">
        <v>0</v>
      </c>
      <c r="J376">
        <v>700413.41637800005</v>
      </c>
      <c r="K376">
        <v>0</v>
      </c>
      <c r="M376" t="str">
        <f t="shared" si="11"/>
        <v>2010Food organics</v>
      </c>
    </row>
    <row r="377" spans="1:13" x14ac:dyDescent="0.25">
      <c r="A377" t="s">
        <v>58</v>
      </c>
      <c r="B377" t="str">
        <f t="shared" si="10"/>
        <v>2010</v>
      </c>
      <c r="C377" t="s">
        <v>27</v>
      </c>
      <c r="D377" t="s">
        <v>29</v>
      </c>
      <c r="E377" t="s">
        <v>13</v>
      </c>
      <c r="F377">
        <v>43673</v>
      </c>
      <c r="G377">
        <v>0</v>
      </c>
      <c r="H377">
        <v>0</v>
      </c>
      <c r="I377">
        <v>0</v>
      </c>
      <c r="J377">
        <v>62983.678491999999</v>
      </c>
      <c r="K377">
        <v>0.409472</v>
      </c>
      <c r="M377" t="str">
        <f t="shared" si="11"/>
        <v>2010Garden organics</v>
      </c>
    </row>
    <row r="378" spans="1:13" x14ac:dyDescent="0.25">
      <c r="A378" t="s">
        <v>58</v>
      </c>
      <c r="B378" t="str">
        <f t="shared" si="10"/>
        <v>2010</v>
      </c>
      <c r="C378" t="s">
        <v>27</v>
      </c>
      <c r="D378" t="s">
        <v>29</v>
      </c>
      <c r="E378" t="s">
        <v>14</v>
      </c>
      <c r="F378">
        <v>12</v>
      </c>
      <c r="G378">
        <v>0</v>
      </c>
      <c r="H378">
        <v>0</v>
      </c>
      <c r="I378">
        <v>0</v>
      </c>
      <c r="J378">
        <v>22053.552643999999</v>
      </c>
      <c r="K378">
        <v>5.4299999999999997E-4</v>
      </c>
      <c r="M378" t="str">
        <f t="shared" si="11"/>
        <v>2010Garden organics</v>
      </c>
    </row>
    <row r="379" spans="1:13" x14ac:dyDescent="0.25">
      <c r="A379" t="s">
        <v>58</v>
      </c>
      <c r="B379" t="str">
        <f t="shared" si="10"/>
        <v>2010</v>
      </c>
      <c r="C379" t="s">
        <v>27</v>
      </c>
      <c r="D379" t="s">
        <v>29</v>
      </c>
      <c r="E379" t="s">
        <v>15</v>
      </c>
      <c r="F379">
        <v>340432</v>
      </c>
      <c r="G379">
        <v>0</v>
      </c>
      <c r="H379">
        <v>0</v>
      </c>
      <c r="I379">
        <v>0</v>
      </c>
      <c r="J379">
        <v>110985.460869</v>
      </c>
      <c r="K379">
        <v>0.75414000000000003</v>
      </c>
      <c r="M379" t="str">
        <f t="shared" si="11"/>
        <v>2010Garden organics</v>
      </c>
    </row>
    <row r="380" spans="1:13" x14ac:dyDescent="0.25">
      <c r="A380" t="s">
        <v>58</v>
      </c>
      <c r="B380" t="str">
        <f t="shared" si="10"/>
        <v>2010</v>
      </c>
      <c r="C380" t="s">
        <v>27</v>
      </c>
      <c r="D380" t="s">
        <v>30</v>
      </c>
      <c r="E380" t="s">
        <v>13</v>
      </c>
      <c r="F380">
        <v>52149</v>
      </c>
      <c r="G380">
        <v>0</v>
      </c>
      <c r="H380">
        <v>0</v>
      </c>
      <c r="I380">
        <v>0</v>
      </c>
      <c r="J380">
        <v>31090.794205999999</v>
      </c>
      <c r="K380">
        <v>0.62649100000000002</v>
      </c>
      <c r="M380" t="str">
        <f t="shared" si="11"/>
        <v>2010Other organics</v>
      </c>
    </row>
    <row r="381" spans="1:13" x14ac:dyDescent="0.25">
      <c r="A381" t="s">
        <v>58</v>
      </c>
      <c r="B381" t="str">
        <f t="shared" si="10"/>
        <v>2010</v>
      </c>
      <c r="C381" t="s">
        <v>27</v>
      </c>
      <c r="D381" t="s">
        <v>30</v>
      </c>
      <c r="E381" t="s">
        <v>14</v>
      </c>
      <c r="F381">
        <v>0</v>
      </c>
      <c r="G381">
        <v>0</v>
      </c>
      <c r="H381">
        <v>0</v>
      </c>
      <c r="I381">
        <v>0</v>
      </c>
      <c r="J381">
        <v>535.60355000000004</v>
      </c>
      <c r="K381">
        <v>0</v>
      </c>
      <c r="M381" t="str">
        <f t="shared" si="11"/>
        <v>2010Other organics</v>
      </c>
    </row>
    <row r="382" spans="1:13" x14ac:dyDescent="0.25">
      <c r="A382" t="s">
        <v>58</v>
      </c>
      <c r="B382" t="str">
        <f t="shared" si="10"/>
        <v>2010</v>
      </c>
      <c r="C382" t="s">
        <v>27</v>
      </c>
      <c r="D382" t="s">
        <v>30</v>
      </c>
      <c r="E382" t="s">
        <v>15</v>
      </c>
      <c r="F382">
        <v>35505</v>
      </c>
      <c r="G382">
        <v>0</v>
      </c>
      <c r="H382">
        <v>0</v>
      </c>
      <c r="I382">
        <v>0</v>
      </c>
      <c r="J382">
        <v>110702.24254399999</v>
      </c>
      <c r="K382">
        <v>0.24284</v>
      </c>
      <c r="M382" t="str">
        <f t="shared" si="11"/>
        <v>2010Other organics</v>
      </c>
    </row>
    <row r="383" spans="1:13" x14ac:dyDescent="0.25">
      <c r="A383" t="s">
        <v>58</v>
      </c>
      <c r="B383" t="str">
        <f t="shared" si="10"/>
        <v>2010</v>
      </c>
      <c r="C383" t="s">
        <v>27</v>
      </c>
      <c r="D383" t="s">
        <v>31</v>
      </c>
      <c r="E383" t="s">
        <v>13</v>
      </c>
      <c r="F383">
        <v>72682</v>
      </c>
      <c r="G383">
        <v>0</v>
      </c>
      <c r="H383">
        <v>0</v>
      </c>
      <c r="I383">
        <v>0</v>
      </c>
      <c r="J383">
        <v>242881.69478600001</v>
      </c>
      <c r="K383">
        <v>0.230324</v>
      </c>
      <c r="M383" t="str">
        <f t="shared" si="11"/>
        <v>2010Wood /timber</v>
      </c>
    </row>
    <row r="384" spans="1:13" x14ac:dyDescent="0.25">
      <c r="A384" t="s">
        <v>58</v>
      </c>
      <c r="B384" t="str">
        <f t="shared" si="10"/>
        <v>2010</v>
      </c>
      <c r="C384" t="s">
        <v>27</v>
      </c>
      <c r="D384" t="s">
        <v>31</v>
      </c>
      <c r="E384" t="s">
        <v>14</v>
      </c>
      <c r="F384">
        <v>59782</v>
      </c>
      <c r="G384">
        <v>0</v>
      </c>
      <c r="H384">
        <v>0</v>
      </c>
      <c r="I384">
        <v>0</v>
      </c>
      <c r="J384">
        <v>120269.29625299999</v>
      </c>
      <c r="K384">
        <v>0.33202700000000002</v>
      </c>
      <c r="M384" t="str">
        <f t="shared" si="11"/>
        <v>2010Wood /timber</v>
      </c>
    </row>
    <row r="385" spans="1:13" x14ac:dyDescent="0.25">
      <c r="A385" t="s">
        <v>58</v>
      </c>
      <c r="B385" t="str">
        <f t="shared" si="10"/>
        <v>2010</v>
      </c>
      <c r="C385" t="s">
        <v>27</v>
      </c>
      <c r="D385" t="s">
        <v>31</v>
      </c>
      <c r="E385" t="s">
        <v>15</v>
      </c>
      <c r="F385">
        <v>30459.599999999999</v>
      </c>
      <c r="G385">
        <v>0</v>
      </c>
      <c r="H385">
        <v>0</v>
      </c>
      <c r="I385">
        <v>0</v>
      </c>
      <c r="J385">
        <v>30976.507851999999</v>
      </c>
      <c r="K385">
        <v>0.49579299999999998</v>
      </c>
      <c r="M385" t="str">
        <f t="shared" si="11"/>
        <v>2010Wood /timber</v>
      </c>
    </row>
    <row r="386" spans="1:13" x14ac:dyDescent="0.25">
      <c r="A386" t="s">
        <v>58</v>
      </c>
      <c r="B386" t="str">
        <f t="shared" si="10"/>
        <v>2010</v>
      </c>
      <c r="C386" t="s">
        <v>32</v>
      </c>
      <c r="D386" t="s">
        <v>33</v>
      </c>
      <c r="E386" t="s">
        <v>13</v>
      </c>
      <c r="F386">
        <v>130996</v>
      </c>
      <c r="G386">
        <v>0</v>
      </c>
      <c r="H386">
        <v>0</v>
      </c>
      <c r="I386">
        <v>0</v>
      </c>
      <c r="J386">
        <v>81010.078655999998</v>
      </c>
      <c r="K386">
        <v>0.61788699999999996</v>
      </c>
      <c r="M386" t="str">
        <f t="shared" si="11"/>
        <v>2010Cardboard</v>
      </c>
    </row>
    <row r="387" spans="1:13" x14ac:dyDescent="0.25">
      <c r="A387" t="s">
        <v>58</v>
      </c>
      <c r="B387" t="str">
        <f t="shared" ref="B387:B450" si="12">RIGHT(A387,4)</f>
        <v>2010</v>
      </c>
      <c r="C387" t="s">
        <v>32</v>
      </c>
      <c r="D387" t="s">
        <v>33</v>
      </c>
      <c r="E387" t="s">
        <v>14</v>
      </c>
      <c r="F387">
        <v>9</v>
      </c>
      <c r="G387">
        <v>0</v>
      </c>
      <c r="H387">
        <v>0</v>
      </c>
      <c r="I387">
        <v>0</v>
      </c>
      <c r="J387">
        <v>4404.0112300000001</v>
      </c>
      <c r="K387">
        <v>2.039E-3</v>
      </c>
      <c r="M387" t="str">
        <f t="shared" ref="M387:M450" si="13">_xlfn.TEXTJOIN("",FALSE,B387,D387)</f>
        <v>2010Cardboard</v>
      </c>
    </row>
    <row r="388" spans="1:13" x14ac:dyDescent="0.25">
      <c r="A388" t="s">
        <v>58</v>
      </c>
      <c r="B388" t="str">
        <f t="shared" si="12"/>
        <v>2010</v>
      </c>
      <c r="C388" t="s">
        <v>32</v>
      </c>
      <c r="D388" t="s">
        <v>33</v>
      </c>
      <c r="E388" t="s">
        <v>15</v>
      </c>
      <c r="F388">
        <v>61298.92</v>
      </c>
      <c r="G388">
        <v>0</v>
      </c>
      <c r="H388">
        <v>0</v>
      </c>
      <c r="I388">
        <v>0</v>
      </c>
      <c r="J388">
        <v>40685.999733999997</v>
      </c>
      <c r="K388">
        <v>0.60105799999999998</v>
      </c>
      <c r="M388" t="str">
        <f t="shared" si="13"/>
        <v>2010Cardboard</v>
      </c>
    </row>
    <row r="389" spans="1:13" x14ac:dyDescent="0.25">
      <c r="A389" t="s">
        <v>58</v>
      </c>
      <c r="B389" t="str">
        <f t="shared" si="12"/>
        <v>2010</v>
      </c>
      <c r="C389" t="s">
        <v>32</v>
      </c>
      <c r="D389" t="s">
        <v>46</v>
      </c>
      <c r="E389" t="s">
        <v>13</v>
      </c>
      <c r="F389">
        <v>0</v>
      </c>
      <c r="G389">
        <v>0</v>
      </c>
      <c r="H389">
        <v>0</v>
      </c>
      <c r="I389">
        <v>0</v>
      </c>
      <c r="J389">
        <v>29262.44081</v>
      </c>
      <c r="K389">
        <v>0</v>
      </c>
      <c r="M389" t="str">
        <f t="shared" si="13"/>
        <v>2010Liquidpaperboard</v>
      </c>
    </row>
    <row r="390" spans="1:13" x14ac:dyDescent="0.25">
      <c r="A390" t="s">
        <v>58</v>
      </c>
      <c r="B390" t="str">
        <f t="shared" si="12"/>
        <v>2010</v>
      </c>
      <c r="C390" t="s">
        <v>32</v>
      </c>
      <c r="D390" t="s">
        <v>46</v>
      </c>
      <c r="E390" t="s">
        <v>14</v>
      </c>
      <c r="F390">
        <v>0</v>
      </c>
      <c r="G390">
        <v>0</v>
      </c>
      <c r="H390">
        <v>0</v>
      </c>
      <c r="I390">
        <v>0</v>
      </c>
      <c r="J390">
        <v>546.79106999999999</v>
      </c>
      <c r="K390">
        <v>0</v>
      </c>
      <c r="M390" t="str">
        <f t="shared" si="13"/>
        <v>2010Liquidpaperboard</v>
      </c>
    </row>
    <row r="391" spans="1:13" x14ac:dyDescent="0.25">
      <c r="A391" t="s">
        <v>58</v>
      </c>
      <c r="B391" t="str">
        <f t="shared" si="12"/>
        <v>2010</v>
      </c>
      <c r="C391" t="s">
        <v>32</v>
      </c>
      <c r="D391" t="s">
        <v>46</v>
      </c>
      <c r="E391" t="s">
        <v>15</v>
      </c>
      <c r="F391">
        <v>0</v>
      </c>
      <c r="G391">
        <v>0</v>
      </c>
      <c r="H391">
        <v>0</v>
      </c>
      <c r="I391">
        <v>0</v>
      </c>
      <c r="J391">
        <v>30891.775160000001</v>
      </c>
      <c r="K391">
        <v>0</v>
      </c>
      <c r="M391" t="str">
        <f t="shared" si="13"/>
        <v>2010Liquidpaperboard</v>
      </c>
    </row>
    <row r="392" spans="1:13" x14ac:dyDescent="0.25">
      <c r="A392" t="s">
        <v>58</v>
      </c>
      <c r="B392" t="str">
        <f t="shared" si="12"/>
        <v>2010</v>
      </c>
      <c r="C392" t="s">
        <v>32</v>
      </c>
      <c r="D392" t="s">
        <v>34</v>
      </c>
      <c r="E392" t="s">
        <v>13</v>
      </c>
      <c r="F392">
        <v>34702</v>
      </c>
      <c r="G392">
        <v>0</v>
      </c>
      <c r="H392">
        <v>0</v>
      </c>
      <c r="I392">
        <v>0</v>
      </c>
      <c r="J392">
        <v>0</v>
      </c>
      <c r="K392">
        <v>1</v>
      </c>
      <c r="M392" t="str">
        <f t="shared" si="13"/>
        <v>2010Newsprint and magazines</v>
      </c>
    </row>
    <row r="393" spans="1:13" x14ac:dyDescent="0.25">
      <c r="A393" t="s">
        <v>58</v>
      </c>
      <c r="B393" t="str">
        <f t="shared" si="12"/>
        <v>2010</v>
      </c>
      <c r="C393" t="s">
        <v>32</v>
      </c>
      <c r="D393" t="s">
        <v>34</v>
      </c>
      <c r="E393" t="s">
        <v>14</v>
      </c>
      <c r="F393">
        <v>0</v>
      </c>
      <c r="G393">
        <v>0</v>
      </c>
      <c r="H393">
        <v>0</v>
      </c>
      <c r="I393">
        <v>0</v>
      </c>
      <c r="J393">
        <v>0</v>
      </c>
      <c r="M393" t="str">
        <f t="shared" si="13"/>
        <v>2010Newsprint and magazines</v>
      </c>
    </row>
    <row r="394" spans="1:13" x14ac:dyDescent="0.25">
      <c r="A394" t="s">
        <v>58</v>
      </c>
      <c r="B394" t="str">
        <f t="shared" si="12"/>
        <v>2010</v>
      </c>
      <c r="C394" t="s">
        <v>32</v>
      </c>
      <c r="D394" t="s">
        <v>34</v>
      </c>
      <c r="E394" t="s">
        <v>15</v>
      </c>
      <c r="F394">
        <v>30751</v>
      </c>
      <c r="G394">
        <v>0</v>
      </c>
      <c r="H394">
        <v>0</v>
      </c>
      <c r="I394">
        <v>0</v>
      </c>
      <c r="J394">
        <v>0</v>
      </c>
      <c r="K394">
        <v>1</v>
      </c>
      <c r="M394" t="str">
        <f t="shared" si="13"/>
        <v>2010Newsprint and magazines</v>
      </c>
    </row>
    <row r="395" spans="1:13" x14ac:dyDescent="0.25">
      <c r="A395" t="s">
        <v>58</v>
      </c>
      <c r="B395" t="str">
        <f t="shared" si="12"/>
        <v>2010</v>
      </c>
      <c r="C395" t="s">
        <v>32</v>
      </c>
      <c r="D395" t="s">
        <v>35</v>
      </c>
      <c r="E395" t="s">
        <v>13</v>
      </c>
      <c r="F395">
        <v>367602</v>
      </c>
      <c r="G395">
        <v>0</v>
      </c>
      <c r="H395">
        <v>0</v>
      </c>
      <c r="I395">
        <v>0</v>
      </c>
      <c r="J395">
        <v>87357.553014999998</v>
      </c>
      <c r="K395">
        <v>0.80798800000000004</v>
      </c>
      <c r="M395" t="str">
        <f t="shared" si="13"/>
        <v>2010Other paper</v>
      </c>
    </row>
    <row r="396" spans="1:13" x14ac:dyDescent="0.25">
      <c r="A396" t="s">
        <v>58</v>
      </c>
      <c r="B396" t="str">
        <f t="shared" si="12"/>
        <v>2010</v>
      </c>
      <c r="C396" t="s">
        <v>32</v>
      </c>
      <c r="D396" t="s">
        <v>35</v>
      </c>
      <c r="E396" t="s">
        <v>14</v>
      </c>
      <c r="F396">
        <v>0</v>
      </c>
      <c r="G396">
        <v>0</v>
      </c>
      <c r="H396">
        <v>0</v>
      </c>
      <c r="I396">
        <v>0</v>
      </c>
      <c r="J396">
        <v>1667.8360279999999</v>
      </c>
      <c r="K396">
        <v>0</v>
      </c>
      <c r="M396" t="str">
        <f t="shared" si="13"/>
        <v>2010Other paper</v>
      </c>
    </row>
    <row r="397" spans="1:13" x14ac:dyDescent="0.25">
      <c r="A397" t="s">
        <v>58</v>
      </c>
      <c r="B397" t="str">
        <f t="shared" si="12"/>
        <v>2010</v>
      </c>
      <c r="C397" t="s">
        <v>32</v>
      </c>
      <c r="D397" t="s">
        <v>35</v>
      </c>
      <c r="E397" t="s">
        <v>15</v>
      </c>
      <c r="F397">
        <v>177554</v>
      </c>
      <c r="G397">
        <v>0</v>
      </c>
      <c r="H397">
        <v>0</v>
      </c>
      <c r="I397">
        <v>0</v>
      </c>
      <c r="J397">
        <v>139008.01740899999</v>
      </c>
      <c r="K397">
        <v>0.56088199999999999</v>
      </c>
      <c r="M397" t="str">
        <f t="shared" si="13"/>
        <v>2010Other paper</v>
      </c>
    </row>
    <row r="398" spans="1:13" x14ac:dyDescent="0.25">
      <c r="A398" t="s">
        <v>58</v>
      </c>
      <c r="B398" t="str">
        <f t="shared" si="12"/>
        <v>2010</v>
      </c>
      <c r="C398" t="s">
        <v>32</v>
      </c>
      <c r="D398" t="s">
        <v>36</v>
      </c>
      <c r="E398" t="s">
        <v>13</v>
      </c>
      <c r="F398">
        <v>0</v>
      </c>
      <c r="G398">
        <v>0</v>
      </c>
      <c r="H398">
        <v>0</v>
      </c>
      <c r="I398">
        <v>0</v>
      </c>
      <c r="J398">
        <v>83988.407928999994</v>
      </c>
      <c r="K398">
        <v>0</v>
      </c>
      <c r="M398" t="str">
        <f t="shared" si="13"/>
        <v>2010Printing and writing paper</v>
      </c>
    </row>
    <row r="399" spans="1:13" x14ac:dyDescent="0.25">
      <c r="A399" t="s">
        <v>58</v>
      </c>
      <c r="B399" t="str">
        <f t="shared" si="12"/>
        <v>2010</v>
      </c>
      <c r="C399" t="s">
        <v>32</v>
      </c>
      <c r="D399" t="s">
        <v>36</v>
      </c>
      <c r="E399" t="s">
        <v>14</v>
      </c>
      <c r="F399">
        <v>0</v>
      </c>
      <c r="G399">
        <v>0</v>
      </c>
      <c r="H399">
        <v>0</v>
      </c>
      <c r="I399">
        <v>0</v>
      </c>
      <c r="J399">
        <v>1704.1850139999999</v>
      </c>
      <c r="K399">
        <v>0</v>
      </c>
      <c r="M399" t="str">
        <f t="shared" si="13"/>
        <v>2010Printing and writing paper</v>
      </c>
    </row>
    <row r="400" spans="1:13" x14ac:dyDescent="0.25">
      <c r="A400" t="s">
        <v>58</v>
      </c>
      <c r="B400" t="str">
        <f t="shared" si="12"/>
        <v>2010</v>
      </c>
      <c r="C400" t="s">
        <v>32</v>
      </c>
      <c r="D400" t="s">
        <v>36</v>
      </c>
      <c r="E400" t="s">
        <v>15</v>
      </c>
      <c r="F400">
        <v>981</v>
      </c>
      <c r="G400">
        <v>0</v>
      </c>
      <c r="H400">
        <v>0</v>
      </c>
      <c r="I400">
        <v>0</v>
      </c>
      <c r="J400">
        <v>92799.169116000005</v>
      </c>
      <c r="K400">
        <v>1.0460000000000001E-2</v>
      </c>
      <c r="M400" t="str">
        <f t="shared" si="13"/>
        <v>2010Printing and writing paper</v>
      </c>
    </row>
    <row r="401" spans="1:13" x14ac:dyDescent="0.25">
      <c r="A401" t="s">
        <v>58</v>
      </c>
      <c r="B401" t="str">
        <f t="shared" si="12"/>
        <v>2010</v>
      </c>
      <c r="C401" t="s">
        <v>49</v>
      </c>
      <c r="D401" t="s">
        <v>50</v>
      </c>
      <c r="E401" t="s">
        <v>13</v>
      </c>
      <c r="F401">
        <v>0</v>
      </c>
      <c r="G401">
        <v>0</v>
      </c>
      <c r="H401">
        <v>0</v>
      </c>
      <c r="I401">
        <v>0</v>
      </c>
      <c r="J401">
        <v>55686.806124000002</v>
      </c>
      <c r="K401">
        <v>0</v>
      </c>
      <c r="M401" t="str">
        <f t="shared" si="13"/>
        <v>2010HDPE (2)</v>
      </c>
    </row>
    <row r="402" spans="1:13" x14ac:dyDescent="0.25">
      <c r="A402" t="s">
        <v>58</v>
      </c>
      <c r="B402" t="str">
        <f t="shared" si="12"/>
        <v>2010</v>
      </c>
      <c r="C402" t="s">
        <v>49</v>
      </c>
      <c r="D402" t="s">
        <v>50</v>
      </c>
      <c r="E402" t="s">
        <v>14</v>
      </c>
      <c r="F402">
        <v>0</v>
      </c>
      <c r="G402">
        <v>0</v>
      </c>
      <c r="H402">
        <v>0</v>
      </c>
      <c r="I402">
        <v>0</v>
      </c>
      <c r="J402">
        <v>4457.4185539999999</v>
      </c>
      <c r="K402">
        <v>0</v>
      </c>
      <c r="M402" t="str">
        <f t="shared" si="13"/>
        <v>2010HDPE (2)</v>
      </c>
    </row>
    <row r="403" spans="1:13" x14ac:dyDescent="0.25">
      <c r="A403" t="s">
        <v>58</v>
      </c>
      <c r="B403" t="str">
        <f t="shared" si="12"/>
        <v>2010</v>
      </c>
      <c r="C403" t="s">
        <v>49</v>
      </c>
      <c r="D403" t="s">
        <v>50</v>
      </c>
      <c r="E403" t="s">
        <v>15</v>
      </c>
      <c r="F403">
        <v>0</v>
      </c>
      <c r="G403">
        <v>0</v>
      </c>
      <c r="H403">
        <v>0</v>
      </c>
      <c r="I403">
        <v>0</v>
      </c>
      <c r="J403">
        <v>79078.715377999994</v>
      </c>
      <c r="K403">
        <v>0</v>
      </c>
      <c r="M403" t="str">
        <f t="shared" si="13"/>
        <v>2010HDPE (2)</v>
      </c>
    </row>
    <row r="404" spans="1:13" x14ac:dyDescent="0.25">
      <c r="A404" t="s">
        <v>58</v>
      </c>
      <c r="B404" t="str">
        <f t="shared" si="12"/>
        <v>2010</v>
      </c>
      <c r="C404" t="s">
        <v>49</v>
      </c>
      <c r="D404" t="s">
        <v>51</v>
      </c>
      <c r="E404" t="s">
        <v>13</v>
      </c>
      <c r="F404">
        <v>0</v>
      </c>
      <c r="G404">
        <v>0</v>
      </c>
      <c r="H404">
        <v>0</v>
      </c>
      <c r="I404">
        <v>0</v>
      </c>
      <c r="J404">
        <v>41706.854796</v>
      </c>
      <c r="K404">
        <v>0</v>
      </c>
      <c r="M404" t="str">
        <f t="shared" si="13"/>
        <v>2010LDPE (4)</v>
      </c>
    </row>
    <row r="405" spans="1:13" x14ac:dyDescent="0.25">
      <c r="A405" t="s">
        <v>58</v>
      </c>
      <c r="B405" t="str">
        <f t="shared" si="12"/>
        <v>2010</v>
      </c>
      <c r="C405" t="s">
        <v>49</v>
      </c>
      <c r="D405" t="s">
        <v>51</v>
      </c>
      <c r="E405" t="s">
        <v>14</v>
      </c>
      <c r="F405">
        <v>0</v>
      </c>
      <c r="G405">
        <v>0</v>
      </c>
      <c r="H405">
        <v>0</v>
      </c>
      <c r="I405">
        <v>0</v>
      </c>
      <c r="J405">
        <v>3338.4013439999999</v>
      </c>
      <c r="K405">
        <v>0</v>
      </c>
      <c r="M405" t="str">
        <f t="shared" si="13"/>
        <v>2010LDPE (4)</v>
      </c>
    </row>
    <row r="406" spans="1:13" x14ac:dyDescent="0.25">
      <c r="A406" t="s">
        <v>58</v>
      </c>
      <c r="B406" t="str">
        <f t="shared" si="12"/>
        <v>2010</v>
      </c>
      <c r="C406" t="s">
        <v>49</v>
      </c>
      <c r="D406" t="s">
        <v>51</v>
      </c>
      <c r="E406" t="s">
        <v>15</v>
      </c>
      <c r="F406">
        <v>0</v>
      </c>
      <c r="G406">
        <v>0</v>
      </c>
      <c r="H406">
        <v>0</v>
      </c>
      <c r="I406">
        <v>0</v>
      </c>
      <c r="J406">
        <v>37718.766641000002</v>
      </c>
      <c r="K406">
        <v>0</v>
      </c>
      <c r="M406" t="str">
        <f t="shared" si="13"/>
        <v>2010LDPE (4)</v>
      </c>
    </row>
    <row r="407" spans="1:13" x14ac:dyDescent="0.25">
      <c r="A407" t="s">
        <v>58</v>
      </c>
      <c r="B407" t="str">
        <f t="shared" si="12"/>
        <v>2010</v>
      </c>
      <c r="C407" t="s">
        <v>49</v>
      </c>
      <c r="D407" t="s">
        <v>52</v>
      </c>
      <c r="E407" t="s">
        <v>13</v>
      </c>
      <c r="F407">
        <v>0</v>
      </c>
      <c r="G407">
        <v>0</v>
      </c>
      <c r="H407">
        <v>0</v>
      </c>
      <c r="I407">
        <v>0</v>
      </c>
      <c r="J407">
        <v>31290.391048000001</v>
      </c>
      <c r="K407">
        <v>0</v>
      </c>
      <c r="M407" t="str">
        <f t="shared" si="13"/>
        <v>2010Other plastics (7)</v>
      </c>
    </row>
    <row r="408" spans="1:13" x14ac:dyDescent="0.25">
      <c r="A408" t="s">
        <v>58</v>
      </c>
      <c r="B408" t="str">
        <f t="shared" si="12"/>
        <v>2010</v>
      </c>
      <c r="C408" t="s">
        <v>49</v>
      </c>
      <c r="D408" t="s">
        <v>52</v>
      </c>
      <c r="E408" t="s">
        <v>14</v>
      </c>
      <c r="F408">
        <v>0</v>
      </c>
      <c r="G408">
        <v>0</v>
      </c>
      <c r="H408">
        <v>0</v>
      </c>
      <c r="I408">
        <v>0</v>
      </c>
      <c r="J408">
        <v>2390.0204229999999</v>
      </c>
      <c r="K408">
        <v>0</v>
      </c>
      <c r="M408" t="str">
        <f t="shared" si="13"/>
        <v>2010Other plastics (7)</v>
      </c>
    </row>
    <row r="409" spans="1:13" x14ac:dyDescent="0.25">
      <c r="A409" t="s">
        <v>58</v>
      </c>
      <c r="B409" t="str">
        <f t="shared" si="12"/>
        <v>2010</v>
      </c>
      <c r="C409" t="s">
        <v>49</v>
      </c>
      <c r="D409" t="s">
        <v>52</v>
      </c>
      <c r="E409" t="s">
        <v>15</v>
      </c>
      <c r="F409">
        <v>0</v>
      </c>
      <c r="G409">
        <v>0</v>
      </c>
      <c r="H409">
        <v>0</v>
      </c>
      <c r="I409">
        <v>0</v>
      </c>
      <c r="J409">
        <v>93257.493346999996</v>
      </c>
      <c r="K409">
        <v>0</v>
      </c>
      <c r="M409" t="str">
        <f t="shared" si="13"/>
        <v>2010Other plastics (7)</v>
      </c>
    </row>
    <row r="410" spans="1:13" x14ac:dyDescent="0.25">
      <c r="A410" t="s">
        <v>58</v>
      </c>
      <c r="B410" t="str">
        <f t="shared" si="12"/>
        <v>2010</v>
      </c>
      <c r="C410" t="s">
        <v>49</v>
      </c>
      <c r="D410" t="s">
        <v>53</v>
      </c>
      <c r="E410" t="s">
        <v>13</v>
      </c>
      <c r="F410">
        <v>0</v>
      </c>
      <c r="G410">
        <v>0</v>
      </c>
      <c r="H410">
        <v>0</v>
      </c>
      <c r="I410">
        <v>0</v>
      </c>
      <c r="J410">
        <v>23066.919690999999</v>
      </c>
      <c r="K410">
        <v>0</v>
      </c>
      <c r="M410" t="str">
        <f t="shared" si="13"/>
        <v>2010PET (1)</v>
      </c>
    </row>
    <row r="411" spans="1:13" x14ac:dyDescent="0.25">
      <c r="A411" t="s">
        <v>58</v>
      </c>
      <c r="B411" t="str">
        <f t="shared" si="12"/>
        <v>2010</v>
      </c>
      <c r="C411" t="s">
        <v>49</v>
      </c>
      <c r="D411" t="s">
        <v>53</v>
      </c>
      <c r="E411" t="s">
        <v>14</v>
      </c>
      <c r="F411">
        <v>0</v>
      </c>
      <c r="G411">
        <v>0</v>
      </c>
      <c r="H411">
        <v>0</v>
      </c>
      <c r="I411">
        <v>0</v>
      </c>
      <c r="J411">
        <v>1846.3783960000001</v>
      </c>
      <c r="K411">
        <v>0</v>
      </c>
      <c r="M411" t="str">
        <f t="shared" si="13"/>
        <v>2010PET (1)</v>
      </c>
    </row>
    <row r="412" spans="1:13" x14ac:dyDescent="0.25">
      <c r="A412" t="s">
        <v>58</v>
      </c>
      <c r="B412" t="str">
        <f t="shared" si="12"/>
        <v>2010</v>
      </c>
      <c r="C412" t="s">
        <v>49</v>
      </c>
      <c r="D412" t="s">
        <v>53</v>
      </c>
      <c r="E412" t="s">
        <v>15</v>
      </c>
      <c r="F412">
        <v>0</v>
      </c>
      <c r="G412">
        <v>0</v>
      </c>
      <c r="H412">
        <v>0</v>
      </c>
      <c r="I412">
        <v>0</v>
      </c>
      <c r="J412">
        <v>52768.758118999998</v>
      </c>
      <c r="K412">
        <v>0</v>
      </c>
      <c r="M412" t="str">
        <f t="shared" si="13"/>
        <v>2010PET (1)</v>
      </c>
    </row>
    <row r="413" spans="1:13" x14ac:dyDescent="0.25">
      <c r="A413" t="s">
        <v>58</v>
      </c>
      <c r="B413" t="str">
        <f t="shared" si="12"/>
        <v>2010</v>
      </c>
      <c r="C413" t="s">
        <v>49</v>
      </c>
      <c r="D413" t="s">
        <v>54</v>
      </c>
      <c r="E413" t="s">
        <v>13</v>
      </c>
      <c r="F413">
        <v>0</v>
      </c>
      <c r="G413">
        <v>0</v>
      </c>
      <c r="H413">
        <v>0</v>
      </c>
      <c r="I413">
        <v>0</v>
      </c>
      <c r="J413">
        <v>44735.844251000002</v>
      </c>
      <c r="K413">
        <v>0</v>
      </c>
      <c r="M413" t="str">
        <f t="shared" si="13"/>
        <v>2010PP (5)</v>
      </c>
    </row>
    <row r="414" spans="1:13" x14ac:dyDescent="0.25">
      <c r="A414" t="s">
        <v>58</v>
      </c>
      <c r="B414" t="str">
        <f t="shared" si="12"/>
        <v>2010</v>
      </c>
      <c r="C414" t="s">
        <v>49</v>
      </c>
      <c r="D414" t="s">
        <v>54</v>
      </c>
      <c r="E414" t="s">
        <v>14</v>
      </c>
      <c r="F414">
        <v>0</v>
      </c>
      <c r="G414">
        <v>0</v>
      </c>
      <c r="H414">
        <v>0</v>
      </c>
      <c r="I414">
        <v>0</v>
      </c>
      <c r="J414">
        <v>3580.8550730000002</v>
      </c>
      <c r="K414">
        <v>0</v>
      </c>
      <c r="M414" t="str">
        <f t="shared" si="13"/>
        <v>2010PP (5)</v>
      </c>
    </row>
    <row r="415" spans="1:13" x14ac:dyDescent="0.25">
      <c r="A415" t="s">
        <v>58</v>
      </c>
      <c r="B415" t="str">
        <f t="shared" si="12"/>
        <v>2010</v>
      </c>
      <c r="C415" t="s">
        <v>49</v>
      </c>
      <c r="D415" t="s">
        <v>54</v>
      </c>
      <c r="E415" t="s">
        <v>15</v>
      </c>
      <c r="F415">
        <v>0</v>
      </c>
      <c r="G415">
        <v>0</v>
      </c>
      <c r="H415">
        <v>0</v>
      </c>
      <c r="I415">
        <v>0</v>
      </c>
      <c r="J415">
        <v>40458.118409000002</v>
      </c>
      <c r="K415">
        <v>0</v>
      </c>
      <c r="M415" t="str">
        <f t="shared" si="13"/>
        <v>2010PP (5)</v>
      </c>
    </row>
    <row r="416" spans="1:13" x14ac:dyDescent="0.25">
      <c r="A416" t="s">
        <v>58</v>
      </c>
      <c r="B416" t="str">
        <f t="shared" si="12"/>
        <v>2010</v>
      </c>
      <c r="C416" t="s">
        <v>49</v>
      </c>
      <c r="D416" t="s">
        <v>55</v>
      </c>
      <c r="E416" t="s">
        <v>13</v>
      </c>
      <c r="F416">
        <v>0</v>
      </c>
      <c r="G416">
        <v>0</v>
      </c>
      <c r="H416">
        <v>0</v>
      </c>
      <c r="I416">
        <v>0</v>
      </c>
      <c r="J416">
        <v>11649.959441000001</v>
      </c>
      <c r="K416">
        <v>0</v>
      </c>
      <c r="M416" t="str">
        <f t="shared" si="13"/>
        <v>2010PS (6)</v>
      </c>
    </row>
    <row r="417" spans="1:13" x14ac:dyDescent="0.25">
      <c r="A417" t="s">
        <v>58</v>
      </c>
      <c r="B417" t="str">
        <f t="shared" si="12"/>
        <v>2010</v>
      </c>
      <c r="C417" t="s">
        <v>49</v>
      </c>
      <c r="D417" t="s">
        <v>55</v>
      </c>
      <c r="E417" t="s">
        <v>14</v>
      </c>
      <c r="F417">
        <v>0</v>
      </c>
      <c r="G417">
        <v>0</v>
      </c>
      <c r="H417">
        <v>0</v>
      </c>
      <c r="I417">
        <v>0</v>
      </c>
      <c r="J417">
        <v>932.51434200000006</v>
      </c>
      <c r="K417">
        <v>0</v>
      </c>
      <c r="M417" t="str">
        <f t="shared" si="13"/>
        <v>2010PS (6)</v>
      </c>
    </row>
    <row r="418" spans="1:13" x14ac:dyDescent="0.25">
      <c r="A418" t="s">
        <v>58</v>
      </c>
      <c r="B418" t="str">
        <f t="shared" si="12"/>
        <v>2010</v>
      </c>
      <c r="C418" t="s">
        <v>49</v>
      </c>
      <c r="D418" t="s">
        <v>55</v>
      </c>
      <c r="E418" t="s">
        <v>15</v>
      </c>
      <c r="F418">
        <v>0</v>
      </c>
      <c r="G418">
        <v>0</v>
      </c>
      <c r="H418">
        <v>0</v>
      </c>
      <c r="I418">
        <v>0</v>
      </c>
      <c r="J418">
        <v>10535.968336</v>
      </c>
      <c r="K418">
        <v>0</v>
      </c>
      <c r="M418" t="str">
        <f t="shared" si="13"/>
        <v>2010PS (6)</v>
      </c>
    </row>
    <row r="419" spans="1:13" x14ac:dyDescent="0.25">
      <c r="A419" t="s">
        <v>58</v>
      </c>
      <c r="B419" t="str">
        <f t="shared" si="12"/>
        <v>2010</v>
      </c>
      <c r="C419" t="s">
        <v>49</v>
      </c>
      <c r="D419" t="s">
        <v>56</v>
      </c>
      <c r="E419" t="s">
        <v>13</v>
      </c>
      <c r="F419">
        <v>0</v>
      </c>
      <c r="G419">
        <v>0</v>
      </c>
      <c r="H419">
        <v>0</v>
      </c>
      <c r="I419">
        <v>0</v>
      </c>
      <c r="J419">
        <v>29357.897788999999</v>
      </c>
      <c r="K419">
        <v>0</v>
      </c>
      <c r="M419" t="str">
        <f t="shared" si="13"/>
        <v>2010PVC (3)</v>
      </c>
    </row>
    <row r="420" spans="1:13" x14ac:dyDescent="0.25">
      <c r="A420" t="s">
        <v>58</v>
      </c>
      <c r="B420" t="str">
        <f t="shared" si="12"/>
        <v>2010</v>
      </c>
      <c r="C420" t="s">
        <v>49</v>
      </c>
      <c r="D420" t="s">
        <v>56</v>
      </c>
      <c r="E420" t="s">
        <v>14</v>
      </c>
      <c r="F420">
        <v>0</v>
      </c>
      <c r="G420">
        <v>0</v>
      </c>
      <c r="H420">
        <v>0</v>
      </c>
      <c r="I420">
        <v>0</v>
      </c>
      <c r="J420">
        <v>2349.936142</v>
      </c>
      <c r="K420">
        <v>0</v>
      </c>
      <c r="M420" t="str">
        <f t="shared" si="13"/>
        <v>2010PVC (3)</v>
      </c>
    </row>
    <row r="421" spans="1:13" x14ac:dyDescent="0.25">
      <c r="A421" t="s">
        <v>58</v>
      </c>
      <c r="B421" t="str">
        <f t="shared" si="12"/>
        <v>2010</v>
      </c>
      <c r="C421" t="s">
        <v>49</v>
      </c>
      <c r="D421" t="s">
        <v>56</v>
      </c>
      <c r="E421" t="s">
        <v>15</v>
      </c>
      <c r="F421">
        <v>0</v>
      </c>
      <c r="G421">
        <v>0</v>
      </c>
      <c r="H421">
        <v>0</v>
      </c>
      <c r="I421">
        <v>0</v>
      </c>
      <c r="J421">
        <v>26550.640206</v>
      </c>
      <c r="K421">
        <v>0</v>
      </c>
      <c r="M421" t="str">
        <f t="shared" si="13"/>
        <v>2010PVC (3)</v>
      </c>
    </row>
    <row r="422" spans="1:13" x14ac:dyDescent="0.25">
      <c r="A422" t="s">
        <v>58</v>
      </c>
      <c r="B422" t="str">
        <f t="shared" si="12"/>
        <v>2010</v>
      </c>
      <c r="C422" t="s">
        <v>37</v>
      </c>
      <c r="D422" t="s">
        <v>38</v>
      </c>
      <c r="E422" t="s">
        <v>13</v>
      </c>
      <c r="F422">
        <v>0</v>
      </c>
      <c r="G422">
        <v>0</v>
      </c>
      <c r="H422">
        <v>0</v>
      </c>
      <c r="I422">
        <v>0</v>
      </c>
      <c r="J422">
        <v>39094.983335999998</v>
      </c>
      <c r="K422">
        <v>0</v>
      </c>
      <c r="M422" t="str">
        <f t="shared" si="13"/>
        <v>2010Clothing</v>
      </c>
    </row>
    <row r="423" spans="1:13" x14ac:dyDescent="0.25">
      <c r="A423" t="s">
        <v>58</v>
      </c>
      <c r="B423" t="str">
        <f t="shared" si="12"/>
        <v>2010</v>
      </c>
      <c r="C423" t="s">
        <v>37</v>
      </c>
      <c r="D423" t="s">
        <v>38</v>
      </c>
      <c r="E423" t="s">
        <v>14</v>
      </c>
      <c r="F423">
        <v>0</v>
      </c>
      <c r="G423">
        <v>0</v>
      </c>
      <c r="H423">
        <v>0</v>
      </c>
      <c r="I423">
        <v>0</v>
      </c>
      <c r="J423">
        <v>3775.3466309999999</v>
      </c>
      <c r="K423">
        <v>0</v>
      </c>
      <c r="M423" t="str">
        <f t="shared" si="13"/>
        <v>2010Clothing</v>
      </c>
    </row>
    <row r="424" spans="1:13" x14ac:dyDescent="0.25">
      <c r="A424" t="s">
        <v>58</v>
      </c>
      <c r="B424" t="str">
        <f t="shared" si="12"/>
        <v>2010</v>
      </c>
      <c r="C424" t="s">
        <v>37</v>
      </c>
      <c r="D424" t="s">
        <v>38</v>
      </c>
      <c r="E424" t="s">
        <v>15</v>
      </c>
      <c r="F424">
        <v>500</v>
      </c>
      <c r="G424">
        <v>0</v>
      </c>
      <c r="H424">
        <v>0</v>
      </c>
      <c r="I424">
        <v>0</v>
      </c>
      <c r="J424">
        <v>68907.970352999997</v>
      </c>
      <c r="K424">
        <v>7.2030000000000002E-3</v>
      </c>
      <c r="M424" t="str">
        <f t="shared" si="13"/>
        <v>2010Clothing</v>
      </c>
    </row>
    <row r="425" spans="1:13" x14ac:dyDescent="0.25">
      <c r="A425" t="s">
        <v>58</v>
      </c>
      <c r="B425" t="str">
        <f t="shared" si="12"/>
        <v>2010</v>
      </c>
      <c r="C425" t="s">
        <v>37</v>
      </c>
      <c r="D425" t="s">
        <v>39</v>
      </c>
      <c r="E425" t="s">
        <v>13</v>
      </c>
      <c r="F425">
        <v>0</v>
      </c>
      <c r="G425">
        <v>0</v>
      </c>
      <c r="H425">
        <v>0</v>
      </c>
      <c r="I425">
        <v>0</v>
      </c>
      <c r="J425">
        <v>60049.113233999997</v>
      </c>
      <c r="K425">
        <v>0</v>
      </c>
      <c r="M425" t="str">
        <f t="shared" si="13"/>
        <v>2010Other textiles</v>
      </c>
    </row>
    <row r="426" spans="1:13" x14ac:dyDescent="0.25">
      <c r="A426" t="s">
        <v>58</v>
      </c>
      <c r="B426" t="str">
        <f t="shared" si="12"/>
        <v>2010</v>
      </c>
      <c r="C426" t="s">
        <v>37</v>
      </c>
      <c r="D426" t="s">
        <v>39</v>
      </c>
      <c r="E426" t="s">
        <v>14</v>
      </c>
      <c r="F426">
        <v>0</v>
      </c>
      <c r="G426">
        <v>0</v>
      </c>
      <c r="H426">
        <v>0</v>
      </c>
      <c r="I426">
        <v>0</v>
      </c>
      <c r="J426">
        <v>6729.441253</v>
      </c>
      <c r="K426">
        <v>0</v>
      </c>
      <c r="M426" t="str">
        <f t="shared" si="13"/>
        <v>2010Other textiles</v>
      </c>
    </row>
    <row r="427" spans="1:13" x14ac:dyDescent="0.25">
      <c r="A427" t="s">
        <v>58</v>
      </c>
      <c r="B427" t="str">
        <f t="shared" si="12"/>
        <v>2010</v>
      </c>
      <c r="C427" t="s">
        <v>37</v>
      </c>
      <c r="D427" t="s">
        <v>39</v>
      </c>
      <c r="E427" t="s">
        <v>15</v>
      </c>
      <c r="F427">
        <v>678.4</v>
      </c>
      <c r="G427">
        <v>0</v>
      </c>
      <c r="H427">
        <v>0</v>
      </c>
      <c r="I427">
        <v>0</v>
      </c>
      <c r="J427">
        <v>22564.076727</v>
      </c>
      <c r="K427">
        <v>2.9187000000000001E-2</v>
      </c>
      <c r="M427" t="str">
        <f t="shared" si="13"/>
        <v>2010Other textiles</v>
      </c>
    </row>
    <row r="428" spans="1:13" x14ac:dyDescent="0.25">
      <c r="A428" t="s">
        <v>58</v>
      </c>
      <c r="B428" t="str">
        <f t="shared" si="12"/>
        <v>2010</v>
      </c>
      <c r="C428" t="s">
        <v>40</v>
      </c>
      <c r="D428" t="s">
        <v>47</v>
      </c>
      <c r="E428" t="s">
        <v>13</v>
      </c>
      <c r="F428">
        <v>9105</v>
      </c>
      <c r="G428">
        <v>0</v>
      </c>
      <c r="H428">
        <v>0</v>
      </c>
      <c r="I428">
        <v>0</v>
      </c>
      <c r="J428">
        <v>0</v>
      </c>
      <c r="K428">
        <v>1</v>
      </c>
      <c r="M428" t="str">
        <f t="shared" si="13"/>
        <v>2010Offroad tyres</v>
      </c>
    </row>
    <row r="429" spans="1:13" x14ac:dyDescent="0.25">
      <c r="A429" t="s">
        <v>58</v>
      </c>
      <c r="B429" t="str">
        <f t="shared" si="12"/>
        <v>2010</v>
      </c>
      <c r="C429" t="s">
        <v>40</v>
      </c>
      <c r="D429" t="s">
        <v>47</v>
      </c>
      <c r="E429" t="s">
        <v>14</v>
      </c>
      <c r="F429">
        <v>3</v>
      </c>
      <c r="G429">
        <v>0</v>
      </c>
      <c r="H429">
        <v>0</v>
      </c>
      <c r="I429">
        <v>0</v>
      </c>
      <c r="J429">
        <v>0</v>
      </c>
      <c r="K429">
        <v>1</v>
      </c>
      <c r="M429" t="str">
        <f t="shared" si="13"/>
        <v>2010Offroad tyres</v>
      </c>
    </row>
    <row r="430" spans="1:13" x14ac:dyDescent="0.25">
      <c r="A430" t="s">
        <v>58</v>
      </c>
      <c r="B430" t="str">
        <f t="shared" si="12"/>
        <v>2010</v>
      </c>
      <c r="C430" t="s">
        <v>40</v>
      </c>
      <c r="D430" t="s">
        <v>47</v>
      </c>
      <c r="E430" t="s">
        <v>15</v>
      </c>
      <c r="F430">
        <v>962</v>
      </c>
      <c r="G430">
        <v>0</v>
      </c>
      <c r="H430">
        <v>0</v>
      </c>
      <c r="I430">
        <v>0</v>
      </c>
      <c r="J430">
        <v>0</v>
      </c>
      <c r="K430">
        <v>1</v>
      </c>
      <c r="M430" t="str">
        <f t="shared" si="13"/>
        <v>2010Offroad tyres</v>
      </c>
    </row>
    <row r="431" spans="1:13" x14ac:dyDescent="0.25">
      <c r="A431" t="s">
        <v>58</v>
      </c>
      <c r="B431" t="str">
        <f t="shared" si="12"/>
        <v>2010</v>
      </c>
      <c r="C431" t="s">
        <v>40</v>
      </c>
      <c r="D431" t="s">
        <v>41</v>
      </c>
      <c r="E431" t="s">
        <v>13</v>
      </c>
      <c r="F431">
        <v>0</v>
      </c>
      <c r="G431">
        <v>0</v>
      </c>
      <c r="H431">
        <v>0</v>
      </c>
      <c r="I431">
        <v>0</v>
      </c>
      <c r="J431">
        <v>8407.461421</v>
      </c>
      <c r="K431">
        <v>0</v>
      </c>
      <c r="M431" t="str">
        <f t="shared" si="13"/>
        <v>2010Other rubber</v>
      </c>
    </row>
    <row r="432" spans="1:13" x14ac:dyDescent="0.25">
      <c r="A432" t="s">
        <v>58</v>
      </c>
      <c r="B432" t="str">
        <f t="shared" si="12"/>
        <v>2010</v>
      </c>
      <c r="C432" t="s">
        <v>40</v>
      </c>
      <c r="D432" t="s">
        <v>41</v>
      </c>
      <c r="E432" t="s">
        <v>14</v>
      </c>
      <c r="F432">
        <v>0</v>
      </c>
      <c r="G432">
        <v>0</v>
      </c>
      <c r="H432">
        <v>0</v>
      </c>
      <c r="I432">
        <v>0</v>
      </c>
      <c r="J432">
        <v>182.78475299999999</v>
      </c>
      <c r="K432">
        <v>0</v>
      </c>
      <c r="M432" t="str">
        <f t="shared" si="13"/>
        <v>2010Other rubber</v>
      </c>
    </row>
    <row r="433" spans="1:13" x14ac:dyDescent="0.25">
      <c r="A433" t="s">
        <v>58</v>
      </c>
      <c r="B433" t="str">
        <f t="shared" si="12"/>
        <v>2010</v>
      </c>
      <c r="C433" t="s">
        <v>40</v>
      </c>
      <c r="D433" t="s">
        <v>41</v>
      </c>
      <c r="E433" t="s">
        <v>15</v>
      </c>
      <c r="F433">
        <v>0</v>
      </c>
      <c r="G433">
        <v>0</v>
      </c>
      <c r="H433">
        <v>0</v>
      </c>
      <c r="I433">
        <v>0</v>
      </c>
      <c r="J433">
        <v>2707.1859530000002</v>
      </c>
      <c r="K433">
        <v>0</v>
      </c>
      <c r="M433" t="str">
        <f t="shared" si="13"/>
        <v>2010Other rubber</v>
      </c>
    </row>
    <row r="434" spans="1:13" x14ac:dyDescent="0.25">
      <c r="A434" t="s">
        <v>58</v>
      </c>
      <c r="B434" t="str">
        <f t="shared" si="12"/>
        <v>2010</v>
      </c>
      <c r="C434" t="s">
        <v>40</v>
      </c>
      <c r="D434" t="s">
        <v>42</v>
      </c>
      <c r="E434" t="s">
        <v>13</v>
      </c>
      <c r="F434">
        <v>11546</v>
      </c>
      <c r="G434">
        <v>0</v>
      </c>
      <c r="H434">
        <v>0</v>
      </c>
      <c r="I434">
        <v>0</v>
      </c>
      <c r="J434">
        <v>915.16697799999997</v>
      </c>
      <c r="K434">
        <v>0.92655799999999999</v>
      </c>
      <c r="M434" t="str">
        <f t="shared" si="13"/>
        <v>2010Passenger tyres</v>
      </c>
    </row>
    <row r="435" spans="1:13" x14ac:dyDescent="0.25">
      <c r="A435" t="s">
        <v>58</v>
      </c>
      <c r="B435" t="str">
        <f t="shared" si="12"/>
        <v>2010</v>
      </c>
      <c r="C435" t="s">
        <v>40</v>
      </c>
      <c r="D435" t="s">
        <v>42</v>
      </c>
      <c r="E435" t="s">
        <v>14</v>
      </c>
      <c r="F435">
        <v>119</v>
      </c>
      <c r="G435">
        <v>0</v>
      </c>
      <c r="H435">
        <v>0</v>
      </c>
      <c r="I435">
        <v>0</v>
      </c>
      <c r="J435">
        <v>131.09460899999999</v>
      </c>
      <c r="K435">
        <v>0.47581899999999999</v>
      </c>
      <c r="M435" t="str">
        <f t="shared" si="13"/>
        <v>2010Passenger tyres</v>
      </c>
    </row>
    <row r="436" spans="1:13" x14ac:dyDescent="0.25">
      <c r="A436" t="s">
        <v>58</v>
      </c>
      <c r="B436" t="str">
        <f t="shared" si="12"/>
        <v>2010</v>
      </c>
      <c r="C436" t="s">
        <v>40</v>
      </c>
      <c r="D436" t="s">
        <v>42</v>
      </c>
      <c r="E436" t="s">
        <v>15</v>
      </c>
      <c r="F436">
        <v>481</v>
      </c>
      <c r="G436">
        <v>0</v>
      </c>
      <c r="H436">
        <v>0</v>
      </c>
      <c r="I436">
        <v>0</v>
      </c>
      <c r="J436">
        <v>0</v>
      </c>
      <c r="K436">
        <v>1</v>
      </c>
      <c r="M436" t="str">
        <f t="shared" si="13"/>
        <v>2010Passenger tyres</v>
      </c>
    </row>
    <row r="437" spans="1:13" x14ac:dyDescent="0.25">
      <c r="A437" t="s">
        <v>58</v>
      </c>
      <c r="B437" t="str">
        <f t="shared" si="12"/>
        <v>2010</v>
      </c>
      <c r="C437" t="s">
        <v>40</v>
      </c>
      <c r="D437" t="s">
        <v>43</v>
      </c>
      <c r="E437" t="s">
        <v>13</v>
      </c>
      <c r="F437">
        <v>11933</v>
      </c>
      <c r="G437">
        <v>0</v>
      </c>
      <c r="H437">
        <v>0</v>
      </c>
      <c r="I437">
        <v>0</v>
      </c>
      <c r="J437">
        <v>0</v>
      </c>
      <c r="K437">
        <v>1</v>
      </c>
      <c r="M437" t="str">
        <f t="shared" si="13"/>
        <v>2010Truck tyres</v>
      </c>
    </row>
    <row r="438" spans="1:13" x14ac:dyDescent="0.25">
      <c r="A438" t="s">
        <v>58</v>
      </c>
      <c r="B438" t="str">
        <f t="shared" si="12"/>
        <v>2010</v>
      </c>
      <c r="C438" t="s">
        <v>40</v>
      </c>
      <c r="D438" t="s">
        <v>43</v>
      </c>
      <c r="E438" t="s">
        <v>14</v>
      </c>
      <c r="F438">
        <v>620</v>
      </c>
      <c r="G438">
        <v>0</v>
      </c>
      <c r="H438">
        <v>0</v>
      </c>
      <c r="I438">
        <v>0</v>
      </c>
      <c r="J438">
        <v>0</v>
      </c>
      <c r="K438">
        <v>1</v>
      </c>
      <c r="M438" t="str">
        <f t="shared" si="13"/>
        <v>2010Truck tyres</v>
      </c>
    </row>
    <row r="439" spans="1:13" x14ac:dyDescent="0.25">
      <c r="A439" t="s">
        <v>58</v>
      </c>
      <c r="B439" t="str">
        <f t="shared" si="12"/>
        <v>2010</v>
      </c>
      <c r="C439" t="s">
        <v>40</v>
      </c>
      <c r="D439" t="s">
        <v>43</v>
      </c>
      <c r="E439" t="s">
        <v>15</v>
      </c>
      <c r="F439">
        <v>981</v>
      </c>
      <c r="G439">
        <v>0</v>
      </c>
      <c r="H439">
        <v>0</v>
      </c>
      <c r="I439">
        <v>0</v>
      </c>
      <c r="J439">
        <v>0</v>
      </c>
      <c r="K439">
        <v>1</v>
      </c>
      <c r="M439" t="str">
        <f t="shared" si="13"/>
        <v>2010Truck tyres</v>
      </c>
    </row>
    <row r="440" spans="1:13" x14ac:dyDescent="0.25">
      <c r="A440" t="s">
        <v>59</v>
      </c>
      <c r="B440" t="str">
        <f t="shared" si="12"/>
        <v>2011</v>
      </c>
      <c r="C440" t="s">
        <v>11</v>
      </c>
      <c r="D440" t="s">
        <v>12</v>
      </c>
      <c r="E440" t="s">
        <v>13</v>
      </c>
      <c r="F440">
        <v>6007</v>
      </c>
      <c r="G440">
        <v>0</v>
      </c>
      <c r="H440">
        <v>0</v>
      </c>
      <c r="I440">
        <v>0</v>
      </c>
      <c r="J440">
        <v>3299.168471</v>
      </c>
      <c r="K440">
        <v>0.64548499999999998</v>
      </c>
      <c r="M440" t="str">
        <f t="shared" si="13"/>
        <v>2011Asphalt</v>
      </c>
    </row>
    <row r="441" spans="1:13" x14ac:dyDescent="0.25">
      <c r="A441" t="s">
        <v>59</v>
      </c>
      <c r="B441" t="str">
        <f t="shared" si="12"/>
        <v>2011</v>
      </c>
      <c r="C441" t="s">
        <v>11</v>
      </c>
      <c r="D441" t="s">
        <v>12</v>
      </c>
      <c r="E441" t="s">
        <v>14</v>
      </c>
      <c r="F441">
        <v>214077</v>
      </c>
      <c r="G441">
        <v>0</v>
      </c>
      <c r="H441">
        <v>0</v>
      </c>
      <c r="I441">
        <v>0</v>
      </c>
      <c r="J441">
        <v>1060.1663430000001</v>
      </c>
      <c r="K441">
        <v>0.99507199999999996</v>
      </c>
      <c r="M441" t="str">
        <f t="shared" si="13"/>
        <v>2011Asphalt</v>
      </c>
    </row>
    <row r="442" spans="1:13" x14ac:dyDescent="0.25">
      <c r="A442" t="s">
        <v>59</v>
      </c>
      <c r="B442" t="str">
        <f t="shared" si="12"/>
        <v>2011</v>
      </c>
      <c r="C442" t="s">
        <v>11</v>
      </c>
      <c r="D442" t="s">
        <v>12</v>
      </c>
      <c r="E442" t="s">
        <v>15</v>
      </c>
      <c r="F442">
        <v>3394</v>
      </c>
      <c r="G442">
        <v>0</v>
      </c>
      <c r="H442">
        <v>0</v>
      </c>
      <c r="I442">
        <v>0</v>
      </c>
      <c r="J442">
        <v>814.92722200000003</v>
      </c>
      <c r="K442">
        <v>0.80638100000000001</v>
      </c>
      <c r="M442" t="str">
        <f t="shared" si="13"/>
        <v>2011Asphalt</v>
      </c>
    </row>
    <row r="443" spans="1:13" x14ac:dyDescent="0.25">
      <c r="A443" t="s">
        <v>59</v>
      </c>
      <c r="B443" t="str">
        <f t="shared" si="12"/>
        <v>2011</v>
      </c>
      <c r="C443" t="s">
        <v>11</v>
      </c>
      <c r="D443" t="s">
        <v>16</v>
      </c>
      <c r="E443" t="s">
        <v>13</v>
      </c>
      <c r="F443">
        <v>5408</v>
      </c>
      <c r="G443">
        <v>0</v>
      </c>
      <c r="H443">
        <v>0</v>
      </c>
      <c r="I443">
        <v>0</v>
      </c>
      <c r="J443">
        <v>28253.560141000002</v>
      </c>
      <c r="K443">
        <v>0.160658</v>
      </c>
      <c r="M443" t="str">
        <f t="shared" si="13"/>
        <v>2011Bricks</v>
      </c>
    </row>
    <row r="444" spans="1:13" x14ac:dyDescent="0.25">
      <c r="A444" t="s">
        <v>59</v>
      </c>
      <c r="B444" t="str">
        <f t="shared" si="12"/>
        <v>2011</v>
      </c>
      <c r="C444" t="s">
        <v>11</v>
      </c>
      <c r="D444" t="s">
        <v>16</v>
      </c>
      <c r="E444" t="s">
        <v>14</v>
      </c>
      <c r="F444">
        <v>489649</v>
      </c>
      <c r="G444">
        <v>0</v>
      </c>
      <c r="H444">
        <v>0</v>
      </c>
      <c r="I444">
        <v>0</v>
      </c>
      <c r="J444">
        <v>29971.866282999999</v>
      </c>
      <c r="K444">
        <v>0.94231900000000002</v>
      </c>
      <c r="M444" t="str">
        <f t="shared" si="13"/>
        <v>2011Bricks</v>
      </c>
    </row>
    <row r="445" spans="1:13" x14ac:dyDescent="0.25">
      <c r="A445" t="s">
        <v>59</v>
      </c>
      <c r="B445" t="str">
        <f t="shared" si="12"/>
        <v>2011</v>
      </c>
      <c r="C445" t="s">
        <v>11</v>
      </c>
      <c r="D445" t="s">
        <v>16</v>
      </c>
      <c r="E445" t="s">
        <v>15</v>
      </c>
      <c r="F445">
        <v>2216</v>
      </c>
      <c r="G445">
        <v>0</v>
      </c>
      <c r="H445">
        <v>0</v>
      </c>
      <c r="I445">
        <v>0</v>
      </c>
      <c r="J445">
        <v>53527.359358000002</v>
      </c>
      <c r="K445">
        <v>3.9752999999999997E-2</v>
      </c>
      <c r="M445" t="str">
        <f t="shared" si="13"/>
        <v>2011Bricks</v>
      </c>
    </row>
    <row r="446" spans="1:13" x14ac:dyDescent="0.25">
      <c r="A446" t="s">
        <v>59</v>
      </c>
      <c r="B446" t="str">
        <f t="shared" si="12"/>
        <v>2011</v>
      </c>
      <c r="C446" t="s">
        <v>11</v>
      </c>
      <c r="D446" t="s">
        <v>17</v>
      </c>
      <c r="E446" t="s">
        <v>13</v>
      </c>
      <c r="F446">
        <v>6414</v>
      </c>
      <c r="G446">
        <v>0</v>
      </c>
      <c r="H446">
        <v>0</v>
      </c>
      <c r="I446">
        <v>0</v>
      </c>
      <c r="J446">
        <v>33383.700944999997</v>
      </c>
      <c r="K446">
        <v>0.161165</v>
      </c>
      <c r="M446" t="str">
        <f t="shared" si="13"/>
        <v>2011Concrete</v>
      </c>
    </row>
    <row r="447" spans="1:13" x14ac:dyDescent="0.25">
      <c r="A447" t="s">
        <v>59</v>
      </c>
      <c r="B447" t="str">
        <f t="shared" si="12"/>
        <v>2011</v>
      </c>
      <c r="C447" t="s">
        <v>11</v>
      </c>
      <c r="D447" t="s">
        <v>17</v>
      </c>
      <c r="E447" t="s">
        <v>14</v>
      </c>
      <c r="F447">
        <v>1996940</v>
      </c>
      <c r="G447">
        <v>0</v>
      </c>
      <c r="H447">
        <v>0</v>
      </c>
      <c r="I447">
        <v>0</v>
      </c>
      <c r="J447">
        <v>27263.921246999998</v>
      </c>
      <c r="K447">
        <v>0.98653100000000005</v>
      </c>
      <c r="M447" t="str">
        <f t="shared" si="13"/>
        <v>2011Concrete</v>
      </c>
    </row>
    <row r="448" spans="1:13" x14ac:dyDescent="0.25">
      <c r="A448" t="s">
        <v>59</v>
      </c>
      <c r="B448" t="str">
        <f t="shared" si="12"/>
        <v>2011</v>
      </c>
      <c r="C448" t="s">
        <v>11</v>
      </c>
      <c r="D448" t="s">
        <v>17</v>
      </c>
      <c r="E448" t="s">
        <v>15</v>
      </c>
      <c r="F448">
        <v>171552</v>
      </c>
      <c r="G448">
        <v>0</v>
      </c>
      <c r="H448">
        <v>0</v>
      </c>
      <c r="I448">
        <v>0</v>
      </c>
      <c r="J448">
        <v>434.586209</v>
      </c>
      <c r="K448">
        <v>0.99747300000000005</v>
      </c>
      <c r="M448" t="str">
        <f t="shared" si="13"/>
        <v>2011Concrete</v>
      </c>
    </row>
    <row r="449" spans="1:13" x14ac:dyDescent="0.25">
      <c r="A449" t="s">
        <v>59</v>
      </c>
      <c r="B449" t="str">
        <f t="shared" si="12"/>
        <v>2011</v>
      </c>
      <c r="C449" t="s">
        <v>11</v>
      </c>
      <c r="D449" t="s">
        <v>18</v>
      </c>
      <c r="E449" t="s">
        <v>13</v>
      </c>
      <c r="F449">
        <v>0</v>
      </c>
      <c r="G449">
        <v>0</v>
      </c>
      <c r="H449">
        <v>0</v>
      </c>
      <c r="I449">
        <v>0</v>
      </c>
      <c r="J449">
        <v>23304.010423</v>
      </c>
      <c r="K449">
        <v>0</v>
      </c>
      <c r="M449" t="str">
        <f t="shared" si="13"/>
        <v>2011Plaster</v>
      </c>
    </row>
    <row r="450" spans="1:13" x14ac:dyDescent="0.25">
      <c r="A450" t="s">
        <v>59</v>
      </c>
      <c r="B450" t="str">
        <f t="shared" si="12"/>
        <v>2011</v>
      </c>
      <c r="C450" t="s">
        <v>11</v>
      </c>
      <c r="D450" t="s">
        <v>18</v>
      </c>
      <c r="E450" t="s">
        <v>14</v>
      </c>
      <c r="F450">
        <v>32000</v>
      </c>
      <c r="G450">
        <v>0</v>
      </c>
      <c r="H450">
        <v>0</v>
      </c>
      <c r="I450">
        <v>0</v>
      </c>
      <c r="J450">
        <v>16205.540955</v>
      </c>
      <c r="K450">
        <v>0.66382399999999997</v>
      </c>
      <c r="M450" t="str">
        <f t="shared" si="13"/>
        <v>2011Plaster</v>
      </c>
    </row>
    <row r="451" spans="1:13" x14ac:dyDescent="0.25">
      <c r="A451" t="s">
        <v>59</v>
      </c>
      <c r="B451" t="str">
        <f t="shared" ref="B451:B514" si="14">RIGHT(A451,4)</f>
        <v>2011</v>
      </c>
      <c r="C451" t="s">
        <v>11</v>
      </c>
      <c r="D451" t="s">
        <v>18</v>
      </c>
      <c r="E451" t="s">
        <v>15</v>
      </c>
      <c r="F451">
        <v>234</v>
      </c>
      <c r="G451">
        <v>0</v>
      </c>
      <c r="H451">
        <v>0</v>
      </c>
      <c r="I451">
        <v>0</v>
      </c>
      <c r="J451">
        <v>4826.9370520000002</v>
      </c>
      <c r="K451">
        <v>4.6235999999999999E-2</v>
      </c>
      <c r="M451" t="str">
        <f t="shared" ref="M451:M514" si="15">_xlfn.TEXTJOIN("",FALSE,B451,D451)</f>
        <v>2011Plaster</v>
      </c>
    </row>
    <row r="452" spans="1:13" x14ac:dyDescent="0.25">
      <c r="A452" t="s">
        <v>59</v>
      </c>
      <c r="B452" t="str">
        <f t="shared" si="14"/>
        <v>2011</v>
      </c>
      <c r="C452" t="s">
        <v>11</v>
      </c>
      <c r="D452" t="s">
        <v>45</v>
      </c>
      <c r="E452" t="s">
        <v>13</v>
      </c>
      <c r="F452">
        <v>0</v>
      </c>
      <c r="G452">
        <v>0</v>
      </c>
      <c r="H452">
        <v>0</v>
      </c>
      <c r="I452">
        <v>0</v>
      </c>
      <c r="J452">
        <v>14741.358861000001</v>
      </c>
      <c r="K452">
        <v>0</v>
      </c>
      <c r="M452" t="str">
        <f t="shared" si="15"/>
        <v>2011Rubble</v>
      </c>
    </row>
    <row r="453" spans="1:13" x14ac:dyDescent="0.25">
      <c r="A453" t="s">
        <v>59</v>
      </c>
      <c r="B453" t="str">
        <f t="shared" si="14"/>
        <v>2011</v>
      </c>
      <c r="C453" t="s">
        <v>11</v>
      </c>
      <c r="D453" t="s">
        <v>45</v>
      </c>
      <c r="E453" t="s">
        <v>14</v>
      </c>
      <c r="F453">
        <v>167101</v>
      </c>
      <c r="G453">
        <v>0</v>
      </c>
      <c r="H453">
        <v>0</v>
      </c>
      <c r="I453">
        <v>0</v>
      </c>
      <c r="J453">
        <v>10316.119262</v>
      </c>
      <c r="K453">
        <v>0.94185300000000005</v>
      </c>
      <c r="M453" t="str">
        <f t="shared" si="15"/>
        <v>2011Rubble</v>
      </c>
    </row>
    <row r="454" spans="1:13" x14ac:dyDescent="0.25">
      <c r="A454" t="s">
        <v>59</v>
      </c>
      <c r="B454" t="str">
        <f t="shared" si="14"/>
        <v>2011</v>
      </c>
      <c r="C454" t="s">
        <v>11</v>
      </c>
      <c r="D454" t="s">
        <v>45</v>
      </c>
      <c r="E454" t="s">
        <v>15</v>
      </c>
      <c r="F454">
        <v>0</v>
      </c>
      <c r="G454">
        <v>0</v>
      </c>
      <c r="H454">
        <v>0</v>
      </c>
      <c r="I454">
        <v>0</v>
      </c>
      <c r="J454">
        <v>3260.5513139999998</v>
      </c>
      <c r="K454">
        <v>0</v>
      </c>
      <c r="M454" t="str">
        <f t="shared" si="15"/>
        <v>2011Rubble</v>
      </c>
    </row>
    <row r="455" spans="1:13" x14ac:dyDescent="0.25">
      <c r="A455" t="s">
        <v>59</v>
      </c>
      <c r="B455" t="str">
        <f t="shared" si="14"/>
        <v>2011</v>
      </c>
      <c r="C455" t="s">
        <v>11</v>
      </c>
      <c r="D455" t="s">
        <v>19</v>
      </c>
      <c r="E455" t="s">
        <v>13</v>
      </c>
      <c r="F455">
        <v>37674</v>
      </c>
      <c r="G455">
        <v>0</v>
      </c>
      <c r="H455">
        <v>0</v>
      </c>
      <c r="I455">
        <v>0</v>
      </c>
      <c r="J455">
        <v>112121.657588</v>
      </c>
      <c r="K455">
        <v>0.251502</v>
      </c>
      <c r="M455" t="str">
        <f t="shared" si="15"/>
        <v>2011Soil and natural materials</v>
      </c>
    </row>
    <row r="456" spans="1:13" x14ac:dyDescent="0.25">
      <c r="A456" t="s">
        <v>59</v>
      </c>
      <c r="B456" t="str">
        <f t="shared" si="14"/>
        <v>2011</v>
      </c>
      <c r="C456" t="s">
        <v>11</v>
      </c>
      <c r="D456" t="s">
        <v>19</v>
      </c>
      <c r="E456" t="s">
        <v>14</v>
      </c>
      <c r="F456">
        <v>1060615</v>
      </c>
      <c r="G456">
        <v>0</v>
      </c>
      <c r="H456">
        <v>0</v>
      </c>
      <c r="I456">
        <v>0</v>
      </c>
      <c r="J456">
        <v>768606.42937200004</v>
      </c>
      <c r="K456">
        <v>0.57981700000000003</v>
      </c>
      <c r="M456" t="str">
        <f t="shared" si="15"/>
        <v>2011Soil and natural materials</v>
      </c>
    </row>
    <row r="457" spans="1:13" x14ac:dyDescent="0.25">
      <c r="A457" t="s">
        <v>59</v>
      </c>
      <c r="B457" t="str">
        <f t="shared" si="14"/>
        <v>2011</v>
      </c>
      <c r="C457" t="s">
        <v>11</v>
      </c>
      <c r="D457" t="s">
        <v>19</v>
      </c>
      <c r="E457" t="s">
        <v>15</v>
      </c>
      <c r="F457">
        <v>546</v>
      </c>
      <c r="G457">
        <v>0</v>
      </c>
      <c r="H457">
        <v>0</v>
      </c>
      <c r="I457">
        <v>0</v>
      </c>
      <c r="J457">
        <v>16990.611278</v>
      </c>
      <c r="K457">
        <v>3.1133999999999998E-2</v>
      </c>
      <c r="M457" t="str">
        <f t="shared" si="15"/>
        <v>2011Soil and natural materials</v>
      </c>
    </row>
    <row r="458" spans="1:13" x14ac:dyDescent="0.25">
      <c r="A458" t="s">
        <v>59</v>
      </c>
      <c r="B458" t="str">
        <f t="shared" si="14"/>
        <v>2011</v>
      </c>
      <c r="C458" t="s">
        <v>20</v>
      </c>
      <c r="D458" t="s">
        <v>21</v>
      </c>
      <c r="E458" t="s">
        <v>13</v>
      </c>
      <c r="F458">
        <v>63532</v>
      </c>
      <c r="G458">
        <v>0</v>
      </c>
      <c r="H458">
        <v>0</v>
      </c>
      <c r="I458">
        <v>0</v>
      </c>
      <c r="J458">
        <v>29418.890418999999</v>
      </c>
      <c r="K458">
        <v>0.6835</v>
      </c>
      <c r="M458" t="str">
        <f t="shared" si="15"/>
        <v>2011Container glass</v>
      </c>
    </row>
    <row r="459" spans="1:13" x14ac:dyDescent="0.25">
      <c r="A459" t="s">
        <v>59</v>
      </c>
      <c r="B459" t="str">
        <f t="shared" si="14"/>
        <v>2011</v>
      </c>
      <c r="C459" t="s">
        <v>20</v>
      </c>
      <c r="D459" t="s">
        <v>21</v>
      </c>
      <c r="E459" t="s">
        <v>14</v>
      </c>
      <c r="F459">
        <v>0</v>
      </c>
      <c r="G459">
        <v>0</v>
      </c>
      <c r="H459">
        <v>0</v>
      </c>
      <c r="I459">
        <v>0</v>
      </c>
      <c r="J459">
        <v>712.910663</v>
      </c>
      <c r="K459">
        <v>0</v>
      </c>
      <c r="M459" t="str">
        <f t="shared" si="15"/>
        <v>2011Container glass</v>
      </c>
    </row>
    <row r="460" spans="1:13" x14ac:dyDescent="0.25">
      <c r="A460" t="s">
        <v>59</v>
      </c>
      <c r="B460" t="str">
        <f t="shared" si="14"/>
        <v>2011</v>
      </c>
      <c r="C460" t="s">
        <v>20</v>
      </c>
      <c r="D460" t="s">
        <v>21</v>
      </c>
      <c r="E460" t="s">
        <v>15</v>
      </c>
      <c r="F460">
        <v>113422</v>
      </c>
      <c r="G460">
        <v>0</v>
      </c>
      <c r="H460">
        <v>0</v>
      </c>
      <c r="I460">
        <v>0</v>
      </c>
      <c r="J460">
        <v>42720.418927999999</v>
      </c>
      <c r="K460">
        <v>0.72640000000000005</v>
      </c>
      <c r="M460" t="str">
        <f t="shared" si="15"/>
        <v>2011Container glass</v>
      </c>
    </row>
    <row r="461" spans="1:13" x14ac:dyDescent="0.25">
      <c r="A461" t="s">
        <v>59</v>
      </c>
      <c r="B461" t="str">
        <f t="shared" si="14"/>
        <v>2011</v>
      </c>
      <c r="C461" t="s">
        <v>20</v>
      </c>
      <c r="D461" t="s">
        <v>22</v>
      </c>
      <c r="E461" t="s">
        <v>13</v>
      </c>
      <c r="F461">
        <v>16029</v>
      </c>
      <c r="G461">
        <v>0</v>
      </c>
      <c r="H461">
        <v>0</v>
      </c>
      <c r="I461">
        <v>0</v>
      </c>
      <c r="J461">
        <v>14438.715131000001</v>
      </c>
      <c r="K461">
        <v>0.52609700000000004</v>
      </c>
      <c r="M461" t="str">
        <f t="shared" si="15"/>
        <v>2011Other glass</v>
      </c>
    </row>
    <row r="462" spans="1:13" x14ac:dyDescent="0.25">
      <c r="A462" t="s">
        <v>59</v>
      </c>
      <c r="B462" t="str">
        <f t="shared" si="14"/>
        <v>2011</v>
      </c>
      <c r="C462" t="s">
        <v>20</v>
      </c>
      <c r="D462" t="s">
        <v>22</v>
      </c>
      <c r="E462" t="s">
        <v>14</v>
      </c>
      <c r="F462">
        <v>0</v>
      </c>
      <c r="G462">
        <v>0</v>
      </c>
      <c r="H462">
        <v>0</v>
      </c>
      <c r="I462">
        <v>0</v>
      </c>
      <c r="J462">
        <v>3478.1705010000001</v>
      </c>
      <c r="K462">
        <v>0</v>
      </c>
      <c r="M462" t="str">
        <f t="shared" si="15"/>
        <v>2011Other glass</v>
      </c>
    </row>
    <row r="463" spans="1:13" x14ac:dyDescent="0.25">
      <c r="A463" t="s">
        <v>59</v>
      </c>
      <c r="B463" t="str">
        <f t="shared" si="14"/>
        <v>2011</v>
      </c>
      <c r="C463" t="s">
        <v>20</v>
      </c>
      <c r="D463" t="s">
        <v>22</v>
      </c>
      <c r="E463" t="s">
        <v>15</v>
      </c>
      <c r="F463">
        <v>2518</v>
      </c>
      <c r="G463">
        <v>0</v>
      </c>
      <c r="H463">
        <v>0</v>
      </c>
      <c r="I463">
        <v>0</v>
      </c>
      <c r="J463">
        <v>42303.240847000001</v>
      </c>
      <c r="K463">
        <v>5.6177999999999999E-2</v>
      </c>
      <c r="M463" t="str">
        <f t="shared" si="15"/>
        <v>2011Other glass</v>
      </c>
    </row>
    <row r="464" spans="1:13" x14ac:dyDescent="0.25">
      <c r="A464" t="s">
        <v>59</v>
      </c>
      <c r="B464" t="str">
        <f t="shared" si="14"/>
        <v>2011</v>
      </c>
      <c r="C464" t="s">
        <v>23</v>
      </c>
      <c r="D464" t="s">
        <v>24</v>
      </c>
      <c r="E464" t="s">
        <v>13</v>
      </c>
      <c r="F464">
        <v>20451</v>
      </c>
      <c r="G464">
        <v>0</v>
      </c>
      <c r="H464">
        <v>0</v>
      </c>
      <c r="I464">
        <v>0</v>
      </c>
      <c r="J464">
        <v>18262.22999</v>
      </c>
      <c r="K464">
        <v>0.52826899999999999</v>
      </c>
      <c r="M464" t="str">
        <f t="shared" si="15"/>
        <v>2011Aluminium</v>
      </c>
    </row>
    <row r="465" spans="1:13" x14ac:dyDescent="0.25">
      <c r="A465" t="s">
        <v>59</v>
      </c>
      <c r="B465" t="str">
        <f t="shared" si="14"/>
        <v>2011</v>
      </c>
      <c r="C465" t="s">
        <v>23</v>
      </c>
      <c r="D465" t="s">
        <v>24</v>
      </c>
      <c r="E465" t="s">
        <v>14</v>
      </c>
      <c r="F465">
        <v>2500</v>
      </c>
      <c r="G465">
        <v>0</v>
      </c>
      <c r="H465">
        <v>0</v>
      </c>
      <c r="I465">
        <v>0</v>
      </c>
      <c r="J465">
        <v>4108.7846010000003</v>
      </c>
      <c r="K465">
        <v>0.37828400000000001</v>
      </c>
      <c r="M465" t="str">
        <f t="shared" si="15"/>
        <v>2011Aluminium</v>
      </c>
    </row>
    <row r="466" spans="1:13" x14ac:dyDescent="0.25">
      <c r="A466" t="s">
        <v>59</v>
      </c>
      <c r="B466" t="str">
        <f t="shared" si="14"/>
        <v>2011</v>
      </c>
      <c r="C466" t="s">
        <v>23</v>
      </c>
      <c r="D466" t="s">
        <v>24</v>
      </c>
      <c r="E466" t="s">
        <v>15</v>
      </c>
      <c r="F466">
        <v>6530</v>
      </c>
      <c r="G466">
        <v>0</v>
      </c>
      <c r="H466">
        <v>0</v>
      </c>
      <c r="I466">
        <v>0</v>
      </c>
      <c r="J466">
        <v>23062.072920999999</v>
      </c>
      <c r="K466">
        <v>0.220667</v>
      </c>
      <c r="M466" t="str">
        <f t="shared" si="15"/>
        <v>2011Aluminium</v>
      </c>
    </row>
    <row r="467" spans="1:13" x14ac:dyDescent="0.25">
      <c r="A467" t="s">
        <v>59</v>
      </c>
      <c r="B467" t="str">
        <f t="shared" si="14"/>
        <v>2011</v>
      </c>
      <c r="C467" t="s">
        <v>23</v>
      </c>
      <c r="D467" t="s">
        <v>25</v>
      </c>
      <c r="E467" t="s">
        <v>13</v>
      </c>
      <c r="F467">
        <v>712191</v>
      </c>
      <c r="G467">
        <v>0</v>
      </c>
      <c r="H467">
        <v>0</v>
      </c>
      <c r="I467">
        <v>0</v>
      </c>
      <c r="J467">
        <v>59356.291068999999</v>
      </c>
      <c r="K467">
        <v>0.923068</v>
      </c>
      <c r="M467" t="str">
        <f t="shared" si="15"/>
        <v>2011Ferrous</v>
      </c>
    </row>
    <row r="468" spans="1:13" x14ac:dyDescent="0.25">
      <c r="A468" t="s">
        <v>59</v>
      </c>
      <c r="B468" t="str">
        <f t="shared" si="14"/>
        <v>2011</v>
      </c>
      <c r="C468" t="s">
        <v>23</v>
      </c>
      <c r="D468" t="s">
        <v>25</v>
      </c>
      <c r="E468" t="s">
        <v>14</v>
      </c>
      <c r="F468">
        <v>55431</v>
      </c>
      <c r="G468">
        <v>0</v>
      </c>
      <c r="H468">
        <v>0</v>
      </c>
      <c r="I468">
        <v>0</v>
      </c>
      <c r="J468">
        <v>17594.372651000001</v>
      </c>
      <c r="K468">
        <v>0.75906399999999996</v>
      </c>
      <c r="M468" t="str">
        <f t="shared" si="15"/>
        <v>2011Ferrous</v>
      </c>
    </row>
    <row r="469" spans="1:13" x14ac:dyDescent="0.25">
      <c r="A469" t="s">
        <v>59</v>
      </c>
      <c r="B469" t="str">
        <f t="shared" si="14"/>
        <v>2011</v>
      </c>
      <c r="C469" t="s">
        <v>23</v>
      </c>
      <c r="D469" t="s">
        <v>25</v>
      </c>
      <c r="E469" t="s">
        <v>15</v>
      </c>
      <c r="F469">
        <v>152270.32</v>
      </c>
      <c r="G469">
        <v>0</v>
      </c>
      <c r="H469">
        <v>0</v>
      </c>
      <c r="I469">
        <v>0</v>
      </c>
      <c r="J469">
        <v>38739.626492000003</v>
      </c>
      <c r="K469">
        <v>0.79718500000000003</v>
      </c>
      <c r="M469" t="str">
        <f t="shared" si="15"/>
        <v>2011Ferrous</v>
      </c>
    </row>
    <row r="470" spans="1:13" x14ac:dyDescent="0.25">
      <c r="A470" t="s">
        <v>59</v>
      </c>
      <c r="B470" t="str">
        <f t="shared" si="14"/>
        <v>2011</v>
      </c>
      <c r="C470" t="s">
        <v>23</v>
      </c>
      <c r="D470" t="s">
        <v>26</v>
      </c>
      <c r="E470" t="s">
        <v>13</v>
      </c>
      <c r="F470">
        <v>50235</v>
      </c>
      <c r="G470">
        <v>0</v>
      </c>
      <c r="H470">
        <v>0</v>
      </c>
      <c r="I470">
        <v>0</v>
      </c>
      <c r="J470">
        <v>0</v>
      </c>
      <c r="K470">
        <v>1</v>
      </c>
      <c r="M470" t="str">
        <f t="shared" si="15"/>
        <v>2011Other metals</v>
      </c>
    </row>
    <row r="471" spans="1:13" x14ac:dyDescent="0.25">
      <c r="A471" t="s">
        <v>59</v>
      </c>
      <c r="B471" t="str">
        <f t="shared" si="14"/>
        <v>2011</v>
      </c>
      <c r="C471" t="s">
        <v>23</v>
      </c>
      <c r="D471" t="s">
        <v>26</v>
      </c>
      <c r="E471" t="s">
        <v>14</v>
      </c>
      <c r="F471">
        <v>8042</v>
      </c>
      <c r="G471">
        <v>0</v>
      </c>
      <c r="H471">
        <v>0</v>
      </c>
      <c r="I471">
        <v>0</v>
      </c>
      <c r="J471">
        <v>0</v>
      </c>
      <c r="K471">
        <v>1</v>
      </c>
      <c r="M471" t="str">
        <f t="shared" si="15"/>
        <v>2011Other metals</v>
      </c>
    </row>
    <row r="472" spans="1:13" x14ac:dyDescent="0.25">
      <c r="A472" t="s">
        <v>59</v>
      </c>
      <c r="B472" t="str">
        <f t="shared" si="14"/>
        <v>2011</v>
      </c>
      <c r="C472" t="s">
        <v>23</v>
      </c>
      <c r="D472" t="s">
        <v>26</v>
      </c>
      <c r="E472" t="s">
        <v>15</v>
      </c>
      <c r="F472">
        <v>12882</v>
      </c>
      <c r="G472">
        <v>0</v>
      </c>
      <c r="H472">
        <v>0</v>
      </c>
      <c r="I472">
        <v>0</v>
      </c>
      <c r="J472">
        <v>0</v>
      </c>
      <c r="K472">
        <v>1</v>
      </c>
      <c r="M472" t="str">
        <f t="shared" si="15"/>
        <v>2011Other metals</v>
      </c>
    </row>
    <row r="473" spans="1:13" x14ac:dyDescent="0.25">
      <c r="A473" t="s">
        <v>59</v>
      </c>
      <c r="B473" t="str">
        <f t="shared" si="14"/>
        <v>2011</v>
      </c>
      <c r="C473" t="s">
        <v>27</v>
      </c>
      <c r="D473" t="s">
        <v>28</v>
      </c>
      <c r="E473" t="s">
        <v>13</v>
      </c>
      <c r="F473">
        <v>22368</v>
      </c>
      <c r="G473">
        <v>0</v>
      </c>
      <c r="H473">
        <v>0</v>
      </c>
      <c r="I473">
        <v>0</v>
      </c>
      <c r="J473">
        <v>259197.53493699999</v>
      </c>
      <c r="K473">
        <v>7.9440999999999998E-2</v>
      </c>
      <c r="M473" t="str">
        <f t="shared" si="15"/>
        <v>2011Food organics</v>
      </c>
    </row>
    <row r="474" spans="1:13" x14ac:dyDescent="0.25">
      <c r="A474" t="s">
        <v>59</v>
      </c>
      <c r="B474" t="str">
        <f t="shared" si="14"/>
        <v>2011</v>
      </c>
      <c r="C474" t="s">
        <v>27</v>
      </c>
      <c r="D474" t="s">
        <v>28</v>
      </c>
      <c r="E474" t="s">
        <v>14</v>
      </c>
      <c r="F474">
        <v>0</v>
      </c>
      <c r="G474">
        <v>0</v>
      </c>
      <c r="H474">
        <v>0</v>
      </c>
      <c r="I474">
        <v>0</v>
      </c>
      <c r="J474">
        <v>3173.3777500000001</v>
      </c>
      <c r="K474">
        <v>0</v>
      </c>
      <c r="M474" t="str">
        <f t="shared" si="15"/>
        <v>2011Food organics</v>
      </c>
    </row>
    <row r="475" spans="1:13" x14ac:dyDescent="0.25">
      <c r="A475" t="s">
        <v>59</v>
      </c>
      <c r="B475" t="str">
        <f t="shared" si="14"/>
        <v>2011</v>
      </c>
      <c r="C475" t="s">
        <v>27</v>
      </c>
      <c r="D475" t="s">
        <v>28</v>
      </c>
      <c r="E475" t="s">
        <v>15</v>
      </c>
      <c r="F475">
        <v>0</v>
      </c>
      <c r="G475">
        <v>0</v>
      </c>
      <c r="H475">
        <v>0</v>
      </c>
      <c r="I475">
        <v>0</v>
      </c>
      <c r="J475">
        <v>700834.09843599994</v>
      </c>
      <c r="K475">
        <v>0</v>
      </c>
      <c r="M475" t="str">
        <f t="shared" si="15"/>
        <v>2011Food organics</v>
      </c>
    </row>
    <row r="476" spans="1:13" x14ac:dyDescent="0.25">
      <c r="A476" t="s">
        <v>59</v>
      </c>
      <c r="B476" t="str">
        <f t="shared" si="14"/>
        <v>2011</v>
      </c>
      <c r="C476" t="s">
        <v>27</v>
      </c>
      <c r="D476" t="s">
        <v>29</v>
      </c>
      <c r="E476" t="s">
        <v>13</v>
      </c>
      <c r="F476">
        <v>73275</v>
      </c>
      <c r="G476">
        <v>0</v>
      </c>
      <c r="H476">
        <v>0</v>
      </c>
      <c r="I476">
        <v>0</v>
      </c>
      <c r="J476">
        <v>65330.787091999999</v>
      </c>
      <c r="K476">
        <v>0.52865700000000004</v>
      </c>
      <c r="M476" t="str">
        <f t="shared" si="15"/>
        <v>2011Garden organics</v>
      </c>
    </row>
    <row r="477" spans="1:13" x14ac:dyDescent="0.25">
      <c r="A477" t="s">
        <v>59</v>
      </c>
      <c r="B477" t="str">
        <f t="shared" si="14"/>
        <v>2011</v>
      </c>
      <c r="C477" t="s">
        <v>27</v>
      </c>
      <c r="D477" t="s">
        <v>29</v>
      </c>
      <c r="E477" t="s">
        <v>14</v>
      </c>
      <c r="F477">
        <v>0</v>
      </c>
      <c r="G477">
        <v>0</v>
      </c>
      <c r="H477">
        <v>0</v>
      </c>
      <c r="I477">
        <v>0</v>
      </c>
      <c r="J477">
        <v>22875.385923000002</v>
      </c>
      <c r="K477">
        <v>0</v>
      </c>
      <c r="M477" t="str">
        <f t="shared" si="15"/>
        <v>2011Garden organics</v>
      </c>
    </row>
    <row r="478" spans="1:13" x14ac:dyDescent="0.25">
      <c r="A478" t="s">
        <v>59</v>
      </c>
      <c r="B478" t="str">
        <f t="shared" si="14"/>
        <v>2011</v>
      </c>
      <c r="C478" t="s">
        <v>27</v>
      </c>
      <c r="D478" t="s">
        <v>29</v>
      </c>
      <c r="E478" t="s">
        <v>15</v>
      </c>
      <c r="F478">
        <v>348527</v>
      </c>
      <c r="G478">
        <v>0</v>
      </c>
      <c r="H478">
        <v>0</v>
      </c>
      <c r="I478">
        <v>0</v>
      </c>
      <c r="J478">
        <v>111052.120918</v>
      </c>
      <c r="K478">
        <v>0.75836099999999995</v>
      </c>
      <c r="M478" t="str">
        <f t="shared" si="15"/>
        <v>2011Garden organics</v>
      </c>
    </row>
    <row r="479" spans="1:13" x14ac:dyDescent="0.25">
      <c r="A479" t="s">
        <v>59</v>
      </c>
      <c r="B479" t="str">
        <f t="shared" si="14"/>
        <v>2011</v>
      </c>
      <c r="C479" t="s">
        <v>27</v>
      </c>
      <c r="D479" t="s">
        <v>30</v>
      </c>
      <c r="E479" t="s">
        <v>13</v>
      </c>
      <c r="F479">
        <v>11451</v>
      </c>
      <c r="G479">
        <v>0</v>
      </c>
      <c r="H479">
        <v>0</v>
      </c>
      <c r="I479">
        <v>0</v>
      </c>
      <c r="J479">
        <v>32249.403421999999</v>
      </c>
      <c r="K479">
        <v>0.26203399999999999</v>
      </c>
      <c r="M479" t="str">
        <f t="shared" si="15"/>
        <v>2011Other organics</v>
      </c>
    </row>
    <row r="480" spans="1:13" x14ac:dyDescent="0.25">
      <c r="A480" t="s">
        <v>59</v>
      </c>
      <c r="B480" t="str">
        <f t="shared" si="14"/>
        <v>2011</v>
      </c>
      <c r="C480" t="s">
        <v>27</v>
      </c>
      <c r="D480" t="s">
        <v>30</v>
      </c>
      <c r="E480" t="s">
        <v>14</v>
      </c>
      <c r="F480">
        <v>2763</v>
      </c>
      <c r="G480">
        <v>0</v>
      </c>
      <c r="H480">
        <v>0</v>
      </c>
      <c r="I480">
        <v>0</v>
      </c>
      <c r="J480">
        <v>555.56300299999998</v>
      </c>
      <c r="K480">
        <v>0.83258900000000002</v>
      </c>
      <c r="M480" t="str">
        <f t="shared" si="15"/>
        <v>2011Other organics</v>
      </c>
    </row>
    <row r="481" spans="1:13" x14ac:dyDescent="0.25">
      <c r="A481" t="s">
        <v>59</v>
      </c>
      <c r="B481" t="str">
        <f t="shared" si="14"/>
        <v>2011</v>
      </c>
      <c r="C481" t="s">
        <v>27</v>
      </c>
      <c r="D481" t="s">
        <v>30</v>
      </c>
      <c r="E481" t="s">
        <v>15</v>
      </c>
      <c r="F481">
        <v>12879</v>
      </c>
      <c r="G481">
        <v>0</v>
      </c>
      <c r="H481">
        <v>0</v>
      </c>
      <c r="I481">
        <v>0</v>
      </c>
      <c r="J481">
        <v>110768.732485</v>
      </c>
      <c r="K481">
        <v>0.104158</v>
      </c>
      <c r="M481" t="str">
        <f t="shared" si="15"/>
        <v>2011Other organics</v>
      </c>
    </row>
    <row r="482" spans="1:13" x14ac:dyDescent="0.25">
      <c r="A482" t="s">
        <v>59</v>
      </c>
      <c r="B482" t="str">
        <f t="shared" si="14"/>
        <v>2011</v>
      </c>
      <c r="C482" t="s">
        <v>27</v>
      </c>
      <c r="D482" t="s">
        <v>31</v>
      </c>
      <c r="E482" t="s">
        <v>13</v>
      </c>
      <c r="F482">
        <v>46037</v>
      </c>
      <c r="G482">
        <v>0</v>
      </c>
      <c r="H482">
        <v>0</v>
      </c>
      <c r="I482">
        <v>0</v>
      </c>
      <c r="J482">
        <v>251932.76528600001</v>
      </c>
      <c r="K482">
        <v>0.154502</v>
      </c>
      <c r="M482" t="str">
        <f t="shared" si="15"/>
        <v>2011Wood /timber</v>
      </c>
    </row>
    <row r="483" spans="1:13" x14ac:dyDescent="0.25">
      <c r="A483" t="s">
        <v>59</v>
      </c>
      <c r="B483" t="str">
        <f t="shared" si="14"/>
        <v>2011</v>
      </c>
      <c r="C483" t="s">
        <v>27</v>
      </c>
      <c r="D483" t="s">
        <v>31</v>
      </c>
      <c r="E483" t="s">
        <v>14</v>
      </c>
      <c r="F483">
        <v>44652</v>
      </c>
      <c r="G483">
        <v>0</v>
      </c>
      <c r="H483">
        <v>0</v>
      </c>
      <c r="I483">
        <v>0</v>
      </c>
      <c r="J483">
        <v>124751.173245</v>
      </c>
      <c r="K483">
        <v>0.26358399999999998</v>
      </c>
      <c r="M483" t="str">
        <f t="shared" si="15"/>
        <v>2011Wood /timber</v>
      </c>
    </row>
    <row r="484" spans="1:13" x14ac:dyDescent="0.25">
      <c r="A484" t="s">
        <v>59</v>
      </c>
      <c r="B484" t="str">
        <f t="shared" si="14"/>
        <v>2011</v>
      </c>
      <c r="C484" t="s">
        <v>27</v>
      </c>
      <c r="D484" t="s">
        <v>31</v>
      </c>
      <c r="E484" t="s">
        <v>15</v>
      </c>
      <c r="F484">
        <v>16269.6</v>
      </c>
      <c r="G484">
        <v>0</v>
      </c>
      <c r="H484">
        <v>0</v>
      </c>
      <c r="I484">
        <v>0</v>
      </c>
      <c r="J484">
        <v>30995.112949999999</v>
      </c>
      <c r="K484">
        <v>0.34422199999999997</v>
      </c>
      <c r="M484" t="str">
        <f t="shared" si="15"/>
        <v>2011Wood /timber</v>
      </c>
    </row>
    <row r="485" spans="1:13" x14ac:dyDescent="0.25">
      <c r="A485" t="s">
        <v>59</v>
      </c>
      <c r="B485" t="str">
        <f t="shared" si="14"/>
        <v>2011</v>
      </c>
      <c r="C485" t="s">
        <v>32</v>
      </c>
      <c r="D485" t="s">
        <v>33</v>
      </c>
      <c r="E485" t="s">
        <v>13</v>
      </c>
      <c r="F485">
        <v>183892</v>
      </c>
      <c r="G485">
        <v>0</v>
      </c>
      <c r="H485">
        <v>0</v>
      </c>
      <c r="I485">
        <v>0</v>
      </c>
      <c r="J485">
        <v>84028.947302999994</v>
      </c>
      <c r="K485">
        <v>0.68636600000000003</v>
      </c>
      <c r="M485" t="str">
        <f t="shared" si="15"/>
        <v>2011Cardboard</v>
      </c>
    </row>
    <row r="486" spans="1:13" x14ac:dyDescent="0.25">
      <c r="A486" t="s">
        <v>59</v>
      </c>
      <c r="B486" t="str">
        <f t="shared" si="14"/>
        <v>2011</v>
      </c>
      <c r="C486" t="s">
        <v>32</v>
      </c>
      <c r="D486" t="s">
        <v>33</v>
      </c>
      <c r="E486" t="s">
        <v>14</v>
      </c>
      <c r="F486">
        <v>0</v>
      </c>
      <c r="G486">
        <v>0</v>
      </c>
      <c r="H486">
        <v>0</v>
      </c>
      <c r="I486">
        <v>0</v>
      </c>
      <c r="J486">
        <v>4568.1282350000001</v>
      </c>
      <c r="K486">
        <v>0</v>
      </c>
      <c r="M486" t="str">
        <f t="shared" si="15"/>
        <v>2011Cardboard</v>
      </c>
    </row>
    <row r="487" spans="1:13" x14ac:dyDescent="0.25">
      <c r="A487" t="s">
        <v>59</v>
      </c>
      <c r="B487" t="str">
        <f t="shared" si="14"/>
        <v>2011</v>
      </c>
      <c r="C487" t="s">
        <v>32</v>
      </c>
      <c r="D487" t="s">
        <v>33</v>
      </c>
      <c r="E487" t="s">
        <v>15</v>
      </c>
      <c r="F487">
        <v>27589.919999999998</v>
      </c>
      <c r="G487">
        <v>0</v>
      </c>
      <c r="H487">
        <v>0</v>
      </c>
      <c r="I487">
        <v>0</v>
      </c>
      <c r="J487">
        <v>40710.436545999997</v>
      </c>
      <c r="K487">
        <v>0.403949</v>
      </c>
      <c r="M487" t="str">
        <f t="shared" si="15"/>
        <v>2011Cardboard</v>
      </c>
    </row>
    <row r="488" spans="1:13" x14ac:dyDescent="0.25">
      <c r="A488" t="s">
        <v>59</v>
      </c>
      <c r="B488" t="str">
        <f t="shared" si="14"/>
        <v>2011</v>
      </c>
      <c r="C488" t="s">
        <v>32</v>
      </c>
      <c r="D488" t="s">
        <v>46</v>
      </c>
      <c r="E488" t="s">
        <v>13</v>
      </c>
      <c r="F488">
        <v>0</v>
      </c>
      <c r="G488">
        <v>0</v>
      </c>
      <c r="H488">
        <v>0</v>
      </c>
      <c r="I488">
        <v>0</v>
      </c>
      <c r="J488">
        <v>30352.915805000001</v>
      </c>
      <c r="K488">
        <v>0</v>
      </c>
      <c r="M488" t="str">
        <f t="shared" si="15"/>
        <v>2011Liquidpaperboard</v>
      </c>
    </row>
    <row r="489" spans="1:13" x14ac:dyDescent="0.25">
      <c r="A489" t="s">
        <v>59</v>
      </c>
      <c r="B489" t="str">
        <f t="shared" si="14"/>
        <v>2011</v>
      </c>
      <c r="C489" t="s">
        <v>32</v>
      </c>
      <c r="D489" t="s">
        <v>46</v>
      </c>
      <c r="E489" t="s">
        <v>14</v>
      </c>
      <c r="F489">
        <v>0</v>
      </c>
      <c r="G489">
        <v>0</v>
      </c>
      <c r="H489">
        <v>0</v>
      </c>
      <c r="I489">
        <v>0</v>
      </c>
      <c r="J489">
        <v>567.16742899999997</v>
      </c>
      <c r="K489">
        <v>0</v>
      </c>
      <c r="M489" t="str">
        <f t="shared" si="15"/>
        <v>2011Liquidpaperboard</v>
      </c>
    </row>
    <row r="490" spans="1:13" x14ac:dyDescent="0.25">
      <c r="A490" t="s">
        <v>59</v>
      </c>
      <c r="B490" t="str">
        <f t="shared" si="14"/>
        <v>2011</v>
      </c>
      <c r="C490" t="s">
        <v>32</v>
      </c>
      <c r="D490" t="s">
        <v>46</v>
      </c>
      <c r="E490" t="s">
        <v>15</v>
      </c>
      <c r="F490">
        <v>0</v>
      </c>
      <c r="G490">
        <v>0</v>
      </c>
      <c r="H490">
        <v>0</v>
      </c>
      <c r="I490">
        <v>0</v>
      </c>
      <c r="J490">
        <v>30910.329366999998</v>
      </c>
      <c r="K490">
        <v>0</v>
      </c>
      <c r="M490" t="str">
        <f t="shared" si="15"/>
        <v>2011Liquidpaperboard</v>
      </c>
    </row>
    <row r="491" spans="1:13" x14ac:dyDescent="0.25">
      <c r="A491" t="s">
        <v>59</v>
      </c>
      <c r="B491" t="str">
        <f t="shared" si="14"/>
        <v>2011</v>
      </c>
      <c r="C491" t="s">
        <v>32</v>
      </c>
      <c r="D491" t="s">
        <v>34</v>
      </c>
      <c r="E491" t="s">
        <v>13</v>
      </c>
      <c r="F491">
        <v>27000</v>
      </c>
      <c r="G491">
        <v>0</v>
      </c>
      <c r="H491">
        <v>0</v>
      </c>
      <c r="I491">
        <v>0</v>
      </c>
      <c r="J491">
        <v>0</v>
      </c>
      <c r="K491">
        <v>1</v>
      </c>
      <c r="M491" t="str">
        <f t="shared" si="15"/>
        <v>2011Newsprint and magazines</v>
      </c>
    </row>
    <row r="492" spans="1:13" x14ac:dyDescent="0.25">
      <c r="A492" t="s">
        <v>59</v>
      </c>
      <c r="B492" t="str">
        <f t="shared" si="14"/>
        <v>2011</v>
      </c>
      <c r="C492" t="s">
        <v>32</v>
      </c>
      <c r="D492" t="s">
        <v>34</v>
      </c>
      <c r="E492" t="s">
        <v>14</v>
      </c>
      <c r="F492">
        <v>0</v>
      </c>
      <c r="G492">
        <v>0</v>
      </c>
      <c r="H492">
        <v>0</v>
      </c>
      <c r="I492">
        <v>0</v>
      </c>
      <c r="J492">
        <v>0</v>
      </c>
      <c r="M492" t="str">
        <f t="shared" si="15"/>
        <v>2011Newsprint and magazines</v>
      </c>
    </row>
    <row r="493" spans="1:13" x14ac:dyDescent="0.25">
      <c r="A493" t="s">
        <v>59</v>
      </c>
      <c r="B493" t="str">
        <f t="shared" si="14"/>
        <v>2011</v>
      </c>
      <c r="C493" t="s">
        <v>32</v>
      </c>
      <c r="D493" t="s">
        <v>34</v>
      </c>
      <c r="E493" t="s">
        <v>15</v>
      </c>
      <c r="F493">
        <v>0</v>
      </c>
      <c r="G493">
        <v>0</v>
      </c>
      <c r="H493">
        <v>0</v>
      </c>
      <c r="I493">
        <v>0</v>
      </c>
      <c r="J493">
        <v>0</v>
      </c>
      <c r="M493" t="str">
        <f t="shared" si="15"/>
        <v>2011Newsprint and magazines</v>
      </c>
    </row>
    <row r="494" spans="1:13" x14ac:dyDescent="0.25">
      <c r="A494" t="s">
        <v>59</v>
      </c>
      <c r="B494" t="str">
        <f t="shared" si="14"/>
        <v>2011</v>
      </c>
      <c r="C494" t="s">
        <v>32</v>
      </c>
      <c r="D494" t="s">
        <v>35</v>
      </c>
      <c r="E494" t="s">
        <v>13</v>
      </c>
      <c r="F494">
        <v>402944</v>
      </c>
      <c r="G494">
        <v>0</v>
      </c>
      <c r="H494">
        <v>0</v>
      </c>
      <c r="I494">
        <v>0</v>
      </c>
      <c r="J494">
        <v>90612.962492000006</v>
      </c>
      <c r="K494">
        <v>0.81640800000000002</v>
      </c>
      <c r="M494" t="str">
        <f t="shared" si="15"/>
        <v>2011Other paper</v>
      </c>
    </row>
    <row r="495" spans="1:13" x14ac:dyDescent="0.25">
      <c r="A495" t="s">
        <v>59</v>
      </c>
      <c r="B495" t="str">
        <f t="shared" si="14"/>
        <v>2011</v>
      </c>
      <c r="C495" t="s">
        <v>32</v>
      </c>
      <c r="D495" t="s">
        <v>35</v>
      </c>
      <c r="E495" t="s">
        <v>14</v>
      </c>
      <c r="F495">
        <v>0</v>
      </c>
      <c r="G495">
        <v>0</v>
      </c>
      <c r="H495">
        <v>0</v>
      </c>
      <c r="I495">
        <v>0</v>
      </c>
      <c r="J495">
        <v>1729.988515</v>
      </c>
      <c r="K495">
        <v>0</v>
      </c>
      <c r="M495" t="str">
        <f t="shared" si="15"/>
        <v>2011Other paper</v>
      </c>
    </row>
    <row r="496" spans="1:13" x14ac:dyDescent="0.25">
      <c r="A496" t="s">
        <v>59</v>
      </c>
      <c r="B496" t="str">
        <f t="shared" si="14"/>
        <v>2011</v>
      </c>
      <c r="C496" t="s">
        <v>32</v>
      </c>
      <c r="D496" t="s">
        <v>35</v>
      </c>
      <c r="E496" t="s">
        <v>15</v>
      </c>
      <c r="F496">
        <v>187015</v>
      </c>
      <c r="G496">
        <v>0</v>
      </c>
      <c r="H496">
        <v>0</v>
      </c>
      <c r="I496">
        <v>0</v>
      </c>
      <c r="J496">
        <v>139091.508355</v>
      </c>
      <c r="K496">
        <v>0.57347800000000004</v>
      </c>
      <c r="M496" t="str">
        <f t="shared" si="15"/>
        <v>2011Other paper</v>
      </c>
    </row>
    <row r="497" spans="1:13" x14ac:dyDescent="0.25">
      <c r="A497" t="s">
        <v>59</v>
      </c>
      <c r="B497" t="str">
        <f t="shared" si="14"/>
        <v>2011</v>
      </c>
      <c r="C497" t="s">
        <v>32</v>
      </c>
      <c r="D497" t="s">
        <v>36</v>
      </c>
      <c r="E497" t="s">
        <v>13</v>
      </c>
      <c r="F497">
        <v>0</v>
      </c>
      <c r="G497">
        <v>0</v>
      </c>
      <c r="H497">
        <v>0</v>
      </c>
      <c r="I497">
        <v>0</v>
      </c>
      <c r="J497">
        <v>87118.265046999994</v>
      </c>
      <c r="K497">
        <v>0</v>
      </c>
      <c r="M497" t="str">
        <f t="shared" si="15"/>
        <v>2011Printing and writing paper</v>
      </c>
    </row>
    <row r="498" spans="1:13" x14ac:dyDescent="0.25">
      <c r="A498" t="s">
        <v>59</v>
      </c>
      <c r="B498" t="str">
        <f t="shared" si="14"/>
        <v>2011</v>
      </c>
      <c r="C498" t="s">
        <v>32</v>
      </c>
      <c r="D498" t="s">
        <v>36</v>
      </c>
      <c r="E498" t="s">
        <v>14</v>
      </c>
      <c r="F498">
        <v>0</v>
      </c>
      <c r="G498">
        <v>0</v>
      </c>
      <c r="H498">
        <v>0</v>
      </c>
      <c r="I498">
        <v>0</v>
      </c>
      <c r="J498">
        <v>1767.692059</v>
      </c>
      <c r="K498">
        <v>0</v>
      </c>
      <c r="M498" t="str">
        <f t="shared" si="15"/>
        <v>2011Printing and writing paper</v>
      </c>
    </row>
    <row r="499" spans="1:13" x14ac:dyDescent="0.25">
      <c r="A499" t="s">
        <v>59</v>
      </c>
      <c r="B499" t="str">
        <f t="shared" si="14"/>
        <v>2011</v>
      </c>
      <c r="C499" t="s">
        <v>32</v>
      </c>
      <c r="D499" t="s">
        <v>36</v>
      </c>
      <c r="E499" t="s">
        <v>15</v>
      </c>
      <c r="F499">
        <v>8297</v>
      </c>
      <c r="G499">
        <v>0</v>
      </c>
      <c r="H499">
        <v>0</v>
      </c>
      <c r="I499">
        <v>0</v>
      </c>
      <c r="J499">
        <v>92854.90612</v>
      </c>
      <c r="K499">
        <v>8.2025000000000001E-2</v>
      </c>
      <c r="M499" t="str">
        <f t="shared" si="15"/>
        <v>2011Printing and writing paper</v>
      </c>
    </row>
    <row r="500" spans="1:13" x14ac:dyDescent="0.25">
      <c r="A500" t="s">
        <v>59</v>
      </c>
      <c r="B500" t="str">
        <f t="shared" si="14"/>
        <v>2011</v>
      </c>
      <c r="C500" t="s">
        <v>49</v>
      </c>
      <c r="D500" t="s">
        <v>50</v>
      </c>
      <c r="E500" t="s">
        <v>13</v>
      </c>
      <c r="F500">
        <v>0</v>
      </c>
      <c r="G500">
        <v>0</v>
      </c>
      <c r="H500">
        <v>0</v>
      </c>
      <c r="I500">
        <v>0</v>
      </c>
      <c r="J500">
        <v>57761.994245000002</v>
      </c>
      <c r="K500">
        <v>0</v>
      </c>
      <c r="M500" t="str">
        <f t="shared" si="15"/>
        <v>2011HDPE (2)</v>
      </c>
    </row>
    <row r="501" spans="1:13" x14ac:dyDescent="0.25">
      <c r="A501" t="s">
        <v>59</v>
      </c>
      <c r="B501" t="str">
        <f t="shared" si="14"/>
        <v>2011</v>
      </c>
      <c r="C501" t="s">
        <v>49</v>
      </c>
      <c r="D501" t="s">
        <v>50</v>
      </c>
      <c r="E501" t="s">
        <v>14</v>
      </c>
      <c r="F501">
        <v>0</v>
      </c>
      <c r="G501">
        <v>0</v>
      </c>
      <c r="H501">
        <v>0</v>
      </c>
      <c r="I501">
        <v>0</v>
      </c>
      <c r="J501">
        <v>4623.5258009999998</v>
      </c>
      <c r="K501">
        <v>0</v>
      </c>
      <c r="M501" t="str">
        <f t="shared" si="15"/>
        <v>2011HDPE (2)</v>
      </c>
    </row>
    <row r="502" spans="1:13" x14ac:dyDescent="0.25">
      <c r="A502" t="s">
        <v>59</v>
      </c>
      <c r="B502" t="str">
        <f t="shared" si="14"/>
        <v>2011</v>
      </c>
      <c r="C502" t="s">
        <v>49</v>
      </c>
      <c r="D502" t="s">
        <v>50</v>
      </c>
      <c r="E502" t="s">
        <v>15</v>
      </c>
      <c r="F502">
        <v>0</v>
      </c>
      <c r="G502">
        <v>0</v>
      </c>
      <c r="H502">
        <v>0</v>
      </c>
      <c r="I502">
        <v>0</v>
      </c>
      <c r="J502">
        <v>79126.211607000005</v>
      </c>
      <c r="K502">
        <v>0</v>
      </c>
      <c r="M502" t="str">
        <f t="shared" si="15"/>
        <v>2011HDPE (2)</v>
      </c>
    </row>
    <row r="503" spans="1:13" x14ac:dyDescent="0.25">
      <c r="A503" t="s">
        <v>59</v>
      </c>
      <c r="B503" t="str">
        <f t="shared" si="14"/>
        <v>2011</v>
      </c>
      <c r="C503" t="s">
        <v>49</v>
      </c>
      <c r="D503" t="s">
        <v>51</v>
      </c>
      <c r="E503" t="s">
        <v>13</v>
      </c>
      <c r="F503">
        <v>0</v>
      </c>
      <c r="G503">
        <v>0</v>
      </c>
      <c r="H503">
        <v>0</v>
      </c>
      <c r="I503">
        <v>0</v>
      </c>
      <c r="J503">
        <v>43261.075189000003</v>
      </c>
      <c r="K503">
        <v>0</v>
      </c>
      <c r="M503" t="str">
        <f t="shared" si="15"/>
        <v>2011LDPE (4)</v>
      </c>
    </row>
    <row r="504" spans="1:13" x14ac:dyDescent="0.25">
      <c r="A504" t="s">
        <v>59</v>
      </c>
      <c r="B504" t="str">
        <f t="shared" si="14"/>
        <v>2011</v>
      </c>
      <c r="C504" t="s">
        <v>49</v>
      </c>
      <c r="D504" t="s">
        <v>51</v>
      </c>
      <c r="E504" t="s">
        <v>14</v>
      </c>
      <c r="F504">
        <v>0</v>
      </c>
      <c r="G504">
        <v>0</v>
      </c>
      <c r="H504">
        <v>0</v>
      </c>
      <c r="I504">
        <v>0</v>
      </c>
      <c r="J504">
        <v>3462.8080260000002</v>
      </c>
      <c r="K504">
        <v>0</v>
      </c>
      <c r="M504" t="str">
        <f t="shared" si="15"/>
        <v>2011LDPE (4)</v>
      </c>
    </row>
    <row r="505" spans="1:13" x14ac:dyDescent="0.25">
      <c r="A505" t="s">
        <v>59</v>
      </c>
      <c r="B505" t="str">
        <f t="shared" si="14"/>
        <v>2011</v>
      </c>
      <c r="C505" t="s">
        <v>49</v>
      </c>
      <c r="D505" t="s">
        <v>51</v>
      </c>
      <c r="E505" t="s">
        <v>15</v>
      </c>
      <c r="F505">
        <v>0</v>
      </c>
      <c r="G505">
        <v>0</v>
      </c>
      <c r="H505">
        <v>0</v>
      </c>
      <c r="I505">
        <v>0</v>
      </c>
      <c r="J505">
        <v>37741.421274</v>
      </c>
      <c r="K505">
        <v>0</v>
      </c>
      <c r="M505" t="str">
        <f t="shared" si="15"/>
        <v>2011LDPE (4)</v>
      </c>
    </row>
    <row r="506" spans="1:13" x14ac:dyDescent="0.25">
      <c r="A506" t="s">
        <v>59</v>
      </c>
      <c r="B506" t="str">
        <f t="shared" si="14"/>
        <v>2011</v>
      </c>
      <c r="C506" t="s">
        <v>49</v>
      </c>
      <c r="D506" t="s">
        <v>52</v>
      </c>
      <c r="E506" t="s">
        <v>13</v>
      </c>
      <c r="F506">
        <v>0</v>
      </c>
      <c r="G506">
        <v>0</v>
      </c>
      <c r="H506">
        <v>0</v>
      </c>
      <c r="I506">
        <v>0</v>
      </c>
      <c r="J506">
        <v>32456.438311000002</v>
      </c>
      <c r="K506">
        <v>0</v>
      </c>
      <c r="M506" t="str">
        <f t="shared" si="15"/>
        <v>2011Other plastics (7)</v>
      </c>
    </row>
    <row r="507" spans="1:13" x14ac:dyDescent="0.25">
      <c r="A507" t="s">
        <v>59</v>
      </c>
      <c r="B507" t="str">
        <f t="shared" si="14"/>
        <v>2011</v>
      </c>
      <c r="C507" t="s">
        <v>49</v>
      </c>
      <c r="D507" t="s">
        <v>52</v>
      </c>
      <c r="E507" t="s">
        <v>14</v>
      </c>
      <c r="F507">
        <v>0</v>
      </c>
      <c r="G507">
        <v>0</v>
      </c>
      <c r="H507">
        <v>0</v>
      </c>
      <c r="I507">
        <v>0</v>
      </c>
      <c r="J507">
        <v>2479.0853619999998</v>
      </c>
      <c r="K507">
        <v>0</v>
      </c>
      <c r="M507" t="str">
        <f t="shared" si="15"/>
        <v>2011Other plastics (7)</v>
      </c>
    </row>
    <row r="508" spans="1:13" x14ac:dyDescent="0.25">
      <c r="A508" t="s">
        <v>59</v>
      </c>
      <c r="B508" t="str">
        <f t="shared" si="14"/>
        <v>2011</v>
      </c>
      <c r="C508" t="s">
        <v>49</v>
      </c>
      <c r="D508" t="s">
        <v>52</v>
      </c>
      <c r="E508" t="s">
        <v>15</v>
      </c>
      <c r="F508">
        <v>0</v>
      </c>
      <c r="G508">
        <v>0</v>
      </c>
      <c r="H508">
        <v>0</v>
      </c>
      <c r="I508">
        <v>0</v>
      </c>
      <c r="J508">
        <v>93313.505627999999</v>
      </c>
      <c r="K508">
        <v>0</v>
      </c>
      <c r="M508" t="str">
        <f t="shared" si="15"/>
        <v>2011Other plastics (7)</v>
      </c>
    </row>
    <row r="509" spans="1:13" x14ac:dyDescent="0.25">
      <c r="A509" t="s">
        <v>59</v>
      </c>
      <c r="B509" t="str">
        <f t="shared" si="14"/>
        <v>2011</v>
      </c>
      <c r="C509" t="s">
        <v>49</v>
      </c>
      <c r="D509" t="s">
        <v>53</v>
      </c>
      <c r="E509" t="s">
        <v>13</v>
      </c>
      <c r="F509">
        <v>0</v>
      </c>
      <c r="G509">
        <v>0</v>
      </c>
      <c r="H509">
        <v>0</v>
      </c>
      <c r="I509">
        <v>0</v>
      </c>
      <c r="J509">
        <v>23926.516446000001</v>
      </c>
      <c r="K509">
        <v>0</v>
      </c>
      <c r="M509" t="str">
        <f t="shared" si="15"/>
        <v>2011PET (1)</v>
      </c>
    </row>
    <row r="510" spans="1:13" x14ac:dyDescent="0.25">
      <c r="A510" t="s">
        <v>59</v>
      </c>
      <c r="B510" t="str">
        <f t="shared" si="14"/>
        <v>2011</v>
      </c>
      <c r="C510" t="s">
        <v>49</v>
      </c>
      <c r="D510" t="s">
        <v>53</v>
      </c>
      <c r="E510" t="s">
        <v>14</v>
      </c>
      <c r="F510">
        <v>0</v>
      </c>
      <c r="G510">
        <v>0</v>
      </c>
      <c r="H510">
        <v>0</v>
      </c>
      <c r="I510">
        <v>0</v>
      </c>
      <c r="J510">
        <v>1915.1843269999999</v>
      </c>
      <c r="K510">
        <v>0</v>
      </c>
      <c r="M510" t="str">
        <f t="shared" si="15"/>
        <v>2011PET (1)</v>
      </c>
    </row>
    <row r="511" spans="1:13" x14ac:dyDescent="0.25">
      <c r="A511" t="s">
        <v>59</v>
      </c>
      <c r="B511" t="str">
        <f t="shared" si="14"/>
        <v>2011</v>
      </c>
      <c r="C511" t="s">
        <v>49</v>
      </c>
      <c r="D511" t="s">
        <v>53</v>
      </c>
      <c r="E511" t="s">
        <v>15</v>
      </c>
      <c r="F511">
        <v>0</v>
      </c>
      <c r="G511">
        <v>0</v>
      </c>
      <c r="H511">
        <v>0</v>
      </c>
      <c r="I511">
        <v>0</v>
      </c>
      <c r="J511">
        <v>52800.452071</v>
      </c>
      <c r="K511">
        <v>0</v>
      </c>
      <c r="M511" t="str">
        <f t="shared" si="15"/>
        <v>2011PET (1)</v>
      </c>
    </row>
    <row r="512" spans="1:13" x14ac:dyDescent="0.25">
      <c r="A512" t="s">
        <v>59</v>
      </c>
      <c r="B512" t="str">
        <f t="shared" si="14"/>
        <v>2011</v>
      </c>
      <c r="C512" t="s">
        <v>49</v>
      </c>
      <c r="D512" t="s">
        <v>54</v>
      </c>
      <c r="E512" t="s">
        <v>13</v>
      </c>
      <c r="F512">
        <v>0</v>
      </c>
      <c r="G512">
        <v>0</v>
      </c>
      <c r="H512">
        <v>0</v>
      </c>
      <c r="I512">
        <v>0</v>
      </c>
      <c r="J512">
        <v>46402.940985000001</v>
      </c>
      <c r="K512">
        <v>0</v>
      </c>
      <c r="M512" t="str">
        <f t="shared" si="15"/>
        <v>2011PP (5)</v>
      </c>
    </row>
    <row r="513" spans="1:13" x14ac:dyDescent="0.25">
      <c r="A513" t="s">
        <v>59</v>
      </c>
      <c r="B513" t="str">
        <f t="shared" si="14"/>
        <v>2011</v>
      </c>
      <c r="C513" t="s">
        <v>49</v>
      </c>
      <c r="D513" t="s">
        <v>54</v>
      </c>
      <c r="E513" t="s">
        <v>14</v>
      </c>
      <c r="F513">
        <v>0</v>
      </c>
      <c r="G513">
        <v>0</v>
      </c>
      <c r="H513">
        <v>0</v>
      </c>
      <c r="I513">
        <v>0</v>
      </c>
      <c r="J513">
        <v>3714.296879</v>
      </c>
      <c r="K513">
        <v>0</v>
      </c>
      <c r="M513" t="str">
        <f t="shared" si="15"/>
        <v>2011PP (5)</v>
      </c>
    </row>
    <row r="514" spans="1:13" x14ac:dyDescent="0.25">
      <c r="A514" t="s">
        <v>59</v>
      </c>
      <c r="B514" t="str">
        <f t="shared" si="14"/>
        <v>2011</v>
      </c>
      <c r="C514" t="s">
        <v>49</v>
      </c>
      <c r="D514" t="s">
        <v>54</v>
      </c>
      <c r="E514" t="s">
        <v>15</v>
      </c>
      <c r="F514">
        <v>0</v>
      </c>
      <c r="G514">
        <v>0</v>
      </c>
      <c r="H514">
        <v>0</v>
      </c>
      <c r="I514">
        <v>0</v>
      </c>
      <c r="J514">
        <v>40482.418349</v>
      </c>
      <c r="K514">
        <v>0</v>
      </c>
      <c r="M514" t="str">
        <f t="shared" si="15"/>
        <v>2011PP (5)</v>
      </c>
    </row>
    <row r="515" spans="1:13" x14ac:dyDescent="0.25">
      <c r="A515" t="s">
        <v>59</v>
      </c>
      <c r="B515" t="str">
        <f t="shared" ref="B515:B578" si="16">RIGHT(A515,4)</f>
        <v>2011</v>
      </c>
      <c r="C515" t="s">
        <v>49</v>
      </c>
      <c r="D515" t="s">
        <v>55</v>
      </c>
      <c r="E515" t="s">
        <v>13</v>
      </c>
      <c r="F515">
        <v>0</v>
      </c>
      <c r="G515">
        <v>0</v>
      </c>
      <c r="H515">
        <v>0</v>
      </c>
      <c r="I515">
        <v>0</v>
      </c>
      <c r="J515">
        <v>12084.099215</v>
      </c>
      <c r="K515">
        <v>0</v>
      </c>
      <c r="M515" t="str">
        <f t="shared" ref="M515:M578" si="17">_xlfn.TEXTJOIN("",FALSE,B515,D515)</f>
        <v>2011PS (6)</v>
      </c>
    </row>
    <row r="516" spans="1:13" x14ac:dyDescent="0.25">
      <c r="A516" t="s">
        <v>59</v>
      </c>
      <c r="B516" t="str">
        <f t="shared" si="16"/>
        <v>2011</v>
      </c>
      <c r="C516" t="s">
        <v>49</v>
      </c>
      <c r="D516" t="s">
        <v>55</v>
      </c>
      <c r="E516" t="s">
        <v>14</v>
      </c>
      <c r="F516">
        <v>0</v>
      </c>
      <c r="G516">
        <v>0</v>
      </c>
      <c r="H516">
        <v>0</v>
      </c>
      <c r="I516">
        <v>0</v>
      </c>
      <c r="J516">
        <v>967.26481200000001</v>
      </c>
      <c r="K516">
        <v>0</v>
      </c>
      <c r="M516" t="str">
        <f t="shared" si="17"/>
        <v>2011PS (6)</v>
      </c>
    </row>
    <row r="517" spans="1:13" x14ac:dyDescent="0.25">
      <c r="A517" t="s">
        <v>59</v>
      </c>
      <c r="B517" t="str">
        <f t="shared" si="16"/>
        <v>2011</v>
      </c>
      <c r="C517" t="s">
        <v>49</v>
      </c>
      <c r="D517" t="s">
        <v>55</v>
      </c>
      <c r="E517" t="s">
        <v>15</v>
      </c>
      <c r="F517">
        <v>0</v>
      </c>
      <c r="G517">
        <v>0</v>
      </c>
      <c r="H517">
        <v>0</v>
      </c>
      <c r="I517">
        <v>0</v>
      </c>
      <c r="J517">
        <v>10542.296445</v>
      </c>
      <c r="K517">
        <v>0</v>
      </c>
      <c r="M517" t="str">
        <f t="shared" si="17"/>
        <v>2011PS (6)</v>
      </c>
    </row>
    <row r="518" spans="1:13" x14ac:dyDescent="0.25">
      <c r="A518" t="s">
        <v>59</v>
      </c>
      <c r="B518" t="str">
        <f t="shared" si="16"/>
        <v>2011</v>
      </c>
      <c r="C518" t="s">
        <v>49</v>
      </c>
      <c r="D518" t="s">
        <v>56</v>
      </c>
      <c r="E518" t="s">
        <v>13</v>
      </c>
      <c r="F518">
        <v>0</v>
      </c>
      <c r="G518">
        <v>0</v>
      </c>
      <c r="H518">
        <v>0</v>
      </c>
      <c r="I518">
        <v>0</v>
      </c>
      <c r="J518">
        <v>30451.93002</v>
      </c>
      <c r="K518">
        <v>0</v>
      </c>
      <c r="M518" t="str">
        <f t="shared" si="17"/>
        <v>2011PVC (3)</v>
      </c>
    </row>
    <row r="519" spans="1:13" x14ac:dyDescent="0.25">
      <c r="A519" t="s">
        <v>59</v>
      </c>
      <c r="B519" t="str">
        <f t="shared" si="16"/>
        <v>2011</v>
      </c>
      <c r="C519" t="s">
        <v>49</v>
      </c>
      <c r="D519" t="s">
        <v>56</v>
      </c>
      <c r="E519" t="s">
        <v>14</v>
      </c>
      <c r="F519">
        <v>0</v>
      </c>
      <c r="G519">
        <v>0</v>
      </c>
      <c r="H519">
        <v>0</v>
      </c>
      <c r="I519">
        <v>0</v>
      </c>
      <c r="J519">
        <v>2437.5073259999999</v>
      </c>
      <c r="K519">
        <v>0</v>
      </c>
      <c r="M519" t="str">
        <f t="shared" si="17"/>
        <v>2011PVC (3)</v>
      </c>
    </row>
    <row r="520" spans="1:13" x14ac:dyDescent="0.25">
      <c r="A520" t="s">
        <v>59</v>
      </c>
      <c r="B520" t="str">
        <f t="shared" si="16"/>
        <v>2011</v>
      </c>
      <c r="C520" t="s">
        <v>49</v>
      </c>
      <c r="D520" t="s">
        <v>56</v>
      </c>
      <c r="E520" t="s">
        <v>15</v>
      </c>
      <c r="F520">
        <v>0</v>
      </c>
      <c r="G520">
        <v>0</v>
      </c>
      <c r="H520">
        <v>0</v>
      </c>
      <c r="I520">
        <v>0</v>
      </c>
      <c r="J520">
        <v>26566.587041999999</v>
      </c>
      <c r="K520">
        <v>0</v>
      </c>
      <c r="M520" t="str">
        <f t="shared" si="17"/>
        <v>2011PVC (3)</v>
      </c>
    </row>
    <row r="521" spans="1:13" x14ac:dyDescent="0.25">
      <c r="A521" t="s">
        <v>59</v>
      </c>
      <c r="B521" t="str">
        <f t="shared" si="16"/>
        <v>2011</v>
      </c>
      <c r="C521" t="s">
        <v>37</v>
      </c>
      <c r="D521" t="s">
        <v>38</v>
      </c>
      <c r="E521" t="s">
        <v>13</v>
      </c>
      <c r="F521">
        <v>0</v>
      </c>
      <c r="G521">
        <v>0</v>
      </c>
      <c r="H521">
        <v>0</v>
      </c>
      <c r="I521">
        <v>0</v>
      </c>
      <c r="J521">
        <v>40551.871434000001</v>
      </c>
      <c r="K521">
        <v>0</v>
      </c>
      <c r="M521" t="str">
        <f t="shared" si="17"/>
        <v>2011Clothing</v>
      </c>
    </row>
    <row r="522" spans="1:13" x14ac:dyDescent="0.25">
      <c r="A522" t="s">
        <v>59</v>
      </c>
      <c r="B522" t="str">
        <f t="shared" si="16"/>
        <v>2011</v>
      </c>
      <c r="C522" t="s">
        <v>37</v>
      </c>
      <c r="D522" t="s">
        <v>38</v>
      </c>
      <c r="E522" t="s">
        <v>14</v>
      </c>
      <c r="F522">
        <v>0</v>
      </c>
      <c r="G522">
        <v>0</v>
      </c>
      <c r="H522">
        <v>0</v>
      </c>
      <c r="I522">
        <v>0</v>
      </c>
      <c r="J522">
        <v>3916.036231</v>
      </c>
      <c r="K522">
        <v>0</v>
      </c>
      <c r="M522" t="str">
        <f t="shared" si="17"/>
        <v>2011Clothing</v>
      </c>
    </row>
    <row r="523" spans="1:13" x14ac:dyDescent="0.25">
      <c r="A523" t="s">
        <v>59</v>
      </c>
      <c r="B523" t="str">
        <f t="shared" si="16"/>
        <v>2011</v>
      </c>
      <c r="C523" t="s">
        <v>37</v>
      </c>
      <c r="D523" t="s">
        <v>38</v>
      </c>
      <c r="E523" t="s">
        <v>15</v>
      </c>
      <c r="F523">
        <v>500</v>
      </c>
      <c r="G523">
        <v>0</v>
      </c>
      <c r="H523">
        <v>0</v>
      </c>
      <c r="I523">
        <v>0</v>
      </c>
      <c r="J523">
        <v>68949.357833999995</v>
      </c>
      <c r="K523">
        <v>7.1989999999999997E-3</v>
      </c>
      <c r="M523" t="str">
        <f t="shared" si="17"/>
        <v>2011Clothing</v>
      </c>
    </row>
    <row r="524" spans="1:13" x14ac:dyDescent="0.25">
      <c r="A524" t="s">
        <v>59</v>
      </c>
      <c r="B524" t="str">
        <f t="shared" si="16"/>
        <v>2011</v>
      </c>
      <c r="C524" t="s">
        <v>37</v>
      </c>
      <c r="D524" t="s">
        <v>39</v>
      </c>
      <c r="E524" t="s">
        <v>13</v>
      </c>
      <c r="F524">
        <v>0</v>
      </c>
      <c r="G524">
        <v>0</v>
      </c>
      <c r="H524">
        <v>0</v>
      </c>
      <c r="I524">
        <v>0</v>
      </c>
      <c r="J524">
        <v>62286.864242000003</v>
      </c>
      <c r="K524">
        <v>0</v>
      </c>
      <c r="M524" t="str">
        <f t="shared" si="17"/>
        <v>2011Other textiles</v>
      </c>
    </row>
    <row r="525" spans="1:13" x14ac:dyDescent="0.25">
      <c r="A525" t="s">
        <v>59</v>
      </c>
      <c r="B525" t="str">
        <f t="shared" si="16"/>
        <v>2011</v>
      </c>
      <c r="C525" t="s">
        <v>37</v>
      </c>
      <c r="D525" t="s">
        <v>39</v>
      </c>
      <c r="E525" t="s">
        <v>14</v>
      </c>
      <c r="F525">
        <v>0</v>
      </c>
      <c r="G525">
        <v>0</v>
      </c>
      <c r="H525">
        <v>0</v>
      </c>
      <c r="I525">
        <v>0</v>
      </c>
      <c r="J525">
        <v>6980.2162129999997</v>
      </c>
      <c r="K525">
        <v>0</v>
      </c>
      <c r="M525" t="str">
        <f t="shared" si="17"/>
        <v>2011Other textiles</v>
      </c>
    </row>
    <row r="526" spans="1:13" x14ac:dyDescent="0.25">
      <c r="A526" t="s">
        <v>59</v>
      </c>
      <c r="B526" t="str">
        <f t="shared" si="16"/>
        <v>2011</v>
      </c>
      <c r="C526" t="s">
        <v>37</v>
      </c>
      <c r="D526" t="s">
        <v>39</v>
      </c>
      <c r="E526" t="s">
        <v>15</v>
      </c>
      <c r="F526">
        <v>678.4</v>
      </c>
      <c r="G526">
        <v>0</v>
      </c>
      <c r="H526">
        <v>0</v>
      </c>
      <c r="I526">
        <v>0</v>
      </c>
      <c r="J526">
        <v>22577.629154999999</v>
      </c>
      <c r="K526">
        <v>2.9170000000000001E-2</v>
      </c>
      <c r="M526" t="str">
        <f t="shared" si="17"/>
        <v>2011Other textiles</v>
      </c>
    </row>
    <row r="527" spans="1:13" x14ac:dyDescent="0.25">
      <c r="A527" t="s">
        <v>59</v>
      </c>
      <c r="B527" t="str">
        <f t="shared" si="16"/>
        <v>2011</v>
      </c>
      <c r="C527" t="s">
        <v>40</v>
      </c>
      <c r="D527" t="s">
        <v>47</v>
      </c>
      <c r="E527" t="s">
        <v>13</v>
      </c>
      <c r="F527">
        <v>9338</v>
      </c>
      <c r="G527">
        <v>0</v>
      </c>
      <c r="H527">
        <v>0</v>
      </c>
      <c r="I527">
        <v>0</v>
      </c>
      <c r="J527">
        <v>0</v>
      </c>
      <c r="K527">
        <v>1</v>
      </c>
      <c r="M527" t="str">
        <f t="shared" si="17"/>
        <v>2011Offroad tyres</v>
      </c>
    </row>
    <row r="528" spans="1:13" x14ac:dyDescent="0.25">
      <c r="A528" t="s">
        <v>59</v>
      </c>
      <c r="B528" t="str">
        <f t="shared" si="16"/>
        <v>2011</v>
      </c>
      <c r="C528" t="s">
        <v>40</v>
      </c>
      <c r="D528" t="s">
        <v>47</v>
      </c>
      <c r="E528" t="s">
        <v>14</v>
      </c>
      <c r="F528">
        <v>5</v>
      </c>
      <c r="G528">
        <v>0</v>
      </c>
      <c r="H528">
        <v>0</v>
      </c>
      <c r="I528">
        <v>0</v>
      </c>
      <c r="J528">
        <v>0</v>
      </c>
      <c r="K528">
        <v>1</v>
      </c>
      <c r="M528" t="str">
        <f t="shared" si="17"/>
        <v>2011Offroad tyres</v>
      </c>
    </row>
    <row r="529" spans="1:13" x14ac:dyDescent="0.25">
      <c r="A529" t="s">
        <v>59</v>
      </c>
      <c r="B529" t="str">
        <f t="shared" si="16"/>
        <v>2011</v>
      </c>
      <c r="C529" t="s">
        <v>40</v>
      </c>
      <c r="D529" t="s">
        <v>47</v>
      </c>
      <c r="E529" t="s">
        <v>15</v>
      </c>
      <c r="F529">
        <v>977</v>
      </c>
      <c r="G529">
        <v>0</v>
      </c>
      <c r="H529">
        <v>0</v>
      </c>
      <c r="I529">
        <v>0</v>
      </c>
      <c r="J529">
        <v>0</v>
      </c>
      <c r="K529">
        <v>1</v>
      </c>
      <c r="M529" t="str">
        <f t="shared" si="17"/>
        <v>2011Offroad tyres</v>
      </c>
    </row>
    <row r="530" spans="1:13" x14ac:dyDescent="0.25">
      <c r="A530" t="s">
        <v>59</v>
      </c>
      <c r="B530" t="str">
        <f t="shared" si="16"/>
        <v>2011</v>
      </c>
      <c r="C530" t="s">
        <v>40</v>
      </c>
      <c r="D530" t="s">
        <v>41</v>
      </c>
      <c r="E530" t="s">
        <v>13</v>
      </c>
      <c r="F530">
        <v>0</v>
      </c>
      <c r="G530">
        <v>0</v>
      </c>
      <c r="H530">
        <v>0</v>
      </c>
      <c r="I530">
        <v>0</v>
      </c>
      <c r="J530">
        <v>8720.7683840000009</v>
      </c>
      <c r="K530">
        <v>0</v>
      </c>
      <c r="M530" t="str">
        <f t="shared" si="17"/>
        <v>2011Other rubber</v>
      </c>
    </row>
    <row r="531" spans="1:13" x14ac:dyDescent="0.25">
      <c r="A531" t="s">
        <v>59</v>
      </c>
      <c r="B531" t="str">
        <f t="shared" si="16"/>
        <v>2011</v>
      </c>
      <c r="C531" t="s">
        <v>40</v>
      </c>
      <c r="D531" t="s">
        <v>41</v>
      </c>
      <c r="E531" t="s">
        <v>14</v>
      </c>
      <c r="F531">
        <v>0</v>
      </c>
      <c r="G531">
        <v>0</v>
      </c>
      <c r="H531">
        <v>0</v>
      </c>
      <c r="I531">
        <v>0</v>
      </c>
      <c r="J531">
        <v>189.59629100000001</v>
      </c>
      <c r="K531">
        <v>0</v>
      </c>
      <c r="M531" t="str">
        <f t="shared" si="17"/>
        <v>2011Other rubber</v>
      </c>
    </row>
    <row r="532" spans="1:13" x14ac:dyDescent="0.25">
      <c r="A532" t="s">
        <v>59</v>
      </c>
      <c r="B532" t="str">
        <f t="shared" si="16"/>
        <v>2011</v>
      </c>
      <c r="C532" t="s">
        <v>40</v>
      </c>
      <c r="D532" t="s">
        <v>41</v>
      </c>
      <c r="E532" t="s">
        <v>15</v>
      </c>
      <c r="F532">
        <v>0</v>
      </c>
      <c r="G532">
        <v>0</v>
      </c>
      <c r="H532">
        <v>0</v>
      </c>
      <c r="I532">
        <v>0</v>
      </c>
      <c r="J532">
        <v>2708.8119419999998</v>
      </c>
      <c r="K532">
        <v>0</v>
      </c>
      <c r="M532" t="str">
        <f t="shared" si="17"/>
        <v>2011Other rubber</v>
      </c>
    </row>
    <row r="533" spans="1:13" x14ac:dyDescent="0.25">
      <c r="A533" t="s">
        <v>59</v>
      </c>
      <c r="B533" t="str">
        <f t="shared" si="16"/>
        <v>2011</v>
      </c>
      <c r="C533" t="s">
        <v>40</v>
      </c>
      <c r="D533" t="s">
        <v>42</v>
      </c>
      <c r="E533" t="s">
        <v>13</v>
      </c>
      <c r="F533">
        <v>12698</v>
      </c>
      <c r="G533">
        <v>0</v>
      </c>
      <c r="H533">
        <v>0</v>
      </c>
      <c r="I533">
        <v>0</v>
      </c>
      <c r="J533">
        <v>949.27099199999998</v>
      </c>
      <c r="K533">
        <v>0.93044199999999999</v>
      </c>
      <c r="M533" t="str">
        <f t="shared" si="17"/>
        <v>2011Passenger tyres</v>
      </c>
    </row>
    <row r="534" spans="1:13" x14ac:dyDescent="0.25">
      <c r="A534" t="s">
        <v>59</v>
      </c>
      <c r="B534" t="str">
        <f t="shared" si="16"/>
        <v>2011</v>
      </c>
      <c r="C534" t="s">
        <v>40</v>
      </c>
      <c r="D534" t="s">
        <v>42</v>
      </c>
      <c r="E534" t="s">
        <v>14</v>
      </c>
      <c r="F534">
        <v>135</v>
      </c>
      <c r="G534">
        <v>0</v>
      </c>
      <c r="H534">
        <v>0</v>
      </c>
      <c r="I534">
        <v>0</v>
      </c>
      <c r="J534">
        <v>135.979895</v>
      </c>
      <c r="K534">
        <v>0.49819099999999999</v>
      </c>
      <c r="M534" t="str">
        <f t="shared" si="17"/>
        <v>2011Passenger tyres</v>
      </c>
    </row>
    <row r="535" spans="1:13" x14ac:dyDescent="0.25">
      <c r="A535" t="s">
        <v>59</v>
      </c>
      <c r="B535" t="str">
        <f t="shared" si="16"/>
        <v>2011</v>
      </c>
      <c r="C535" t="s">
        <v>40</v>
      </c>
      <c r="D535" t="s">
        <v>42</v>
      </c>
      <c r="E535" t="s">
        <v>15</v>
      </c>
      <c r="F535">
        <v>663</v>
      </c>
      <c r="G535">
        <v>0</v>
      </c>
      <c r="H535">
        <v>0</v>
      </c>
      <c r="I535">
        <v>0</v>
      </c>
      <c r="J535">
        <v>0</v>
      </c>
      <c r="K535">
        <v>1</v>
      </c>
      <c r="M535" t="str">
        <f t="shared" si="17"/>
        <v>2011Passenger tyres</v>
      </c>
    </row>
    <row r="536" spans="1:13" x14ac:dyDescent="0.25">
      <c r="A536" t="s">
        <v>59</v>
      </c>
      <c r="B536" t="str">
        <f t="shared" si="16"/>
        <v>2011</v>
      </c>
      <c r="C536" t="s">
        <v>40</v>
      </c>
      <c r="D536" t="s">
        <v>43</v>
      </c>
      <c r="E536" t="s">
        <v>13</v>
      </c>
      <c r="F536">
        <v>13166</v>
      </c>
      <c r="G536">
        <v>0</v>
      </c>
      <c r="H536">
        <v>0</v>
      </c>
      <c r="I536">
        <v>0</v>
      </c>
      <c r="J536">
        <v>0</v>
      </c>
      <c r="K536">
        <v>1</v>
      </c>
      <c r="M536" t="str">
        <f t="shared" si="17"/>
        <v>2011Truck tyres</v>
      </c>
    </row>
    <row r="537" spans="1:13" x14ac:dyDescent="0.25">
      <c r="A537" t="s">
        <v>59</v>
      </c>
      <c r="B537" t="str">
        <f t="shared" si="16"/>
        <v>2011</v>
      </c>
      <c r="C537" t="s">
        <v>40</v>
      </c>
      <c r="D537" t="s">
        <v>43</v>
      </c>
      <c r="E537" t="s">
        <v>14</v>
      </c>
      <c r="F537">
        <v>140</v>
      </c>
      <c r="G537">
        <v>0</v>
      </c>
      <c r="H537">
        <v>0</v>
      </c>
      <c r="I537">
        <v>0</v>
      </c>
      <c r="J537">
        <v>0</v>
      </c>
      <c r="K537">
        <v>1</v>
      </c>
      <c r="M537" t="str">
        <f t="shared" si="17"/>
        <v>2011Truck tyres</v>
      </c>
    </row>
    <row r="538" spans="1:13" x14ac:dyDescent="0.25">
      <c r="A538" t="s">
        <v>59</v>
      </c>
      <c r="B538" t="str">
        <f t="shared" si="16"/>
        <v>2011</v>
      </c>
      <c r="C538" t="s">
        <v>40</v>
      </c>
      <c r="D538" t="s">
        <v>43</v>
      </c>
      <c r="E538" t="s">
        <v>15</v>
      </c>
      <c r="F538">
        <v>700</v>
      </c>
      <c r="G538">
        <v>0</v>
      </c>
      <c r="H538">
        <v>0</v>
      </c>
      <c r="I538">
        <v>0</v>
      </c>
      <c r="J538">
        <v>0</v>
      </c>
      <c r="K538">
        <v>1</v>
      </c>
      <c r="M538" t="str">
        <f t="shared" si="17"/>
        <v>2011Truck tyres</v>
      </c>
    </row>
    <row r="539" spans="1:13" x14ac:dyDescent="0.25">
      <c r="A539" t="s">
        <v>60</v>
      </c>
      <c r="B539" t="str">
        <f t="shared" si="16"/>
        <v>2012</v>
      </c>
      <c r="C539" t="s">
        <v>11</v>
      </c>
      <c r="D539" t="s">
        <v>12</v>
      </c>
      <c r="E539" t="s">
        <v>13</v>
      </c>
      <c r="F539">
        <v>4790</v>
      </c>
      <c r="G539">
        <v>0</v>
      </c>
      <c r="H539">
        <v>0</v>
      </c>
      <c r="I539">
        <v>0</v>
      </c>
      <c r="J539">
        <v>3032.223528</v>
      </c>
      <c r="K539">
        <v>0.61235700000000004</v>
      </c>
      <c r="M539" t="str">
        <f t="shared" si="17"/>
        <v>2012Asphalt</v>
      </c>
    </row>
    <row r="540" spans="1:13" x14ac:dyDescent="0.25">
      <c r="A540" t="s">
        <v>60</v>
      </c>
      <c r="B540" t="str">
        <f t="shared" si="16"/>
        <v>2012</v>
      </c>
      <c r="C540" t="s">
        <v>11</v>
      </c>
      <c r="D540" t="s">
        <v>12</v>
      </c>
      <c r="E540" t="s">
        <v>14</v>
      </c>
      <c r="F540">
        <v>201431</v>
      </c>
      <c r="G540">
        <v>0</v>
      </c>
      <c r="H540">
        <v>0</v>
      </c>
      <c r="I540">
        <v>0</v>
      </c>
      <c r="J540">
        <v>974.38532099999998</v>
      </c>
      <c r="K540">
        <v>0.99518499999999999</v>
      </c>
      <c r="M540" t="str">
        <f t="shared" si="17"/>
        <v>2012Asphalt</v>
      </c>
    </row>
    <row r="541" spans="1:13" x14ac:dyDescent="0.25">
      <c r="A541" t="s">
        <v>60</v>
      </c>
      <c r="B541" t="str">
        <f t="shared" si="16"/>
        <v>2012</v>
      </c>
      <c r="C541" t="s">
        <v>11</v>
      </c>
      <c r="D541" t="s">
        <v>12</v>
      </c>
      <c r="E541" t="s">
        <v>15</v>
      </c>
      <c r="F541">
        <v>22695</v>
      </c>
      <c r="G541">
        <v>0</v>
      </c>
      <c r="H541">
        <v>0</v>
      </c>
      <c r="I541">
        <v>0</v>
      </c>
      <c r="J541">
        <v>771.71370400000001</v>
      </c>
      <c r="K541">
        <v>0.96711400000000003</v>
      </c>
      <c r="M541" t="str">
        <f t="shared" si="17"/>
        <v>2012Asphalt</v>
      </c>
    </row>
    <row r="542" spans="1:13" x14ac:dyDescent="0.25">
      <c r="A542" t="s">
        <v>60</v>
      </c>
      <c r="B542" t="str">
        <f t="shared" si="16"/>
        <v>2012</v>
      </c>
      <c r="C542" t="s">
        <v>11</v>
      </c>
      <c r="D542" t="s">
        <v>16</v>
      </c>
      <c r="E542" t="s">
        <v>13</v>
      </c>
      <c r="F542">
        <v>6128</v>
      </c>
      <c r="G542">
        <v>0</v>
      </c>
      <c r="H542">
        <v>0</v>
      </c>
      <c r="I542">
        <v>0</v>
      </c>
      <c r="J542">
        <v>25967.485608999999</v>
      </c>
      <c r="K542">
        <v>0.19092999999999999</v>
      </c>
      <c r="M542" t="str">
        <f t="shared" si="17"/>
        <v>2012Bricks</v>
      </c>
    </row>
    <row r="543" spans="1:13" x14ac:dyDescent="0.25">
      <c r="A543" t="s">
        <v>60</v>
      </c>
      <c r="B543" t="str">
        <f t="shared" si="16"/>
        <v>2012</v>
      </c>
      <c r="C543" t="s">
        <v>11</v>
      </c>
      <c r="D543" t="s">
        <v>16</v>
      </c>
      <c r="E543" t="s">
        <v>14</v>
      </c>
      <c r="F543">
        <v>341469</v>
      </c>
      <c r="G543">
        <v>0</v>
      </c>
      <c r="H543">
        <v>0</v>
      </c>
      <c r="I543">
        <v>0</v>
      </c>
      <c r="J543">
        <v>27546.758798999999</v>
      </c>
      <c r="K543">
        <v>0.92535000000000001</v>
      </c>
      <c r="M543" t="str">
        <f t="shared" si="17"/>
        <v>2012Bricks</v>
      </c>
    </row>
    <row r="544" spans="1:13" x14ac:dyDescent="0.25">
      <c r="A544" t="s">
        <v>60</v>
      </c>
      <c r="B544" t="str">
        <f t="shared" si="16"/>
        <v>2012</v>
      </c>
      <c r="C544" t="s">
        <v>11</v>
      </c>
      <c r="D544" t="s">
        <v>16</v>
      </c>
      <c r="E544" t="s">
        <v>15</v>
      </c>
      <c r="F544">
        <v>2625</v>
      </c>
      <c r="G544">
        <v>0</v>
      </c>
      <c r="H544">
        <v>0</v>
      </c>
      <c r="I544">
        <v>0</v>
      </c>
      <c r="J544">
        <v>50688.939643999998</v>
      </c>
      <c r="K544">
        <v>4.9236000000000002E-2</v>
      </c>
      <c r="M544" t="str">
        <f t="shared" si="17"/>
        <v>2012Bricks</v>
      </c>
    </row>
    <row r="545" spans="1:13" x14ac:dyDescent="0.25">
      <c r="A545" t="s">
        <v>60</v>
      </c>
      <c r="B545" t="str">
        <f t="shared" si="16"/>
        <v>2012</v>
      </c>
      <c r="C545" t="s">
        <v>11</v>
      </c>
      <c r="D545" t="s">
        <v>17</v>
      </c>
      <c r="E545" t="s">
        <v>13</v>
      </c>
      <c r="F545">
        <v>7414</v>
      </c>
      <c r="G545">
        <v>0</v>
      </c>
      <c r="H545">
        <v>0</v>
      </c>
      <c r="I545">
        <v>0</v>
      </c>
      <c r="J545">
        <v>30682.532381000001</v>
      </c>
      <c r="K545">
        <v>0.19461000000000001</v>
      </c>
      <c r="M545" t="str">
        <f t="shared" si="17"/>
        <v>2012Concrete</v>
      </c>
    </row>
    <row r="546" spans="1:13" x14ac:dyDescent="0.25">
      <c r="A546" t="s">
        <v>60</v>
      </c>
      <c r="B546" t="str">
        <f t="shared" si="16"/>
        <v>2012</v>
      </c>
      <c r="C546" t="s">
        <v>11</v>
      </c>
      <c r="D546" t="s">
        <v>17</v>
      </c>
      <c r="E546" t="s">
        <v>14</v>
      </c>
      <c r="F546">
        <v>1798046</v>
      </c>
      <c r="G546">
        <v>0</v>
      </c>
      <c r="H546">
        <v>0</v>
      </c>
      <c r="I546">
        <v>0</v>
      </c>
      <c r="J546">
        <v>25057.921165</v>
      </c>
      <c r="K546">
        <v>0.98625499999999999</v>
      </c>
      <c r="M546" t="str">
        <f t="shared" si="17"/>
        <v>2012Concrete</v>
      </c>
    </row>
    <row r="547" spans="1:13" x14ac:dyDescent="0.25">
      <c r="A547" t="s">
        <v>60</v>
      </c>
      <c r="B547" t="str">
        <f t="shared" si="16"/>
        <v>2012</v>
      </c>
      <c r="C547" t="s">
        <v>11</v>
      </c>
      <c r="D547" t="s">
        <v>17</v>
      </c>
      <c r="E547" t="s">
        <v>15</v>
      </c>
      <c r="F547">
        <v>23413</v>
      </c>
      <c r="G547">
        <v>0</v>
      </c>
      <c r="H547">
        <v>0</v>
      </c>
      <c r="I547">
        <v>0</v>
      </c>
      <c r="J547">
        <v>411.54120799999998</v>
      </c>
      <c r="K547">
        <v>0.98272599999999999</v>
      </c>
      <c r="M547" t="str">
        <f t="shared" si="17"/>
        <v>2012Concrete</v>
      </c>
    </row>
    <row r="548" spans="1:13" x14ac:dyDescent="0.25">
      <c r="A548" t="s">
        <v>60</v>
      </c>
      <c r="B548" t="str">
        <f t="shared" si="16"/>
        <v>2012</v>
      </c>
      <c r="C548" t="s">
        <v>11</v>
      </c>
      <c r="D548" t="s">
        <v>18</v>
      </c>
      <c r="E548" t="s">
        <v>13</v>
      </c>
      <c r="F548">
        <v>0</v>
      </c>
      <c r="G548">
        <v>0</v>
      </c>
      <c r="H548">
        <v>0</v>
      </c>
      <c r="I548">
        <v>0</v>
      </c>
      <c r="J548">
        <v>21418.417795000001</v>
      </c>
      <c r="K548">
        <v>0</v>
      </c>
      <c r="M548" t="str">
        <f t="shared" si="17"/>
        <v>2012Plaster</v>
      </c>
    </row>
    <row r="549" spans="1:13" x14ac:dyDescent="0.25">
      <c r="A549" t="s">
        <v>60</v>
      </c>
      <c r="B549" t="str">
        <f t="shared" si="16"/>
        <v>2012</v>
      </c>
      <c r="C549" t="s">
        <v>11</v>
      </c>
      <c r="D549" t="s">
        <v>18</v>
      </c>
      <c r="E549" t="s">
        <v>14</v>
      </c>
      <c r="F549">
        <v>34000</v>
      </c>
      <c r="G549">
        <v>0</v>
      </c>
      <c r="H549">
        <v>0</v>
      </c>
      <c r="I549">
        <v>0</v>
      </c>
      <c r="J549">
        <v>14894.305335999999</v>
      </c>
      <c r="K549">
        <v>0.69537700000000002</v>
      </c>
      <c r="M549" t="str">
        <f t="shared" si="17"/>
        <v>2012Plaster</v>
      </c>
    </row>
    <row r="550" spans="1:13" x14ac:dyDescent="0.25">
      <c r="A550" t="s">
        <v>60</v>
      </c>
      <c r="B550" t="str">
        <f t="shared" si="16"/>
        <v>2012</v>
      </c>
      <c r="C550" t="s">
        <v>11</v>
      </c>
      <c r="D550" t="s">
        <v>18</v>
      </c>
      <c r="E550" t="s">
        <v>15</v>
      </c>
      <c r="F550">
        <v>58</v>
      </c>
      <c r="G550">
        <v>0</v>
      </c>
      <c r="H550">
        <v>0</v>
      </c>
      <c r="I550">
        <v>0</v>
      </c>
      <c r="J550">
        <v>4570.976858</v>
      </c>
      <c r="K550">
        <v>1.2529E-2</v>
      </c>
      <c r="M550" t="str">
        <f t="shared" si="17"/>
        <v>2012Plaster</v>
      </c>
    </row>
    <row r="551" spans="1:13" x14ac:dyDescent="0.25">
      <c r="A551" t="s">
        <v>60</v>
      </c>
      <c r="B551" t="str">
        <f t="shared" si="16"/>
        <v>2012</v>
      </c>
      <c r="C551" t="s">
        <v>11</v>
      </c>
      <c r="D551" t="s">
        <v>45</v>
      </c>
      <c r="E551" t="s">
        <v>13</v>
      </c>
      <c r="F551">
        <v>0</v>
      </c>
      <c r="G551">
        <v>0</v>
      </c>
      <c r="H551">
        <v>0</v>
      </c>
      <c r="I551">
        <v>0</v>
      </c>
      <c r="J551">
        <v>13548.594308</v>
      </c>
      <c r="K551">
        <v>0</v>
      </c>
      <c r="M551" t="str">
        <f t="shared" si="17"/>
        <v>2012Rubble</v>
      </c>
    </row>
    <row r="552" spans="1:13" x14ac:dyDescent="0.25">
      <c r="A552" t="s">
        <v>60</v>
      </c>
      <c r="B552" t="str">
        <f t="shared" si="16"/>
        <v>2012</v>
      </c>
      <c r="C552" t="s">
        <v>11</v>
      </c>
      <c r="D552" t="s">
        <v>45</v>
      </c>
      <c r="E552" t="s">
        <v>14</v>
      </c>
      <c r="F552">
        <v>243419</v>
      </c>
      <c r="G552">
        <v>0</v>
      </c>
      <c r="H552">
        <v>0</v>
      </c>
      <c r="I552">
        <v>0</v>
      </c>
      <c r="J552">
        <v>9481.4132140000002</v>
      </c>
      <c r="K552">
        <v>0.96250899999999995</v>
      </c>
      <c r="M552" t="str">
        <f t="shared" si="17"/>
        <v>2012Rubble</v>
      </c>
    </row>
    <row r="553" spans="1:13" x14ac:dyDescent="0.25">
      <c r="A553" t="s">
        <v>60</v>
      </c>
      <c r="B553" t="str">
        <f t="shared" si="16"/>
        <v>2012</v>
      </c>
      <c r="C553" t="s">
        <v>11</v>
      </c>
      <c r="D553" t="s">
        <v>45</v>
      </c>
      <c r="E553" t="s">
        <v>15</v>
      </c>
      <c r="F553">
        <v>0</v>
      </c>
      <c r="G553">
        <v>0</v>
      </c>
      <c r="H553">
        <v>0</v>
      </c>
      <c r="I553">
        <v>0</v>
      </c>
      <c r="J553">
        <v>3087.6525710000001</v>
      </c>
      <c r="K553">
        <v>0</v>
      </c>
      <c r="M553" t="str">
        <f t="shared" si="17"/>
        <v>2012Rubble</v>
      </c>
    </row>
    <row r="554" spans="1:13" x14ac:dyDescent="0.25">
      <c r="A554" t="s">
        <v>60</v>
      </c>
      <c r="B554" t="str">
        <f t="shared" si="16"/>
        <v>2012</v>
      </c>
      <c r="C554" t="s">
        <v>11</v>
      </c>
      <c r="D554" t="s">
        <v>19</v>
      </c>
      <c r="E554" t="s">
        <v>13</v>
      </c>
      <c r="F554">
        <v>44041</v>
      </c>
      <c r="G554">
        <v>0</v>
      </c>
      <c r="H554">
        <v>0</v>
      </c>
      <c r="I554">
        <v>0</v>
      </c>
      <c r="J554">
        <v>103049.580847</v>
      </c>
      <c r="K554">
        <v>0.29941400000000001</v>
      </c>
      <c r="M554" t="str">
        <f t="shared" si="17"/>
        <v>2012Soil and natural materials</v>
      </c>
    </row>
    <row r="555" spans="1:13" x14ac:dyDescent="0.25">
      <c r="A555" t="s">
        <v>60</v>
      </c>
      <c r="B555" t="str">
        <f t="shared" si="16"/>
        <v>2012</v>
      </c>
      <c r="C555" t="s">
        <v>11</v>
      </c>
      <c r="D555" t="s">
        <v>19</v>
      </c>
      <c r="E555" t="s">
        <v>14</v>
      </c>
      <c r="F555">
        <v>747359</v>
      </c>
      <c r="G555">
        <v>0</v>
      </c>
      <c r="H555">
        <v>0</v>
      </c>
      <c r="I555">
        <v>0</v>
      </c>
      <c r="J555">
        <v>706416.33460299997</v>
      </c>
      <c r="K555">
        <v>0.51408100000000001</v>
      </c>
      <c r="M555" t="str">
        <f t="shared" si="17"/>
        <v>2012Soil and natural materials</v>
      </c>
    </row>
    <row r="556" spans="1:13" x14ac:dyDescent="0.25">
      <c r="A556" t="s">
        <v>60</v>
      </c>
      <c r="B556" t="str">
        <f t="shared" si="16"/>
        <v>2012</v>
      </c>
      <c r="C556" t="s">
        <v>11</v>
      </c>
      <c r="D556" t="s">
        <v>19</v>
      </c>
      <c r="E556" t="s">
        <v>15</v>
      </c>
      <c r="F556">
        <v>25121</v>
      </c>
      <c r="G556">
        <v>0</v>
      </c>
      <c r="H556">
        <v>0</v>
      </c>
      <c r="I556">
        <v>0</v>
      </c>
      <c r="J556">
        <v>16089.642379000001</v>
      </c>
      <c r="K556">
        <v>0.60957499999999998</v>
      </c>
      <c r="M556" t="str">
        <f t="shared" si="17"/>
        <v>2012Soil and natural materials</v>
      </c>
    </row>
    <row r="557" spans="1:13" x14ac:dyDescent="0.25">
      <c r="A557" t="s">
        <v>60</v>
      </c>
      <c r="B557" t="str">
        <f t="shared" si="16"/>
        <v>2012</v>
      </c>
      <c r="C557" t="s">
        <v>20</v>
      </c>
      <c r="D557" t="s">
        <v>21</v>
      </c>
      <c r="E557" t="s">
        <v>13</v>
      </c>
      <c r="F557">
        <v>42359</v>
      </c>
      <c r="G557">
        <v>0</v>
      </c>
      <c r="H557">
        <v>0</v>
      </c>
      <c r="I557">
        <v>0</v>
      </c>
      <c r="J557">
        <v>27038.525756999999</v>
      </c>
      <c r="K557">
        <v>0.61038099999999995</v>
      </c>
      <c r="M557" t="str">
        <f t="shared" si="17"/>
        <v>2012Container glass</v>
      </c>
    </row>
    <row r="558" spans="1:13" x14ac:dyDescent="0.25">
      <c r="A558" t="s">
        <v>60</v>
      </c>
      <c r="B558" t="str">
        <f t="shared" si="16"/>
        <v>2012</v>
      </c>
      <c r="C558" t="s">
        <v>20</v>
      </c>
      <c r="D558" t="s">
        <v>21</v>
      </c>
      <c r="E558" t="s">
        <v>14</v>
      </c>
      <c r="F558">
        <v>0</v>
      </c>
      <c r="G558">
        <v>0</v>
      </c>
      <c r="H558">
        <v>0</v>
      </c>
      <c r="I558">
        <v>0</v>
      </c>
      <c r="J558">
        <v>655.22706900000003</v>
      </c>
      <c r="K558">
        <v>0</v>
      </c>
      <c r="M558" t="str">
        <f t="shared" si="17"/>
        <v>2012Container glass</v>
      </c>
    </row>
    <row r="559" spans="1:13" x14ac:dyDescent="0.25">
      <c r="A559" t="s">
        <v>60</v>
      </c>
      <c r="B559" t="str">
        <f t="shared" si="16"/>
        <v>2012</v>
      </c>
      <c r="C559" t="s">
        <v>20</v>
      </c>
      <c r="D559" t="s">
        <v>21</v>
      </c>
      <c r="E559" t="s">
        <v>15</v>
      </c>
      <c r="F559">
        <v>136249</v>
      </c>
      <c r="G559">
        <v>0</v>
      </c>
      <c r="H559">
        <v>0</v>
      </c>
      <c r="I559">
        <v>0</v>
      </c>
      <c r="J559">
        <v>40455.063776000003</v>
      </c>
      <c r="K559">
        <v>0.77105699999999999</v>
      </c>
      <c r="M559" t="str">
        <f t="shared" si="17"/>
        <v>2012Container glass</v>
      </c>
    </row>
    <row r="560" spans="1:13" x14ac:dyDescent="0.25">
      <c r="A560" t="s">
        <v>60</v>
      </c>
      <c r="B560" t="str">
        <f t="shared" si="16"/>
        <v>2012</v>
      </c>
      <c r="C560" t="s">
        <v>20</v>
      </c>
      <c r="D560" t="s">
        <v>22</v>
      </c>
      <c r="E560" t="s">
        <v>13</v>
      </c>
      <c r="F560">
        <v>16420</v>
      </c>
      <c r="G560">
        <v>0</v>
      </c>
      <c r="H560">
        <v>0</v>
      </c>
      <c r="I560">
        <v>0</v>
      </c>
      <c r="J560">
        <v>13270.438328</v>
      </c>
      <c r="K560">
        <v>0.55303899999999995</v>
      </c>
      <c r="M560" t="str">
        <f t="shared" si="17"/>
        <v>2012Other glass</v>
      </c>
    </row>
    <row r="561" spans="1:13" x14ac:dyDescent="0.25">
      <c r="A561" t="s">
        <v>60</v>
      </c>
      <c r="B561" t="str">
        <f t="shared" si="16"/>
        <v>2012</v>
      </c>
      <c r="C561" t="s">
        <v>20</v>
      </c>
      <c r="D561" t="s">
        <v>22</v>
      </c>
      <c r="E561" t="s">
        <v>14</v>
      </c>
      <c r="F561">
        <v>0</v>
      </c>
      <c r="G561">
        <v>0</v>
      </c>
      <c r="H561">
        <v>0</v>
      </c>
      <c r="I561">
        <v>0</v>
      </c>
      <c r="J561">
        <v>3196.7420029999998</v>
      </c>
      <c r="K561">
        <v>0</v>
      </c>
      <c r="M561" t="str">
        <f t="shared" si="17"/>
        <v>2012Other glass</v>
      </c>
    </row>
    <row r="562" spans="1:13" x14ac:dyDescent="0.25">
      <c r="A562" t="s">
        <v>60</v>
      </c>
      <c r="B562" t="str">
        <f t="shared" si="16"/>
        <v>2012</v>
      </c>
      <c r="C562" t="s">
        <v>20</v>
      </c>
      <c r="D562" t="s">
        <v>22</v>
      </c>
      <c r="E562" t="s">
        <v>15</v>
      </c>
      <c r="F562">
        <v>0</v>
      </c>
      <c r="G562">
        <v>0</v>
      </c>
      <c r="H562">
        <v>0</v>
      </c>
      <c r="I562">
        <v>0</v>
      </c>
      <c r="J562">
        <v>40060.007589000001</v>
      </c>
      <c r="K562">
        <v>0</v>
      </c>
      <c r="M562" t="str">
        <f t="shared" si="17"/>
        <v>2012Other glass</v>
      </c>
    </row>
    <row r="563" spans="1:13" x14ac:dyDescent="0.25">
      <c r="A563" t="s">
        <v>60</v>
      </c>
      <c r="B563" t="str">
        <f t="shared" si="16"/>
        <v>2012</v>
      </c>
      <c r="C563" t="s">
        <v>23</v>
      </c>
      <c r="D563" t="s">
        <v>24</v>
      </c>
      <c r="E563" t="s">
        <v>13</v>
      </c>
      <c r="F563">
        <v>4898</v>
      </c>
      <c r="G563">
        <v>0</v>
      </c>
      <c r="H563">
        <v>0</v>
      </c>
      <c r="I563">
        <v>0</v>
      </c>
      <c r="J563">
        <v>16784.581912000001</v>
      </c>
      <c r="K563">
        <v>0.22589500000000001</v>
      </c>
      <c r="M563" t="str">
        <f t="shared" si="17"/>
        <v>2012Aluminium</v>
      </c>
    </row>
    <row r="564" spans="1:13" x14ac:dyDescent="0.25">
      <c r="A564" t="s">
        <v>60</v>
      </c>
      <c r="B564" t="str">
        <f t="shared" si="16"/>
        <v>2012</v>
      </c>
      <c r="C564" t="s">
        <v>23</v>
      </c>
      <c r="D564" t="s">
        <v>24</v>
      </c>
      <c r="E564" t="s">
        <v>14</v>
      </c>
      <c r="F564">
        <v>0</v>
      </c>
      <c r="G564">
        <v>0</v>
      </c>
      <c r="H564">
        <v>0</v>
      </c>
      <c r="I564">
        <v>0</v>
      </c>
      <c r="J564">
        <v>3776.3313549999998</v>
      </c>
      <c r="K564">
        <v>0</v>
      </c>
      <c r="M564" t="str">
        <f t="shared" si="17"/>
        <v>2012Aluminium</v>
      </c>
    </row>
    <row r="565" spans="1:13" x14ac:dyDescent="0.25">
      <c r="A565" t="s">
        <v>60</v>
      </c>
      <c r="B565" t="str">
        <f t="shared" si="16"/>
        <v>2012</v>
      </c>
      <c r="C565" t="s">
        <v>23</v>
      </c>
      <c r="D565" t="s">
        <v>24</v>
      </c>
      <c r="E565" t="s">
        <v>15</v>
      </c>
      <c r="F565">
        <v>0</v>
      </c>
      <c r="G565">
        <v>0</v>
      </c>
      <c r="H565">
        <v>0</v>
      </c>
      <c r="I565">
        <v>0</v>
      </c>
      <c r="J565">
        <v>21839.149856</v>
      </c>
      <c r="K565">
        <v>0</v>
      </c>
      <c r="M565" t="str">
        <f t="shared" si="17"/>
        <v>2012Aluminium</v>
      </c>
    </row>
    <row r="566" spans="1:13" x14ac:dyDescent="0.25">
      <c r="A566" t="s">
        <v>60</v>
      </c>
      <c r="B566" t="str">
        <f t="shared" si="16"/>
        <v>2012</v>
      </c>
      <c r="C566" t="s">
        <v>23</v>
      </c>
      <c r="D566" t="s">
        <v>25</v>
      </c>
      <c r="E566" t="s">
        <v>13</v>
      </c>
      <c r="F566">
        <v>686444</v>
      </c>
      <c r="G566">
        <v>0</v>
      </c>
      <c r="H566">
        <v>0</v>
      </c>
      <c r="I566">
        <v>0</v>
      </c>
      <c r="J566">
        <v>54553.607634</v>
      </c>
      <c r="K566">
        <v>0.92637800000000003</v>
      </c>
      <c r="M566" t="str">
        <f t="shared" si="17"/>
        <v>2012Ferrous</v>
      </c>
    </row>
    <row r="567" spans="1:13" x14ac:dyDescent="0.25">
      <c r="A567" t="s">
        <v>60</v>
      </c>
      <c r="B567" t="str">
        <f t="shared" si="16"/>
        <v>2012</v>
      </c>
      <c r="C567" t="s">
        <v>23</v>
      </c>
      <c r="D567" t="s">
        <v>25</v>
      </c>
      <c r="E567" t="s">
        <v>14</v>
      </c>
      <c r="F567">
        <v>112735</v>
      </c>
      <c r="G567">
        <v>0</v>
      </c>
      <c r="H567">
        <v>0</v>
      </c>
      <c r="I567">
        <v>0</v>
      </c>
      <c r="J567">
        <v>16170.762776</v>
      </c>
      <c r="K567">
        <v>0.87455300000000002</v>
      </c>
      <c r="M567" t="str">
        <f t="shared" si="17"/>
        <v>2012Ferrous</v>
      </c>
    </row>
    <row r="568" spans="1:13" x14ac:dyDescent="0.25">
      <c r="A568" t="s">
        <v>60</v>
      </c>
      <c r="B568" t="str">
        <f t="shared" si="16"/>
        <v>2012</v>
      </c>
      <c r="C568" t="s">
        <v>23</v>
      </c>
      <c r="D568" t="s">
        <v>25</v>
      </c>
      <c r="E568" t="s">
        <v>15</v>
      </c>
      <c r="F568">
        <v>149734.20000000001</v>
      </c>
      <c r="G568">
        <v>0</v>
      </c>
      <c r="H568">
        <v>0</v>
      </c>
      <c r="I568">
        <v>0</v>
      </c>
      <c r="J568">
        <v>36685.362638999999</v>
      </c>
      <c r="K568">
        <v>0.80320999999999998</v>
      </c>
      <c r="M568" t="str">
        <f t="shared" si="17"/>
        <v>2012Ferrous</v>
      </c>
    </row>
    <row r="569" spans="1:13" x14ac:dyDescent="0.25">
      <c r="A569" t="s">
        <v>60</v>
      </c>
      <c r="B569" t="str">
        <f t="shared" si="16"/>
        <v>2012</v>
      </c>
      <c r="C569" t="s">
        <v>23</v>
      </c>
      <c r="D569" t="s">
        <v>26</v>
      </c>
      <c r="E569" t="s">
        <v>13</v>
      </c>
      <c r="F569">
        <v>78032</v>
      </c>
      <c r="G569">
        <v>0</v>
      </c>
      <c r="H569">
        <v>0</v>
      </c>
      <c r="I569">
        <v>0</v>
      </c>
      <c r="J569">
        <v>0</v>
      </c>
      <c r="K569">
        <v>1</v>
      </c>
      <c r="M569" t="str">
        <f t="shared" si="17"/>
        <v>2012Other metals</v>
      </c>
    </row>
    <row r="570" spans="1:13" x14ac:dyDescent="0.25">
      <c r="A570" t="s">
        <v>60</v>
      </c>
      <c r="B570" t="str">
        <f t="shared" si="16"/>
        <v>2012</v>
      </c>
      <c r="C570" t="s">
        <v>23</v>
      </c>
      <c r="D570" t="s">
        <v>26</v>
      </c>
      <c r="E570" t="s">
        <v>14</v>
      </c>
      <c r="F570">
        <v>8321</v>
      </c>
      <c r="G570">
        <v>0</v>
      </c>
      <c r="H570">
        <v>0</v>
      </c>
      <c r="I570">
        <v>0</v>
      </c>
      <c r="J570">
        <v>0</v>
      </c>
      <c r="K570">
        <v>1</v>
      </c>
      <c r="M570" t="str">
        <f t="shared" si="17"/>
        <v>2012Other metals</v>
      </c>
    </row>
    <row r="571" spans="1:13" x14ac:dyDescent="0.25">
      <c r="A571" t="s">
        <v>60</v>
      </c>
      <c r="B571" t="str">
        <f t="shared" si="16"/>
        <v>2012</v>
      </c>
      <c r="C571" t="s">
        <v>23</v>
      </c>
      <c r="D571" t="s">
        <v>26</v>
      </c>
      <c r="E571" t="s">
        <v>15</v>
      </c>
      <c r="F571">
        <v>13271</v>
      </c>
      <c r="G571">
        <v>0</v>
      </c>
      <c r="H571">
        <v>0</v>
      </c>
      <c r="I571">
        <v>0</v>
      </c>
      <c r="J571">
        <v>0</v>
      </c>
      <c r="K571">
        <v>1</v>
      </c>
      <c r="M571" t="str">
        <f t="shared" si="17"/>
        <v>2012Other metals</v>
      </c>
    </row>
    <row r="572" spans="1:13" x14ac:dyDescent="0.25">
      <c r="A572" t="s">
        <v>60</v>
      </c>
      <c r="B572" t="str">
        <f t="shared" si="16"/>
        <v>2012</v>
      </c>
      <c r="C572" t="s">
        <v>27</v>
      </c>
      <c r="D572" t="s">
        <v>28</v>
      </c>
      <c r="E572" t="s">
        <v>13</v>
      </c>
      <c r="F572">
        <v>30696</v>
      </c>
      <c r="G572">
        <v>0</v>
      </c>
      <c r="H572">
        <v>0</v>
      </c>
      <c r="I572">
        <v>0</v>
      </c>
      <c r="J572">
        <v>238225.13782199999</v>
      </c>
      <c r="K572">
        <v>0.114144</v>
      </c>
      <c r="M572" t="str">
        <f t="shared" si="17"/>
        <v>2012Food organics</v>
      </c>
    </row>
    <row r="573" spans="1:13" x14ac:dyDescent="0.25">
      <c r="A573" t="s">
        <v>60</v>
      </c>
      <c r="B573" t="str">
        <f t="shared" si="16"/>
        <v>2012</v>
      </c>
      <c r="C573" t="s">
        <v>27</v>
      </c>
      <c r="D573" t="s">
        <v>28</v>
      </c>
      <c r="E573" t="s">
        <v>14</v>
      </c>
      <c r="F573">
        <v>0</v>
      </c>
      <c r="G573">
        <v>0</v>
      </c>
      <c r="H573">
        <v>0</v>
      </c>
      <c r="I573">
        <v>0</v>
      </c>
      <c r="J573">
        <v>2916.6108859999999</v>
      </c>
      <c r="K573">
        <v>0</v>
      </c>
      <c r="M573" t="str">
        <f t="shared" si="17"/>
        <v>2012Food organics</v>
      </c>
    </row>
    <row r="574" spans="1:13" x14ac:dyDescent="0.25">
      <c r="A574" t="s">
        <v>60</v>
      </c>
      <c r="B574" t="str">
        <f t="shared" si="16"/>
        <v>2012</v>
      </c>
      <c r="C574" t="s">
        <v>27</v>
      </c>
      <c r="D574" t="s">
        <v>28</v>
      </c>
      <c r="E574" t="s">
        <v>15</v>
      </c>
      <c r="F574">
        <v>0</v>
      </c>
      <c r="G574">
        <v>0</v>
      </c>
      <c r="H574">
        <v>0</v>
      </c>
      <c r="I574">
        <v>0</v>
      </c>
      <c r="J574">
        <v>663670.64884299994</v>
      </c>
      <c r="K574">
        <v>0</v>
      </c>
      <c r="M574" t="str">
        <f t="shared" si="17"/>
        <v>2012Food organics</v>
      </c>
    </row>
    <row r="575" spans="1:13" x14ac:dyDescent="0.25">
      <c r="A575" t="s">
        <v>60</v>
      </c>
      <c r="B575" t="str">
        <f t="shared" si="16"/>
        <v>2012</v>
      </c>
      <c r="C575" t="s">
        <v>27</v>
      </c>
      <c r="D575" t="s">
        <v>29</v>
      </c>
      <c r="E575" t="s">
        <v>13</v>
      </c>
      <c r="F575">
        <v>39646</v>
      </c>
      <c r="G575">
        <v>0</v>
      </c>
      <c r="H575">
        <v>0</v>
      </c>
      <c r="I575">
        <v>0</v>
      </c>
      <c r="J575">
        <v>60044.690481999998</v>
      </c>
      <c r="K575">
        <v>0.39768999999999999</v>
      </c>
      <c r="M575" t="str">
        <f t="shared" si="17"/>
        <v>2012Garden organics</v>
      </c>
    </row>
    <row r="576" spans="1:13" x14ac:dyDescent="0.25">
      <c r="A576" t="s">
        <v>60</v>
      </c>
      <c r="B576" t="str">
        <f t="shared" si="16"/>
        <v>2012</v>
      </c>
      <c r="C576" t="s">
        <v>27</v>
      </c>
      <c r="D576" t="s">
        <v>29</v>
      </c>
      <c r="E576" t="s">
        <v>14</v>
      </c>
      <c r="F576">
        <v>3600</v>
      </c>
      <c r="G576">
        <v>0</v>
      </c>
      <c r="H576">
        <v>0</v>
      </c>
      <c r="I576">
        <v>0</v>
      </c>
      <c r="J576">
        <v>21024.474502000001</v>
      </c>
      <c r="K576">
        <v>0.14619599999999999</v>
      </c>
      <c r="M576" t="str">
        <f t="shared" si="17"/>
        <v>2012Garden organics</v>
      </c>
    </row>
    <row r="577" spans="1:13" x14ac:dyDescent="0.25">
      <c r="A577" t="s">
        <v>60</v>
      </c>
      <c r="B577" t="str">
        <f t="shared" si="16"/>
        <v>2012</v>
      </c>
      <c r="C577" t="s">
        <v>27</v>
      </c>
      <c r="D577" t="s">
        <v>29</v>
      </c>
      <c r="E577" t="s">
        <v>15</v>
      </c>
      <c r="F577">
        <v>456732</v>
      </c>
      <c r="G577">
        <v>0</v>
      </c>
      <c r="H577">
        <v>0</v>
      </c>
      <c r="I577">
        <v>0</v>
      </c>
      <c r="J577">
        <v>105163.309417</v>
      </c>
      <c r="K577">
        <v>0.81284100000000004</v>
      </c>
      <c r="M577" t="str">
        <f t="shared" si="17"/>
        <v>2012Garden organics</v>
      </c>
    </row>
    <row r="578" spans="1:13" x14ac:dyDescent="0.25">
      <c r="A578" t="s">
        <v>60</v>
      </c>
      <c r="B578" t="str">
        <f t="shared" si="16"/>
        <v>2012</v>
      </c>
      <c r="C578" t="s">
        <v>27</v>
      </c>
      <c r="D578" t="s">
        <v>30</v>
      </c>
      <c r="E578" t="s">
        <v>13</v>
      </c>
      <c r="F578">
        <v>114470</v>
      </c>
      <c r="G578">
        <v>0</v>
      </c>
      <c r="H578">
        <v>0</v>
      </c>
      <c r="I578">
        <v>0</v>
      </c>
      <c r="J578">
        <v>29640.014041999999</v>
      </c>
      <c r="K578">
        <v>0.794323</v>
      </c>
      <c r="M578" t="str">
        <f t="shared" si="17"/>
        <v>2012Other organics</v>
      </c>
    </row>
    <row r="579" spans="1:13" x14ac:dyDescent="0.25">
      <c r="A579" t="s">
        <v>60</v>
      </c>
      <c r="B579" t="str">
        <f t="shared" ref="B579:B642" si="18">RIGHT(A579,4)</f>
        <v>2012</v>
      </c>
      <c r="C579" t="s">
        <v>27</v>
      </c>
      <c r="D579" t="s">
        <v>30</v>
      </c>
      <c r="E579" t="s">
        <v>14</v>
      </c>
      <c r="F579">
        <v>11</v>
      </c>
      <c r="G579">
        <v>0</v>
      </c>
      <c r="H579">
        <v>0</v>
      </c>
      <c r="I579">
        <v>0</v>
      </c>
      <c r="J579">
        <v>510.61084699999998</v>
      </c>
      <c r="K579">
        <v>2.1087999999999999E-2</v>
      </c>
      <c r="M579" t="str">
        <f t="shared" ref="M579:M642" si="19">_xlfn.TEXTJOIN("",FALSE,B579,D579)</f>
        <v>2012Other organics</v>
      </c>
    </row>
    <row r="580" spans="1:13" x14ac:dyDescent="0.25">
      <c r="A580" t="s">
        <v>60</v>
      </c>
      <c r="B580" t="str">
        <f t="shared" si="18"/>
        <v>2012</v>
      </c>
      <c r="C580" t="s">
        <v>27</v>
      </c>
      <c r="D580" t="s">
        <v>30</v>
      </c>
      <c r="E580" t="s">
        <v>15</v>
      </c>
      <c r="F580">
        <v>70331</v>
      </c>
      <c r="G580">
        <v>0</v>
      </c>
      <c r="H580">
        <v>0</v>
      </c>
      <c r="I580">
        <v>0</v>
      </c>
      <c r="J580">
        <v>104894.94835399999</v>
      </c>
      <c r="K580">
        <v>0.40137299999999998</v>
      </c>
      <c r="M580" t="str">
        <f t="shared" si="19"/>
        <v>2012Other organics</v>
      </c>
    </row>
    <row r="581" spans="1:13" x14ac:dyDescent="0.25">
      <c r="A581" t="s">
        <v>60</v>
      </c>
      <c r="B581" t="str">
        <f t="shared" si="18"/>
        <v>2012</v>
      </c>
      <c r="C581" t="s">
        <v>27</v>
      </c>
      <c r="D581" t="s">
        <v>31</v>
      </c>
      <c r="E581" t="s">
        <v>13</v>
      </c>
      <c r="F581">
        <v>76350</v>
      </c>
      <c r="G581">
        <v>0</v>
      </c>
      <c r="H581">
        <v>0</v>
      </c>
      <c r="I581">
        <v>0</v>
      </c>
      <c r="J581">
        <v>231548.18099200001</v>
      </c>
      <c r="K581">
        <v>0.247971</v>
      </c>
      <c r="M581" t="str">
        <f t="shared" si="19"/>
        <v>2012Wood /timber</v>
      </c>
    </row>
    <row r="582" spans="1:13" x14ac:dyDescent="0.25">
      <c r="A582" t="s">
        <v>60</v>
      </c>
      <c r="B582" t="str">
        <f t="shared" si="18"/>
        <v>2012</v>
      </c>
      <c r="C582" t="s">
        <v>27</v>
      </c>
      <c r="D582" t="s">
        <v>31</v>
      </c>
      <c r="E582" t="s">
        <v>14</v>
      </c>
      <c r="F582">
        <v>15795</v>
      </c>
      <c r="G582">
        <v>0</v>
      </c>
      <c r="H582">
        <v>0</v>
      </c>
      <c r="I582">
        <v>0</v>
      </c>
      <c r="J582">
        <v>114657.207087</v>
      </c>
      <c r="K582">
        <v>0.12107800000000001</v>
      </c>
      <c r="M582" t="str">
        <f t="shared" si="19"/>
        <v>2012Wood /timber</v>
      </c>
    </row>
    <row r="583" spans="1:13" x14ac:dyDescent="0.25">
      <c r="A583" t="s">
        <v>60</v>
      </c>
      <c r="B583" t="str">
        <f t="shared" si="18"/>
        <v>2012</v>
      </c>
      <c r="C583" t="s">
        <v>27</v>
      </c>
      <c r="D583" t="s">
        <v>31</v>
      </c>
      <c r="E583" t="s">
        <v>15</v>
      </c>
      <c r="F583">
        <v>20391</v>
      </c>
      <c r="G583">
        <v>0</v>
      </c>
      <c r="H583">
        <v>0</v>
      </c>
      <c r="I583">
        <v>0</v>
      </c>
      <c r="J583">
        <v>29351.520950999999</v>
      </c>
      <c r="K583">
        <v>0.40993000000000002</v>
      </c>
      <c r="M583" t="str">
        <f t="shared" si="19"/>
        <v>2012Wood /timber</v>
      </c>
    </row>
    <row r="584" spans="1:13" x14ac:dyDescent="0.25">
      <c r="A584" t="s">
        <v>60</v>
      </c>
      <c r="B584" t="str">
        <f t="shared" si="18"/>
        <v>2012</v>
      </c>
      <c r="C584" t="s">
        <v>32</v>
      </c>
      <c r="D584" t="s">
        <v>33</v>
      </c>
      <c r="E584" t="s">
        <v>13</v>
      </c>
      <c r="F584">
        <v>254891</v>
      </c>
      <c r="G584">
        <v>0</v>
      </c>
      <c r="H584">
        <v>0</v>
      </c>
      <c r="I584">
        <v>0</v>
      </c>
      <c r="J584">
        <v>77229.930280999994</v>
      </c>
      <c r="K584">
        <v>0.76746400000000004</v>
      </c>
      <c r="M584" t="str">
        <f t="shared" si="19"/>
        <v>2012Cardboard</v>
      </c>
    </row>
    <row r="585" spans="1:13" x14ac:dyDescent="0.25">
      <c r="A585" t="s">
        <v>60</v>
      </c>
      <c r="B585" t="str">
        <f t="shared" si="18"/>
        <v>2012</v>
      </c>
      <c r="C585" t="s">
        <v>32</v>
      </c>
      <c r="D585" t="s">
        <v>33</v>
      </c>
      <c r="E585" t="s">
        <v>14</v>
      </c>
      <c r="F585">
        <v>0</v>
      </c>
      <c r="G585">
        <v>0</v>
      </c>
      <c r="H585">
        <v>0</v>
      </c>
      <c r="I585">
        <v>0</v>
      </c>
      <c r="J585">
        <v>4198.5082089999996</v>
      </c>
      <c r="K585">
        <v>0</v>
      </c>
      <c r="M585" t="str">
        <f t="shared" si="19"/>
        <v>2012Cardboard</v>
      </c>
    </row>
    <row r="586" spans="1:13" x14ac:dyDescent="0.25">
      <c r="A586" t="s">
        <v>60</v>
      </c>
      <c r="B586" t="str">
        <f t="shared" si="18"/>
        <v>2012</v>
      </c>
      <c r="C586" t="s">
        <v>32</v>
      </c>
      <c r="D586" t="s">
        <v>33</v>
      </c>
      <c r="E586" t="s">
        <v>15</v>
      </c>
      <c r="F586">
        <v>22771.200000000001</v>
      </c>
      <c r="G586">
        <v>0</v>
      </c>
      <c r="H586">
        <v>0</v>
      </c>
      <c r="I586">
        <v>0</v>
      </c>
      <c r="J586">
        <v>38551.665647000002</v>
      </c>
      <c r="K586">
        <v>0.371332</v>
      </c>
      <c r="M586" t="str">
        <f t="shared" si="19"/>
        <v>2012Cardboard</v>
      </c>
    </row>
    <row r="587" spans="1:13" x14ac:dyDescent="0.25">
      <c r="A587" t="s">
        <v>60</v>
      </c>
      <c r="B587" t="str">
        <f t="shared" si="18"/>
        <v>2012</v>
      </c>
      <c r="C587" t="s">
        <v>32</v>
      </c>
      <c r="D587" t="s">
        <v>46</v>
      </c>
      <c r="E587" t="s">
        <v>13</v>
      </c>
      <c r="F587">
        <v>0</v>
      </c>
      <c r="G587">
        <v>0</v>
      </c>
      <c r="H587">
        <v>0</v>
      </c>
      <c r="I587">
        <v>0</v>
      </c>
      <c r="J587">
        <v>27896.976537999999</v>
      </c>
      <c r="K587">
        <v>0</v>
      </c>
      <c r="M587" t="str">
        <f t="shared" si="19"/>
        <v>2012Liquidpaperboard</v>
      </c>
    </row>
    <row r="588" spans="1:13" x14ac:dyDescent="0.25">
      <c r="A588" t="s">
        <v>60</v>
      </c>
      <c r="B588" t="str">
        <f t="shared" si="18"/>
        <v>2012</v>
      </c>
      <c r="C588" t="s">
        <v>32</v>
      </c>
      <c r="D588" t="s">
        <v>46</v>
      </c>
      <c r="E588" t="s">
        <v>14</v>
      </c>
      <c r="F588">
        <v>0</v>
      </c>
      <c r="G588">
        <v>0</v>
      </c>
      <c r="H588">
        <v>0</v>
      </c>
      <c r="I588">
        <v>0</v>
      </c>
      <c r="J588">
        <v>521.27632700000004</v>
      </c>
      <c r="K588">
        <v>0</v>
      </c>
      <c r="M588" t="str">
        <f t="shared" si="19"/>
        <v>2012Liquidpaperboard</v>
      </c>
    </row>
    <row r="589" spans="1:13" x14ac:dyDescent="0.25">
      <c r="A589" t="s">
        <v>60</v>
      </c>
      <c r="B589" t="str">
        <f t="shared" si="18"/>
        <v>2012</v>
      </c>
      <c r="C589" t="s">
        <v>32</v>
      </c>
      <c r="D589" t="s">
        <v>46</v>
      </c>
      <c r="E589" t="s">
        <v>15</v>
      </c>
      <c r="F589">
        <v>0</v>
      </c>
      <c r="G589">
        <v>0</v>
      </c>
      <c r="H589">
        <v>0</v>
      </c>
      <c r="I589">
        <v>0</v>
      </c>
      <c r="J589">
        <v>29271.233225</v>
      </c>
      <c r="K589">
        <v>0</v>
      </c>
      <c r="M589" t="str">
        <f t="shared" si="19"/>
        <v>2012Liquidpaperboard</v>
      </c>
    </row>
    <row r="590" spans="1:13" x14ac:dyDescent="0.25">
      <c r="A590" t="s">
        <v>60</v>
      </c>
      <c r="B590" t="str">
        <f t="shared" si="18"/>
        <v>2012</v>
      </c>
      <c r="C590" t="s">
        <v>32</v>
      </c>
      <c r="D590" t="s">
        <v>34</v>
      </c>
      <c r="E590" t="s">
        <v>13</v>
      </c>
      <c r="F590">
        <v>0</v>
      </c>
      <c r="G590">
        <v>0</v>
      </c>
      <c r="H590">
        <v>0</v>
      </c>
      <c r="I590">
        <v>0</v>
      </c>
      <c r="J590">
        <v>0</v>
      </c>
      <c r="M590" t="str">
        <f t="shared" si="19"/>
        <v>2012Newsprint and magazines</v>
      </c>
    </row>
    <row r="591" spans="1:13" x14ac:dyDescent="0.25">
      <c r="A591" t="s">
        <v>60</v>
      </c>
      <c r="B591" t="str">
        <f t="shared" si="18"/>
        <v>2012</v>
      </c>
      <c r="C591" t="s">
        <v>32</v>
      </c>
      <c r="D591" t="s">
        <v>34</v>
      </c>
      <c r="E591" t="s">
        <v>14</v>
      </c>
      <c r="F591">
        <v>0</v>
      </c>
      <c r="G591">
        <v>0</v>
      </c>
      <c r="H591">
        <v>0</v>
      </c>
      <c r="I591">
        <v>0</v>
      </c>
      <c r="J591">
        <v>0</v>
      </c>
      <c r="M591" t="str">
        <f t="shared" si="19"/>
        <v>2012Newsprint and magazines</v>
      </c>
    </row>
    <row r="592" spans="1:13" x14ac:dyDescent="0.25">
      <c r="A592" t="s">
        <v>60</v>
      </c>
      <c r="B592" t="str">
        <f t="shared" si="18"/>
        <v>2012</v>
      </c>
      <c r="C592" t="s">
        <v>32</v>
      </c>
      <c r="D592" t="s">
        <v>34</v>
      </c>
      <c r="E592" t="s">
        <v>15</v>
      </c>
      <c r="F592">
        <v>9381</v>
      </c>
      <c r="G592">
        <v>0</v>
      </c>
      <c r="H592">
        <v>0</v>
      </c>
      <c r="I592">
        <v>0</v>
      </c>
      <c r="J592">
        <v>0</v>
      </c>
      <c r="K592">
        <v>1</v>
      </c>
      <c r="M592" t="str">
        <f t="shared" si="19"/>
        <v>2012Newsprint and magazines</v>
      </c>
    </row>
    <row r="593" spans="1:13" x14ac:dyDescent="0.25">
      <c r="A593" t="s">
        <v>60</v>
      </c>
      <c r="B593" t="str">
        <f t="shared" si="18"/>
        <v>2012</v>
      </c>
      <c r="C593" t="s">
        <v>32</v>
      </c>
      <c r="D593" t="s">
        <v>35</v>
      </c>
      <c r="E593" t="s">
        <v>13</v>
      </c>
      <c r="F593">
        <v>423298</v>
      </c>
      <c r="G593">
        <v>0</v>
      </c>
      <c r="H593">
        <v>0</v>
      </c>
      <c r="I593">
        <v>0</v>
      </c>
      <c r="J593">
        <v>83281.214397000003</v>
      </c>
      <c r="K593">
        <v>0.83560000000000001</v>
      </c>
      <c r="M593" t="str">
        <f t="shared" si="19"/>
        <v>2012Other paper</v>
      </c>
    </row>
    <row r="594" spans="1:13" x14ac:dyDescent="0.25">
      <c r="A594" t="s">
        <v>60</v>
      </c>
      <c r="B594" t="str">
        <f t="shared" si="18"/>
        <v>2012</v>
      </c>
      <c r="C594" t="s">
        <v>32</v>
      </c>
      <c r="D594" t="s">
        <v>35</v>
      </c>
      <c r="E594" t="s">
        <v>14</v>
      </c>
      <c r="F594">
        <v>0</v>
      </c>
      <c r="G594">
        <v>0</v>
      </c>
      <c r="H594">
        <v>0</v>
      </c>
      <c r="I594">
        <v>0</v>
      </c>
      <c r="J594">
        <v>1590.0103079999999</v>
      </c>
      <c r="K594">
        <v>0</v>
      </c>
      <c r="M594" t="str">
        <f t="shared" si="19"/>
        <v>2012Other paper</v>
      </c>
    </row>
    <row r="595" spans="1:13" x14ac:dyDescent="0.25">
      <c r="A595" t="s">
        <v>60</v>
      </c>
      <c r="B595" t="str">
        <f t="shared" si="18"/>
        <v>2012</v>
      </c>
      <c r="C595" t="s">
        <v>32</v>
      </c>
      <c r="D595" t="s">
        <v>35</v>
      </c>
      <c r="E595" t="s">
        <v>15</v>
      </c>
      <c r="F595">
        <v>259023</v>
      </c>
      <c r="G595">
        <v>0</v>
      </c>
      <c r="H595">
        <v>0</v>
      </c>
      <c r="I595">
        <v>0</v>
      </c>
      <c r="J595">
        <v>131715.839461</v>
      </c>
      <c r="K595">
        <v>0.66290499999999997</v>
      </c>
      <c r="M595" t="str">
        <f t="shared" si="19"/>
        <v>2012Other paper</v>
      </c>
    </row>
    <row r="596" spans="1:13" x14ac:dyDescent="0.25">
      <c r="A596" t="s">
        <v>60</v>
      </c>
      <c r="B596" t="str">
        <f t="shared" si="18"/>
        <v>2012</v>
      </c>
      <c r="C596" t="s">
        <v>32</v>
      </c>
      <c r="D596" t="s">
        <v>36</v>
      </c>
      <c r="E596" t="s">
        <v>13</v>
      </c>
      <c r="F596">
        <v>49936</v>
      </c>
      <c r="G596">
        <v>0</v>
      </c>
      <c r="H596">
        <v>0</v>
      </c>
      <c r="I596">
        <v>0</v>
      </c>
      <c r="J596">
        <v>80069.282691</v>
      </c>
      <c r="K596">
        <v>0.38410699999999998</v>
      </c>
      <c r="M596" t="str">
        <f t="shared" si="19"/>
        <v>2012Printing and writing paper</v>
      </c>
    </row>
    <row r="597" spans="1:13" x14ac:dyDescent="0.25">
      <c r="A597" t="s">
        <v>60</v>
      </c>
      <c r="B597" t="str">
        <f t="shared" si="18"/>
        <v>2012</v>
      </c>
      <c r="C597" t="s">
        <v>32</v>
      </c>
      <c r="D597" t="s">
        <v>36</v>
      </c>
      <c r="E597" t="s">
        <v>14</v>
      </c>
      <c r="F597">
        <v>0</v>
      </c>
      <c r="G597">
        <v>0</v>
      </c>
      <c r="H597">
        <v>0</v>
      </c>
      <c r="I597">
        <v>0</v>
      </c>
      <c r="J597">
        <v>1624.663153</v>
      </c>
      <c r="K597">
        <v>0</v>
      </c>
      <c r="M597" t="str">
        <f t="shared" si="19"/>
        <v>2012Printing and writing paper</v>
      </c>
    </row>
    <row r="598" spans="1:13" x14ac:dyDescent="0.25">
      <c r="A598" t="s">
        <v>60</v>
      </c>
      <c r="B598" t="str">
        <f t="shared" si="18"/>
        <v>2012</v>
      </c>
      <c r="C598" t="s">
        <v>32</v>
      </c>
      <c r="D598" t="s">
        <v>36</v>
      </c>
      <c r="E598" t="s">
        <v>15</v>
      </c>
      <c r="F598">
        <v>0</v>
      </c>
      <c r="G598">
        <v>0</v>
      </c>
      <c r="H598">
        <v>0</v>
      </c>
      <c r="I598">
        <v>0</v>
      </c>
      <c r="J598">
        <v>87931.046635000006</v>
      </c>
      <c r="K598">
        <v>0</v>
      </c>
      <c r="M598" t="str">
        <f t="shared" si="19"/>
        <v>2012Printing and writing paper</v>
      </c>
    </row>
    <row r="599" spans="1:13" x14ac:dyDescent="0.25">
      <c r="A599" t="s">
        <v>60</v>
      </c>
      <c r="B599" t="str">
        <f t="shared" si="18"/>
        <v>2012</v>
      </c>
      <c r="C599" t="s">
        <v>49</v>
      </c>
      <c r="D599" t="s">
        <v>50</v>
      </c>
      <c r="E599" t="s">
        <v>13</v>
      </c>
      <c r="F599">
        <v>9891.6599380890493</v>
      </c>
      <c r="G599">
        <v>0</v>
      </c>
      <c r="H599">
        <v>117.312672846948</v>
      </c>
      <c r="I599">
        <v>0</v>
      </c>
      <c r="J599">
        <v>53088.309823000003</v>
      </c>
      <c r="K599">
        <v>0.15862699999999999</v>
      </c>
      <c r="M599" t="str">
        <f t="shared" si="19"/>
        <v>2012HDPE (2)</v>
      </c>
    </row>
    <row r="600" spans="1:13" x14ac:dyDescent="0.25">
      <c r="A600" t="s">
        <v>60</v>
      </c>
      <c r="B600" t="str">
        <f t="shared" si="18"/>
        <v>2012</v>
      </c>
      <c r="C600" t="s">
        <v>49</v>
      </c>
      <c r="D600" t="s">
        <v>50</v>
      </c>
      <c r="E600" t="s">
        <v>14</v>
      </c>
      <c r="F600">
        <v>1535.9616598489499</v>
      </c>
      <c r="G600">
        <v>0</v>
      </c>
      <c r="H600">
        <v>18.2161304407038</v>
      </c>
      <c r="I600">
        <v>0</v>
      </c>
      <c r="J600">
        <v>4249.4234040000001</v>
      </c>
      <c r="K600">
        <v>0.26779500000000001</v>
      </c>
      <c r="M600" t="str">
        <f t="shared" si="19"/>
        <v>2012HDPE (2)</v>
      </c>
    </row>
    <row r="601" spans="1:13" x14ac:dyDescent="0.25">
      <c r="A601" t="s">
        <v>60</v>
      </c>
      <c r="B601" t="str">
        <f t="shared" si="18"/>
        <v>2012</v>
      </c>
      <c r="C601" t="s">
        <v>49</v>
      </c>
      <c r="D601" t="s">
        <v>50</v>
      </c>
      <c r="E601" t="s">
        <v>15</v>
      </c>
      <c r="F601">
        <v>32418.137287097401</v>
      </c>
      <c r="G601">
        <v>0</v>
      </c>
      <c r="H601">
        <v>384.47119671234799</v>
      </c>
      <c r="I601">
        <v>0</v>
      </c>
      <c r="J601">
        <v>74930.349870999999</v>
      </c>
      <c r="K601">
        <v>0.30447999999999997</v>
      </c>
      <c r="M601" t="str">
        <f t="shared" si="19"/>
        <v>2012HDPE (2)</v>
      </c>
    </row>
    <row r="602" spans="1:13" x14ac:dyDescent="0.25">
      <c r="A602" t="s">
        <v>60</v>
      </c>
      <c r="B602" t="str">
        <f t="shared" si="18"/>
        <v>2012</v>
      </c>
      <c r="C602" t="s">
        <v>49</v>
      </c>
      <c r="D602" t="s">
        <v>51</v>
      </c>
      <c r="E602" t="s">
        <v>13</v>
      </c>
      <c r="F602">
        <v>17572.002700035799</v>
      </c>
      <c r="G602">
        <v>0</v>
      </c>
      <c r="H602">
        <v>76.046062573678597</v>
      </c>
      <c r="I602">
        <v>0</v>
      </c>
      <c r="J602">
        <v>39760.700662000003</v>
      </c>
      <c r="K602">
        <v>0.30741000000000002</v>
      </c>
      <c r="M602" t="str">
        <f t="shared" si="19"/>
        <v>2012LDPE (4)</v>
      </c>
    </row>
    <row r="603" spans="1:13" x14ac:dyDescent="0.25">
      <c r="A603" t="s">
        <v>60</v>
      </c>
      <c r="B603" t="str">
        <f t="shared" si="18"/>
        <v>2012</v>
      </c>
      <c r="C603" t="s">
        <v>49</v>
      </c>
      <c r="D603" t="s">
        <v>51</v>
      </c>
      <c r="E603" t="s">
        <v>14</v>
      </c>
      <c r="F603">
        <v>77.535983468734798</v>
      </c>
      <c r="G603">
        <v>0</v>
      </c>
      <c r="H603">
        <v>0.33555118054717298</v>
      </c>
      <c r="I603">
        <v>0</v>
      </c>
      <c r="J603">
        <v>3182.62255</v>
      </c>
      <c r="K603">
        <v>2.3883000000000001E-2</v>
      </c>
      <c r="M603" t="str">
        <f t="shared" si="19"/>
        <v>2012LDPE (4)</v>
      </c>
    </row>
    <row r="604" spans="1:13" x14ac:dyDescent="0.25">
      <c r="A604" t="s">
        <v>60</v>
      </c>
      <c r="B604" t="str">
        <f t="shared" si="18"/>
        <v>2012</v>
      </c>
      <c r="C604" t="s">
        <v>49</v>
      </c>
      <c r="D604" t="s">
        <v>51</v>
      </c>
      <c r="E604" t="s">
        <v>15</v>
      </c>
      <c r="F604">
        <v>19321.743416495501</v>
      </c>
      <c r="G604">
        <v>0</v>
      </c>
      <c r="H604">
        <v>83.618386245774204</v>
      </c>
      <c r="I604">
        <v>0</v>
      </c>
      <c r="J604">
        <v>35740.089702999998</v>
      </c>
      <c r="K604">
        <v>0.35189399999999998</v>
      </c>
      <c r="M604" t="str">
        <f t="shared" si="19"/>
        <v>2012LDPE (4)</v>
      </c>
    </row>
    <row r="605" spans="1:13" x14ac:dyDescent="0.25">
      <c r="A605" t="s">
        <v>60</v>
      </c>
      <c r="B605" t="str">
        <f t="shared" si="18"/>
        <v>2012</v>
      </c>
      <c r="C605" t="s">
        <v>49</v>
      </c>
      <c r="D605" t="s">
        <v>52</v>
      </c>
      <c r="E605" t="s">
        <v>13</v>
      </c>
      <c r="F605">
        <v>7020.7803523205303</v>
      </c>
      <c r="G605">
        <v>0</v>
      </c>
      <c r="H605">
        <v>0</v>
      </c>
      <c r="I605">
        <v>0</v>
      </c>
      <c r="J605">
        <v>29830.297159000002</v>
      </c>
      <c r="K605">
        <v>0.19051699999999999</v>
      </c>
      <c r="M605" t="str">
        <f t="shared" si="19"/>
        <v>2012Other plastics (7)</v>
      </c>
    </row>
    <row r="606" spans="1:13" x14ac:dyDescent="0.25">
      <c r="A606" t="s">
        <v>60</v>
      </c>
      <c r="B606" t="str">
        <f t="shared" si="18"/>
        <v>2012</v>
      </c>
      <c r="C606" t="s">
        <v>49</v>
      </c>
      <c r="D606" t="s">
        <v>52</v>
      </c>
      <c r="E606" t="s">
        <v>14</v>
      </c>
      <c r="F606">
        <v>18.607262562077299</v>
      </c>
      <c r="G606">
        <v>0</v>
      </c>
      <c r="H606">
        <v>0</v>
      </c>
      <c r="I606">
        <v>0</v>
      </c>
      <c r="J606">
        <v>2278.4956350000002</v>
      </c>
      <c r="K606">
        <v>8.0999999999999996E-3</v>
      </c>
      <c r="M606" t="str">
        <f t="shared" si="19"/>
        <v>2012Other plastics (7)</v>
      </c>
    </row>
    <row r="607" spans="1:13" x14ac:dyDescent="0.25">
      <c r="A607" t="s">
        <v>60</v>
      </c>
      <c r="B607" t="str">
        <f t="shared" si="18"/>
        <v>2012</v>
      </c>
      <c r="C607" t="s">
        <v>49</v>
      </c>
      <c r="D607" t="s">
        <v>52</v>
      </c>
      <c r="E607" t="s">
        <v>15</v>
      </c>
      <c r="F607">
        <v>2307.6123851174002</v>
      </c>
      <c r="G607">
        <v>0</v>
      </c>
      <c r="H607">
        <v>0</v>
      </c>
      <c r="I607">
        <v>0</v>
      </c>
      <c r="J607">
        <v>88365.327778999999</v>
      </c>
      <c r="K607">
        <v>2.5448999999999999E-2</v>
      </c>
      <c r="M607" t="str">
        <f t="shared" si="19"/>
        <v>2012Other plastics (7)</v>
      </c>
    </row>
    <row r="608" spans="1:13" x14ac:dyDescent="0.25">
      <c r="A608" t="s">
        <v>60</v>
      </c>
      <c r="B608" t="str">
        <f t="shared" si="18"/>
        <v>2012</v>
      </c>
      <c r="C608" t="s">
        <v>49</v>
      </c>
      <c r="D608" t="s">
        <v>53</v>
      </c>
      <c r="E608" t="s">
        <v>13</v>
      </c>
      <c r="F608">
        <v>2175.8436405387001</v>
      </c>
      <c r="G608">
        <v>0</v>
      </c>
      <c r="H608">
        <v>0</v>
      </c>
      <c r="I608">
        <v>0</v>
      </c>
      <c r="J608">
        <v>21990.555114999999</v>
      </c>
      <c r="K608">
        <v>9.0035000000000004E-2</v>
      </c>
      <c r="M608" t="str">
        <f t="shared" si="19"/>
        <v>2012PET (1)</v>
      </c>
    </row>
    <row r="609" spans="1:13" x14ac:dyDescent="0.25">
      <c r="A609" t="s">
        <v>60</v>
      </c>
      <c r="B609" t="str">
        <f t="shared" si="18"/>
        <v>2012</v>
      </c>
      <c r="C609" t="s">
        <v>49</v>
      </c>
      <c r="D609" t="s">
        <v>53</v>
      </c>
      <c r="E609" t="s">
        <v>14</v>
      </c>
      <c r="F609">
        <v>65.078745632351399</v>
      </c>
      <c r="G609">
        <v>0</v>
      </c>
      <c r="H609">
        <v>0</v>
      </c>
      <c r="I609">
        <v>0</v>
      </c>
      <c r="J609">
        <v>1760.2214100000001</v>
      </c>
      <c r="K609">
        <v>3.5652999999999997E-2</v>
      </c>
      <c r="M609" t="str">
        <f t="shared" si="19"/>
        <v>2012PET (1)</v>
      </c>
    </row>
    <row r="610" spans="1:13" x14ac:dyDescent="0.25">
      <c r="A610" t="s">
        <v>60</v>
      </c>
      <c r="B610" t="str">
        <f t="shared" si="18"/>
        <v>2012</v>
      </c>
      <c r="C610" t="s">
        <v>49</v>
      </c>
      <c r="D610" t="s">
        <v>53</v>
      </c>
      <c r="E610" t="s">
        <v>15</v>
      </c>
      <c r="F610">
        <v>25874.604813828901</v>
      </c>
      <c r="G610">
        <v>0</v>
      </c>
      <c r="H610">
        <v>0</v>
      </c>
      <c r="I610">
        <v>0</v>
      </c>
      <c r="J610">
        <v>50000.578400999999</v>
      </c>
      <c r="K610">
        <v>0.34101500000000001</v>
      </c>
      <c r="M610" t="str">
        <f t="shared" si="19"/>
        <v>2012PET (1)</v>
      </c>
    </row>
    <row r="611" spans="1:13" x14ac:dyDescent="0.25">
      <c r="A611" t="s">
        <v>60</v>
      </c>
      <c r="B611" t="str">
        <f t="shared" si="18"/>
        <v>2012</v>
      </c>
      <c r="C611" t="s">
        <v>49</v>
      </c>
      <c r="D611" t="s">
        <v>54</v>
      </c>
      <c r="E611" t="s">
        <v>13</v>
      </c>
      <c r="F611">
        <v>9230.5472360648291</v>
      </c>
      <c r="G611">
        <v>0</v>
      </c>
      <c r="H611">
        <v>82.024961002176894</v>
      </c>
      <c r="I611">
        <v>0</v>
      </c>
      <c r="J611">
        <v>42648.349313999999</v>
      </c>
      <c r="K611">
        <v>0.17922199999999999</v>
      </c>
      <c r="M611" t="str">
        <f t="shared" si="19"/>
        <v>2012PP (5)</v>
      </c>
    </row>
    <row r="612" spans="1:13" x14ac:dyDescent="0.25">
      <c r="A612" t="s">
        <v>60</v>
      </c>
      <c r="B612" t="str">
        <f t="shared" si="18"/>
        <v>2012</v>
      </c>
      <c r="C612" t="s">
        <v>49</v>
      </c>
      <c r="D612" t="s">
        <v>54</v>
      </c>
      <c r="E612" t="s">
        <v>14</v>
      </c>
      <c r="F612">
        <v>32.278986596432901</v>
      </c>
      <c r="G612">
        <v>0</v>
      </c>
      <c r="H612">
        <v>0.28683918180033702</v>
      </c>
      <c r="I612">
        <v>0</v>
      </c>
      <c r="J612">
        <v>3413.7627339999999</v>
      </c>
      <c r="K612">
        <v>9.4490000000000008E-3</v>
      </c>
      <c r="M612" t="str">
        <f t="shared" si="19"/>
        <v>2012PP (5)</v>
      </c>
    </row>
    <row r="613" spans="1:13" x14ac:dyDescent="0.25">
      <c r="A613" t="s">
        <v>60</v>
      </c>
      <c r="B613" t="str">
        <f t="shared" si="18"/>
        <v>2012</v>
      </c>
      <c r="C613" t="s">
        <v>49</v>
      </c>
      <c r="D613" t="s">
        <v>54</v>
      </c>
      <c r="E613" t="s">
        <v>15</v>
      </c>
      <c r="F613">
        <v>10993.184657338699</v>
      </c>
      <c r="G613">
        <v>0</v>
      </c>
      <c r="H613">
        <v>97.688199816022802</v>
      </c>
      <c r="I613">
        <v>0</v>
      </c>
      <c r="J613">
        <v>38335.738676000001</v>
      </c>
      <c r="K613">
        <v>0.22439000000000001</v>
      </c>
      <c r="M613" t="str">
        <f t="shared" si="19"/>
        <v>2012PP (5)</v>
      </c>
    </row>
    <row r="614" spans="1:13" x14ac:dyDescent="0.25">
      <c r="A614" t="s">
        <v>60</v>
      </c>
      <c r="B614" t="str">
        <f t="shared" si="18"/>
        <v>2012</v>
      </c>
      <c r="C614" t="s">
        <v>49</v>
      </c>
      <c r="D614" t="s">
        <v>55</v>
      </c>
      <c r="E614" t="s">
        <v>13</v>
      </c>
      <c r="F614">
        <v>2536.0148150168102</v>
      </c>
      <c r="G614">
        <v>0</v>
      </c>
      <c r="H614">
        <v>392.18605959913498</v>
      </c>
      <c r="I614">
        <v>0</v>
      </c>
      <c r="J614">
        <v>11106.340967</v>
      </c>
      <c r="K614">
        <v>0.20864199999999999</v>
      </c>
      <c r="M614" t="str">
        <f t="shared" si="19"/>
        <v>2012PS (6)</v>
      </c>
    </row>
    <row r="615" spans="1:13" x14ac:dyDescent="0.25">
      <c r="A615" t="s">
        <v>60</v>
      </c>
      <c r="B615" t="str">
        <f t="shared" si="18"/>
        <v>2012</v>
      </c>
      <c r="C615" t="s">
        <v>49</v>
      </c>
      <c r="D615" t="s">
        <v>55</v>
      </c>
      <c r="E615" t="s">
        <v>14</v>
      </c>
      <c r="F615">
        <v>802.86262221881395</v>
      </c>
      <c r="G615">
        <v>0</v>
      </c>
      <c r="H615">
        <v>123.053081695366</v>
      </c>
      <c r="I615">
        <v>0</v>
      </c>
      <c r="J615">
        <v>889.00071100000002</v>
      </c>
      <c r="K615">
        <v>0.51016899999999998</v>
      </c>
      <c r="M615" t="str">
        <f t="shared" si="19"/>
        <v>2012PS (6)</v>
      </c>
    </row>
    <row r="616" spans="1:13" x14ac:dyDescent="0.25">
      <c r="A616" t="s">
        <v>60</v>
      </c>
      <c r="B616" t="str">
        <f t="shared" si="18"/>
        <v>2012</v>
      </c>
      <c r="C616" t="s">
        <v>49</v>
      </c>
      <c r="D616" t="s">
        <v>55</v>
      </c>
      <c r="E616" t="s">
        <v>15</v>
      </c>
      <c r="F616">
        <v>2684.2382827643801</v>
      </c>
      <c r="G616">
        <v>0</v>
      </c>
      <c r="H616">
        <v>286.760858705499</v>
      </c>
      <c r="I616">
        <v>0</v>
      </c>
      <c r="J616">
        <v>9983.265281</v>
      </c>
      <c r="K616">
        <v>0.22934499999999999</v>
      </c>
      <c r="M616" t="str">
        <f t="shared" si="19"/>
        <v>2012PS (6)</v>
      </c>
    </row>
    <row r="617" spans="1:13" x14ac:dyDescent="0.25">
      <c r="A617" t="s">
        <v>60</v>
      </c>
      <c r="B617" t="str">
        <f t="shared" si="18"/>
        <v>2012</v>
      </c>
      <c r="C617" t="s">
        <v>49</v>
      </c>
      <c r="D617" t="s">
        <v>56</v>
      </c>
      <c r="E617" t="s">
        <v>13</v>
      </c>
      <c r="F617">
        <v>2874.41017784826</v>
      </c>
      <c r="G617">
        <v>0</v>
      </c>
      <c r="H617">
        <v>0</v>
      </c>
      <c r="I617">
        <v>0</v>
      </c>
      <c r="J617">
        <v>27987.979237</v>
      </c>
      <c r="K617">
        <v>9.3135999999999997E-2</v>
      </c>
      <c r="M617" t="str">
        <f t="shared" si="19"/>
        <v>2012PVC (3)</v>
      </c>
    </row>
    <row r="618" spans="1:13" x14ac:dyDescent="0.25">
      <c r="A618" t="s">
        <v>60</v>
      </c>
      <c r="B618" t="str">
        <f t="shared" si="18"/>
        <v>2012</v>
      </c>
      <c r="C618" t="s">
        <v>49</v>
      </c>
      <c r="D618" t="s">
        <v>56</v>
      </c>
      <c r="E618" t="s">
        <v>14</v>
      </c>
      <c r="F618">
        <v>318.44582400532897</v>
      </c>
      <c r="G618">
        <v>0</v>
      </c>
      <c r="H618">
        <v>0</v>
      </c>
      <c r="I618">
        <v>0</v>
      </c>
      <c r="J618">
        <v>2240.281794</v>
      </c>
      <c r="K618">
        <v>0.124454</v>
      </c>
      <c r="M618" t="str">
        <f t="shared" si="19"/>
        <v>2012PVC (3)</v>
      </c>
    </row>
    <row r="619" spans="1:13" x14ac:dyDescent="0.25">
      <c r="A619" t="s">
        <v>60</v>
      </c>
      <c r="B619" t="str">
        <f t="shared" si="18"/>
        <v>2012</v>
      </c>
      <c r="C619" t="s">
        <v>49</v>
      </c>
      <c r="D619" t="s">
        <v>56</v>
      </c>
      <c r="E619" t="s">
        <v>15</v>
      </c>
      <c r="F619">
        <v>1704.0332131110499</v>
      </c>
      <c r="G619">
        <v>0</v>
      </c>
      <c r="H619">
        <v>0</v>
      </c>
      <c r="I619">
        <v>0</v>
      </c>
      <c r="J619">
        <v>25157.828506000002</v>
      </c>
      <c r="K619">
        <v>6.3436000000000006E-2</v>
      </c>
      <c r="M619" t="str">
        <f t="shared" si="19"/>
        <v>2012PVC (3)</v>
      </c>
    </row>
    <row r="620" spans="1:13" x14ac:dyDescent="0.25">
      <c r="A620" t="s">
        <v>60</v>
      </c>
      <c r="B620" t="str">
        <f t="shared" si="18"/>
        <v>2012</v>
      </c>
      <c r="C620" t="s">
        <v>37</v>
      </c>
      <c r="D620" t="s">
        <v>38</v>
      </c>
      <c r="E620" t="s">
        <v>13</v>
      </c>
      <c r="F620">
        <v>0</v>
      </c>
      <c r="G620">
        <v>0</v>
      </c>
      <c r="H620">
        <v>0</v>
      </c>
      <c r="I620">
        <v>0</v>
      </c>
      <c r="J620">
        <v>37270.706157000001</v>
      </c>
      <c r="K620">
        <v>0</v>
      </c>
      <c r="M620" t="str">
        <f t="shared" si="19"/>
        <v>2012Clothing</v>
      </c>
    </row>
    <row r="621" spans="1:13" x14ac:dyDescent="0.25">
      <c r="A621" t="s">
        <v>60</v>
      </c>
      <c r="B621" t="str">
        <f t="shared" si="18"/>
        <v>2012</v>
      </c>
      <c r="C621" t="s">
        <v>37</v>
      </c>
      <c r="D621" t="s">
        <v>38</v>
      </c>
      <c r="E621" t="s">
        <v>14</v>
      </c>
      <c r="F621">
        <v>0</v>
      </c>
      <c r="G621">
        <v>0</v>
      </c>
      <c r="H621">
        <v>0</v>
      </c>
      <c r="I621">
        <v>0</v>
      </c>
      <c r="J621">
        <v>3599.178793</v>
      </c>
      <c r="K621">
        <v>0</v>
      </c>
      <c r="M621" t="str">
        <f t="shared" si="19"/>
        <v>2012Clothing</v>
      </c>
    </row>
    <row r="622" spans="1:13" x14ac:dyDescent="0.25">
      <c r="A622" t="s">
        <v>60</v>
      </c>
      <c r="B622" t="str">
        <f t="shared" si="18"/>
        <v>2012</v>
      </c>
      <c r="C622" t="s">
        <v>37</v>
      </c>
      <c r="D622" t="s">
        <v>38</v>
      </c>
      <c r="E622" t="s">
        <v>15</v>
      </c>
      <c r="F622">
        <v>0</v>
      </c>
      <c r="G622">
        <v>0</v>
      </c>
      <c r="H622">
        <v>0</v>
      </c>
      <c r="I622">
        <v>0</v>
      </c>
      <c r="J622">
        <v>65293.148767999999</v>
      </c>
      <c r="K622">
        <v>0</v>
      </c>
      <c r="M622" t="str">
        <f t="shared" si="19"/>
        <v>2012Clothing</v>
      </c>
    </row>
    <row r="623" spans="1:13" x14ac:dyDescent="0.25">
      <c r="A623" t="s">
        <v>60</v>
      </c>
      <c r="B623" t="str">
        <f t="shared" si="18"/>
        <v>2012</v>
      </c>
      <c r="C623" t="s">
        <v>37</v>
      </c>
      <c r="D623" t="s">
        <v>39</v>
      </c>
      <c r="E623" t="s">
        <v>13</v>
      </c>
      <c r="F623">
        <v>0</v>
      </c>
      <c r="G623">
        <v>0</v>
      </c>
      <c r="H623">
        <v>0</v>
      </c>
      <c r="I623">
        <v>0</v>
      </c>
      <c r="J623">
        <v>57247.059939999999</v>
      </c>
      <c r="K623">
        <v>0</v>
      </c>
      <c r="M623" t="str">
        <f t="shared" si="19"/>
        <v>2012Other textiles</v>
      </c>
    </row>
    <row r="624" spans="1:13" x14ac:dyDescent="0.25">
      <c r="A624" t="s">
        <v>60</v>
      </c>
      <c r="B624" t="str">
        <f t="shared" si="18"/>
        <v>2012</v>
      </c>
      <c r="C624" t="s">
        <v>37</v>
      </c>
      <c r="D624" t="s">
        <v>39</v>
      </c>
      <c r="E624" t="s">
        <v>14</v>
      </c>
      <c r="F624">
        <v>0</v>
      </c>
      <c r="G624">
        <v>0</v>
      </c>
      <c r="H624">
        <v>0</v>
      </c>
      <c r="I624">
        <v>0</v>
      </c>
      <c r="J624">
        <v>6415.4274059999998</v>
      </c>
      <c r="K624">
        <v>0</v>
      </c>
      <c r="M624" t="str">
        <f t="shared" si="19"/>
        <v>2012Other textiles</v>
      </c>
    </row>
    <row r="625" spans="1:13" x14ac:dyDescent="0.25">
      <c r="A625" t="s">
        <v>60</v>
      </c>
      <c r="B625" t="str">
        <f t="shared" si="18"/>
        <v>2012</v>
      </c>
      <c r="C625" t="s">
        <v>37</v>
      </c>
      <c r="D625" t="s">
        <v>39</v>
      </c>
      <c r="E625" t="s">
        <v>15</v>
      </c>
      <c r="F625">
        <v>1184</v>
      </c>
      <c r="G625">
        <v>0</v>
      </c>
      <c r="H625">
        <v>0</v>
      </c>
      <c r="I625">
        <v>0</v>
      </c>
      <c r="J625">
        <v>21380.394909999999</v>
      </c>
      <c r="K625">
        <v>5.2471999999999998E-2</v>
      </c>
      <c r="M625" t="str">
        <f t="shared" si="19"/>
        <v>2012Other textiles</v>
      </c>
    </row>
    <row r="626" spans="1:13" x14ac:dyDescent="0.25">
      <c r="A626" t="s">
        <v>60</v>
      </c>
      <c r="B626" t="str">
        <f t="shared" si="18"/>
        <v>2012</v>
      </c>
      <c r="C626" t="s">
        <v>40</v>
      </c>
      <c r="D626" t="s">
        <v>41</v>
      </c>
      <c r="E626" t="s">
        <v>13</v>
      </c>
      <c r="F626">
        <v>8783</v>
      </c>
      <c r="G626">
        <v>0</v>
      </c>
      <c r="H626">
        <v>0</v>
      </c>
      <c r="I626">
        <v>0</v>
      </c>
      <c r="J626">
        <v>8015.1466360000004</v>
      </c>
      <c r="K626">
        <v>0.52285499999999996</v>
      </c>
      <c r="M626" t="str">
        <f t="shared" si="19"/>
        <v>2012Other rubber</v>
      </c>
    </row>
    <row r="627" spans="1:13" x14ac:dyDescent="0.25">
      <c r="A627" t="s">
        <v>60</v>
      </c>
      <c r="B627" t="str">
        <f t="shared" si="18"/>
        <v>2012</v>
      </c>
      <c r="C627" t="s">
        <v>40</v>
      </c>
      <c r="D627" t="s">
        <v>41</v>
      </c>
      <c r="E627" t="s">
        <v>14</v>
      </c>
      <c r="F627">
        <v>0</v>
      </c>
      <c r="G627">
        <v>0</v>
      </c>
      <c r="H627">
        <v>0</v>
      </c>
      <c r="I627">
        <v>0</v>
      </c>
      <c r="J627">
        <v>174.25552500000001</v>
      </c>
      <c r="K627">
        <v>0</v>
      </c>
      <c r="M627" t="str">
        <f t="shared" si="19"/>
        <v>2012Other rubber</v>
      </c>
    </row>
    <row r="628" spans="1:13" x14ac:dyDescent="0.25">
      <c r="A628" t="s">
        <v>60</v>
      </c>
      <c r="B628" t="str">
        <f t="shared" si="18"/>
        <v>2012</v>
      </c>
      <c r="C628" t="s">
        <v>40</v>
      </c>
      <c r="D628" t="s">
        <v>41</v>
      </c>
      <c r="E628" t="s">
        <v>15</v>
      </c>
      <c r="F628">
        <v>0</v>
      </c>
      <c r="G628">
        <v>0</v>
      </c>
      <c r="H628">
        <v>0</v>
      </c>
      <c r="I628">
        <v>0</v>
      </c>
      <c r="J628">
        <v>2565.1705350000002</v>
      </c>
      <c r="K628">
        <v>0</v>
      </c>
      <c r="M628" t="str">
        <f t="shared" si="19"/>
        <v>2012Other rubber</v>
      </c>
    </row>
    <row r="629" spans="1:13" x14ac:dyDescent="0.25">
      <c r="A629" t="s">
        <v>60</v>
      </c>
      <c r="B629" t="str">
        <f t="shared" si="18"/>
        <v>2012</v>
      </c>
      <c r="C629" t="s">
        <v>40</v>
      </c>
      <c r="D629" t="s">
        <v>42</v>
      </c>
      <c r="E629" t="s">
        <v>13</v>
      </c>
      <c r="F629">
        <v>25247</v>
      </c>
      <c r="G629">
        <v>0</v>
      </c>
      <c r="H629">
        <v>0</v>
      </c>
      <c r="I629">
        <v>0</v>
      </c>
      <c r="J629">
        <v>872.46282299999996</v>
      </c>
      <c r="K629">
        <v>0.96659700000000004</v>
      </c>
      <c r="M629" t="str">
        <f t="shared" si="19"/>
        <v>2012Passenger tyres</v>
      </c>
    </row>
    <row r="630" spans="1:13" x14ac:dyDescent="0.25">
      <c r="A630" t="s">
        <v>60</v>
      </c>
      <c r="B630" t="str">
        <f t="shared" si="18"/>
        <v>2012</v>
      </c>
      <c r="C630" t="s">
        <v>40</v>
      </c>
      <c r="D630" t="s">
        <v>42</v>
      </c>
      <c r="E630" t="s">
        <v>14</v>
      </c>
      <c r="F630">
        <v>268</v>
      </c>
      <c r="G630">
        <v>0</v>
      </c>
      <c r="H630">
        <v>0</v>
      </c>
      <c r="I630">
        <v>0</v>
      </c>
      <c r="J630">
        <v>124.97738200000001</v>
      </c>
      <c r="K630">
        <v>0.68197300000000005</v>
      </c>
      <c r="M630" t="str">
        <f t="shared" si="19"/>
        <v>2012Passenger tyres</v>
      </c>
    </row>
    <row r="631" spans="1:13" x14ac:dyDescent="0.25">
      <c r="A631" t="s">
        <v>60</v>
      </c>
      <c r="B631" t="str">
        <f t="shared" si="18"/>
        <v>2012</v>
      </c>
      <c r="C631" t="s">
        <v>40</v>
      </c>
      <c r="D631" t="s">
        <v>42</v>
      </c>
      <c r="E631" t="s">
        <v>15</v>
      </c>
      <c r="F631">
        <v>1343</v>
      </c>
      <c r="G631">
        <v>0</v>
      </c>
      <c r="H631">
        <v>0</v>
      </c>
      <c r="I631">
        <v>0</v>
      </c>
      <c r="J631">
        <v>0</v>
      </c>
      <c r="K631">
        <v>1</v>
      </c>
      <c r="M631" t="str">
        <f t="shared" si="19"/>
        <v>2012Passenger tyres</v>
      </c>
    </row>
    <row r="632" spans="1:13" x14ac:dyDescent="0.25">
      <c r="A632" t="s">
        <v>61</v>
      </c>
      <c r="B632" t="str">
        <f t="shared" si="18"/>
        <v>2013</v>
      </c>
      <c r="C632" t="s">
        <v>11</v>
      </c>
      <c r="D632" t="s">
        <v>12</v>
      </c>
      <c r="E632" t="s">
        <v>13</v>
      </c>
      <c r="F632">
        <v>6290</v>
      </c>
      <c r="G632">
        <v>0</v>
      </c>
      <c r="H632">
        <v>0</v>
      </c>
      <c r="I632">
        <v>0</v>
      </c>
      <c r="J632">
        <v>2802.4421139999999</v>
      </c>
      <c r="K632">
        <v>0.69178300000000004</v>
      </c>
      <c r="M632" t="str">
        <f t="shared" si="19"/>
        <v>2013Asphalt</v>
      </c>
    </row>
    <row r="633" spans="1:13" x14ac:dyDescent="0.25">
      <c r="A633" t="s">
        <v>61</v>
      </c>
      <c r="B633" t="str">
        <f t="shared" si="18"/>
        <v>2013</v>
      </c>
      <c r="C633" t="s">
        <v>11</v>
      </c>
      <c r="D633" t="s">
        <v>12</v>
      </c>
      <c r="E633" t="s">
        <v>14</v>
      </c>
      <c r="F633">
        <v>249150</v>
      </c>
      <c r="G633">
        <v>0</v>
      </c>
      <c r="H633">
        <v>0</v>
      </c>
      <c r="I633">
        <v>0</v>
      </c>
      <c r="J633">
        <v>900.54655700000001</v>
      </c>
      <c r="K633">
        <v>0.99639800000000001</v>
      </c>
      <c r="M633" t="str">
        <f t="shared" si="19"/>
        <v>2013Asphalt</v>
      </c>
    </row>
    <row r="634" spans="1:13" x14ac:dyDescent="0.25">
      <c r="A634" t="s">
        <v>61</v>
      </c>
      <c r="B634" t="str">
        <f t="shared" si="18"/>
        <v>2013</v>
      </c>
      <c r="C634" t="s">
        <v>11</v>
      </c>
      <c r="D634" t="s">
        <v>12</v>
      </c>
      <c r="E634" t="s">
        <v>15</v>
      </c>
      <c r="F634">
        <v>2395</v>
      </c>
      <c r="G634">
        <v>0</v>
      </c>
      <c r="H634">
        <v>0</v>
      </c>
      <c r="I634">
        <v>0</v>
      </c>
      <c r="J634">
        <v>724.487619</v>
      </c>
      <c r="K634">
        <v>0.76775400000000005</v>
      </c>
      <c r="M634" t="str">
        <f t="shared" si="19"/>
        <v>2013Asphalt</v>
      </c>
    </row>
    <row r="635" spans="1:13" x14ac:dyDescent="0.25">
      <c r="A635" t="s">
        <v>61</v>
      </c>
      <c r="B635" t="str">
        <f t="shared" si="18"/>
        <v>2013</v>
      </c>
      <c r="C635" t="s">
        <v>11</v>
      </c>
      <c r="D635" t="s">
        <v>16</v>
      </c>
      <c r="E635" t="s">
        <v>13</v>
      </c>
      <c r="F635">
        <v>6208</v>
      </c>
      <c r="G635">
        <v>0</v>
      </c>
      <c r="H635">
        <v>0</v>
      </c>
      <c r="I635">
        <v>0</v>
      </c>
      <c r="J635">
        <v>23999.673705000001</v>
      </c>
      <c r="K635">
        <v>0.20551</v>
      </c>
      <c r="M635" t="str">
        <f t="shared" si="19"/>
        <v>2013Bricks</v>
      </c>
    </row>
    <row r="636" spans="1:13" x14ac:dyDescent="0.25">
      <c r="A636" t="s">
        <v>61</v>
      </c>
      <c r="B636" t="str">
        <f t="shared" si="18"/>
        <v>2013</v>
      </c>
      <c r="C636" t="s">
        <v>11</v>
      </c>
      <c r="D636" t="s">
        <v>16</v>
      </c>
      <c r="E636" t="s">
        <v>14</v>
      </c>
      <c r="F636">
        <v>361430</v>
      </c>
      <c r="G636">
        <v>0</v>
      </c>
      <c r="H636">
        <v>0</v>
      </c>
      <c r="I636">
        <v>0</v>
      </c>
      <c r="J636">
        <v>25459.269824999999</v>
      </c>
      <c r="K636">
        <v>0.93419399999999997</v>
      </c>
      <c r="M636" t="str">
        <f t="shared" si="19"/>
        <v>2013Bricks</v>
      </c>
    </row>
    <row r="637" spans="1:13" x14ac:dyDescent="0.25">
      <c r="A637" t="s">
        <v>61</v>
      </c>
      <c r="B637" t="str">
        <f t="shared" si="18"/>
        <v>2013</v>
      </c>
      <c r="C637" t="s">
        <v>11</v>
      </c>
      <c r="D637" t="s">
        <v>16</v>
      </c>
      <c r="E637" t="s">
        <v>15</v>
      </c>
      <c r="F637">
        <v>2083</v>
      </c>
      <c r="G637">
        <v>0</v>
      </c>
      <c r="H637">
        <v>0</v>
      </c>
      <c r="I637">
        <v>0</v>
      </c>
      <c r="J637">
        <v>47586.960068</v>
      </c>
      <c r="K637">
        <v>4.1936000000000001E-2</v>
      </c>
      <c r="M637" t="str">
        <f t="shared" si="19"/>
        <v>2013Bricks</v>
      </c>
    </row>
    <row r="638" spans="1:13" x14ac:dyDescent="0.25">
      <c r="A638" t="s">
        <v>61</v>
      </c>
      <c r="B638" t="str">
        <f t="shared" si="18"/>
        <v>2013</v>
      </c>
      <c r="C638" t="s">
        <v>11</v>
      </c>
      <c r="D638" t="s">
        <v>17</v>
      </c>
      <c r="E638" t="s">
        <v>13</v>
      </c>
      <c r="F638">
        <v>8436</v>
      </c>
      <c r="G638">
        <v>0</v>
      </c>
      <c r="H638">
        <v>0</v>
      </c>
      <c r="I638">
        <v>0</v>
      </c>
      <c r="J638">
        <v>28357.414987</v>
      </c>
      <c r="K638">
        <v>0.22928000000000001</v>
      </c>
      <c r="M638" t="str">
        <f t="shared" si="19"/>
        <v>2013Concrete</v>
      </c>
    </row>
    <row r="639" spans="1:13" x14ac:dyDescent="0.25">
      <c r="A639" t="s">
        <v>61</v>
      </c>
      <c r="B639" t="str">
        <f t="shared" si="18"/>
        <v>2013</v>
      </c>
      <c r="C639" t="s">
        <v>11</v>
      </c>
      <c r="D639" t="s">
        <v>17</v>
      </c>
      <c r="E639" t="s">
        <v>14</v>
      </c>
      <c r="F639">
        <v>1958709</v>
      </c>
      <c r="G639">
        <v>0</v>
      </c>
      <c r="H639">
        <v>0</v>
      </c>
      <c r="I639">
        <v>0</v>
      </c>
      <c r="J639">
        <v>23159.035908999998</v>
      </c>
      <c r="K639">
        <v>0.98831400000000003</v>
      </c>
      <c r="M639" t="str">
        <f t="shared" si="19"/>
        <v>2013Concrete</v>
      </c>
    </row>
    <row r="640" spans="1:13" x14ac:dyDescent="0.25">
      <c r="A640" t="s">
        <v>61</v>
      </c>
      <c r="B640" t="str">
        <f t="shared" si="18"/>
        <v>2013</v>
      </c>
      <c r="C640" t="s">
        <v>11</v>
      </c>
      <c r="D640" t="s">
        <v>17</v>
      </c>
      <c r="E640" t="s">
        <v>15</v>
      </c>
      <c r="F640">
        <v>17528</v>
      </c>
      <c r="G640">
        <v>0</v>
      </c>
      <c r="H640">
        <v>0</v>
      </c>
      <c r="I640">
        <v>0</v>
      </c>
      <c r="J640">
        <v>386.35637600000001</v>
      </c>
      <c r="K640">
        <v>0.978433</v>
      </c>
      <c r="M640" t="str">
        <f t="shared" si="19"/>
        <v>2013Concrete</v>
      </c>
    </row>
    <row r="641" spans="1:13" x14ac:dyDescent="0.25">
      <c r="A641" t="s">
        <v>61</v>
      </c>
      <c r="B641" t="str">
        <f t="shared" si="18"/>
        <v>2013</v>
      </c>
      <c r="C641" t="s">
        <v>11</v>
      </c>
      <c r="D641" t="s">
        <v>18</v>
      </c>
      <c r="E641" t="s">
        <v>13</v>
      </c>
      <c r="F641">
        <v>0</v>
      </c>
      <c r="G641">
        <v>0</v>
      </c>
      <c r="H641">
        <v>0</v>
      </c>
      <c r="I641">
        <v>0</v>
      </c>
      <c r="J641">
        <v>19795.333522000001</v>
      </c>
      <c r="K641">
        <v>0</v>
      </c>
      <c r="M641" t="str">
        <f t="shared" si="19"/>
        <v>2013Plaster</v>
      </c>
    </row>
    <row r="642" spans="1:13" x14ac:dyDescent="0.25">
      <c r="A642" t="s">
        <v>61</v>
      </c>
      <c r="B642" t="str">
        <f t="shared" si="18"/>
        <v>2013</v>
      </c>
      <c r="C642" t="s">
        <v>11</v>
      </c>
      <c r="D642" t="s">
        <v>18</v>
      </c>
      <c r="E642" t="s">
        <v>14</v>
      </c>
      <c r="F642">
        <v>38838</v>
      </c>
      <c r="G642">
        <v>0</v>
      </c>
      <c r="H642">
        <v>0</v>
      </c>
      <c r="I642">
        <v>0</v>
      </c>
      <c r="J642">
        <v>13765.617260999999</v>
      </c>
      <c r="K642">
        <v>0.73831400000000003</v>
      </c>
      <c r="M642" t="str">
        <f t="shared" si="19"/>
        <v>2013Plaster</v>
      </c>
    </row>
    <row r="643" spans="1:13" x14ac:dyDescent="0.25">
      <c r="A643" t="s">
        <v>61</v>
      </c>
      <c r="B643" t="str">
        <f t="shared" ref="B643:B706" si="20">RIGHT(A643,4)</f>
        <v>2013</v>
      </c>
      <c r="C643" t="s">
        <v>11</v>
      </c>
      <c r="D643" t="s">
        <v>18</v>
      </c>
      <c r="E643" t="s">
        <v>15</v>
      </c>
      <c r="F643">
        <v>0</v>
      </c>
      <c r="G643">
        <v>0</v>
      </c>
      <c r="H643">
        <v>0</v>
      </c>
      <c r="I643">
        <v>0</v>
      </c>
      <c r="J643">
        <v>4291.249624</v>
      </c>
      <c r="K643">
        <v>0</v>
      </c>
      <c r="M643" t="str">
        <f t="shared" ref="M643:M706" si="21">_xlfn.TEXTJOIN("",FALSE,B643,D643)</f>
        <v>2013Plaster</v>
      </c>
    </row>
    <row r="644" spans="1:13" x14ac:dyDescent="0.25">
      <c r="A644" t="s">
        <v>61</v>
      </c>
      <c r="B644" t="str">
        <f t="shared" si="20"/>
        <v>2013</v>
      </c>
      <c r="C644" t="s">
        <v>11</v>
      </c>
      <c r="D644" t="s">
        <v>45</v>
      </c>
      <c r="E644" t="s">
        <v>13</v>
      </c>
      <c r="F644">
        <v>0</v>
      </c>
      <c r="G644">
        <v>0</v>
      </c>
      <c r="H644">
        <v>0</v>
      </c>
      <c r="I644">
        <v>0</v>
      </c>
      <c r="J644">
        <v>12521.883999</v>
      </c>
      <c r="K644">
        <v>0</v>
      </c>
      <c r="M644" t="str">
        <f t="shared" si="21"/>
        <v>2013Rubble</v>
      </c>
    </row>
    <row r="645" spans="1:13" x14ac:dyDescent="0.25">
      <c r="A645" t="s">
        <v>61</v>
      </c>
      <c r="B645" t="str">
        <f t="shared" si="20"/>
        <v>2013</v>
      </c>
      <c r="C645" t="s">
        <v>11</v>
      </c>
      <c r="D645" t="s">
        <v>45</v>
      </c>
      <c r="E645" t="s">
        <v>14</v>
      </c>
      <c r="F645">
        <v>494574</v>
      </c>
      <c r="G645">
        <v>0</v>
      </c>
      <c r="H645">
        <v>0</v>
      </c>
      <c r="I645">
        <v>0</v>
      </c>
      <c r="J645">
        <v>8762.9132389999995</v>
      </c>
      <c r="K645">
        <v>0.98258999999999996</v>
      </c>
      <c r="M645" t="str">
        <f t="shared" si="21"/>
        <v>2013Rubble</v>
      </c>
    </row>
    <row r="646" spans="1:13" x14ac:dyDescent="0.25">
      <c r="A646" t="s">
        <v>61</v>
      </c>
      <c r="B646" t="str">
        <f t="shared" si="20"/>
        <v>2013</v>
      </c>
      <c r="C646" t="s">
        <v>11</v>
      </c>
      <c r="D646" t="s">
        <v>45</v>
      </c>
      <c r="E646" t="s">
        <v>15</v>
      </c>
      <c r="F646">
        <v>0</v>
      </c>
      <c r="G646">
        <v>0</v>
      </c>
      <c r="H646">
        <v>0</v>
      </c>
      <c r="I646">
        <v>0</v>
      </c>
      <c r="J646">
        <v>2898.6994129999998</v>
      </c>
      <c r="K646">
        <v>0</v>
      </c>
      <c r="M646" t="str">
        <f t="shared" si="21"/>
        <v>2013Rubble</v>
      </c>
    </row>
    <row r="647" spans="1:13" x14ac:dyDescent="0.25">
      <c r="A647" t="s">
        <v>61</v>
      </c>
      <c r="B647" t="str">
        <f t="shared" si="20"/>
        <v>2013</v>
      </c>
      <c r="C647" t="s">
        <v>11</v>
      </c>
      <c r="D647" t="s">
        <v>19</v>
      </c>
      <c r="E647" t="s">
        <v>13</v>
      </c>
      <c r="F647">
        <v>39027</v>
      </c>
      <c r="G647">
        <v>0</v>
      </c>
      <c r="H647">
        <v>0</v>
      </c>
      <c r="I647">
        <v>0</v>
      </c>
      <c r="J647">
        <v>95240.500100999998</v>
      </c>
      <c r="K647">
        <v>0.29066599999999998</v>
      </c>
      <c r="M647" t="str">
        <f t="shared" si="21"/>
        <v>2013Soil and natural materials</v>
      </c>
    </row>
    <row r="648" spans="1:13" x14ac:dyDescent="0.25">
      <c r="A648" t="s">
        <v>61</v>
      </c>
      <c r="B648" t="str">
        <f t="shared" si="20"/>
        <v>2013</v>
      </c>
      <c r="C648" t="s">
        <v>11</v>
      </c>
      <c r="D648" t="s">
        <v>19</v>
      </c>
      <c r="E648" t="s">
        <v>14</v>
      </c>
      <c r="F648">
        <v>800006</v>
      </c>
      <c r="G648">
        <v>0</v>
      </c>
      <c r="H648">
        <v>0</v>
      </c>
      <c r="I648">
        <v>0</v>
      </c>
      <c r="J648">
        <v>652884.21781099995</v>
      </c>
      <c r="K648">
        <v>0.55062999999999995</v>
      </c>
      <c r="M648" t="str">
        <f t="shared" si="21"/>
        <v>2013Soil and natural materials</v>
      </c>
    </row>
    <row r="649" spans="1:13" x14ac:dyDescent="0.25">
      <c r="A649" t="s">
        <v>61</v>
      </c>
      <c r="B649" t="str">
        <f t="shared" si="20"/>
        <v>2013</v>
      </c>
      <c r="C649" t="s">
        <v>11</v>
      </c>
      <c r="D649" t="s">
        <v>19</v>
      </c>
      <c r="E649" t="s">
        <v>15</v>
      </c>
      <c r="F649">
        <v>546</v>
      </c>
      <c r="G649">
        <v>0</v>
      </c>
      <c r="H649">
        <v>0</v>
      </c>
      <c r="I649">
        <v>0</v>
      </c>
      <c r="J649">
        <v>15105.014520999999</v>
      </c>
      <c r="K649">
        <v>3.4884999999999999E-2</v>
      </c>
      <c r="M649" t="str">
        <f t="shared" si="21"/>
        <v>2013Soil and natural materials</v>
      </c>
    </row>
    <row r="650" spans="1:13" x14ac:dyDescent="0.25">
      <c r="A650" t="s">
        <v>61</v>
      </c>
      <c r="B650" t="str">
        <f t="shared" si="20"/>
        <v>2013</v>
      </c>
      <c r="C650" t="s">
        <v>20</v>
      </c>
      <c r="D650" t="s">
        <v>21</v>
      </c>
      <c r="E650" t="s">
        <v>13</v>
      </c>
      <c r="F650">
        <v>30207</v>
      </c>
      <c r="G650">
        <v>0</v>
      </c>
      <c r="H650">
        <v>0</v>
      </c>
      <c r="I650">
        <v>0</v>
      </c>
      <c r="J650">
        <v>24989.550601999999</v>
      </c>
      <c r="K650">
        <v>0.54726200000000003</v>
      </c>
      <c r="M650" t="str">
        <f t="shared" si="21"/>
        <v>2013Container glass</v>
      </c>
    </row>
    <row r="651" spans="1:13" x14ac:dyDescent="0.25">
      <c r="A651" t="s">
        <v>61</v>
      </c>
      <c r="B651" t="str">
        <f t="shared" si="20"/>
        <v>2013</v>
      </c>
      <c r="C651" t="s">
        <v>20</v>
      </c>
      <c r="D651" t="s">
        <v>21</v>
      </c>
      <c r="E651" t="s">
        <v>14</v>
      </c>
      <c r="F651">
        <v>3195</v>
      </c>
      <c r="G651">
        <v>0</v>
      </c>
      <c r="H651">
        <v>0</v>
      </c>
      <c r="I651">
        <v>0</v>
      </c>
      <c r="J651">
        <v>605.57406600000002</v>
      </c>
      <c r="K651">
        <v>0.84066200000000002</v>
      </c>
      <c r="M651" t="str">
        <f t="shared" si="21"/>
        <v>2013Container glass</v>
      </c>
    </row>
    <row r="652" spans="1:13" x14ac:dyDescent="0.25">
      <c r="A652" t="s">
        <v>61</v>
      </c>
      <c r="B652" t="str">
        <f t="shared" si="20"/>
        <v>2013</v>
      </c>
      <c r="C652" t="s">
        <v>20</v>
      </c>
      <c r="D652" t="s">
        <v>21</v>
      </c>
      <c r="E652" t="s">
        <v>15</v>
      </c>
      <c r="F652">
        <v>110078</v>
      </c>
      <c r="G652">
        <v>0</v>
      </c>
      <c r="H652">
        <v>0</v>
      </c>
      <c r="I652">
        <v>0</v>
      </c>
      <c r="J652">
        <v>37979.360349000002</v>
      </c>
      <c r="K652">
        <v>0.74348199999999998</v>
      </c>
      <c r="M652" t="str">
        <f t="shared" si="21"/>
        <v>2013Container glass</v>
      </c>
    </row>
    <row r="653" spans="1:13" x14ac:dyDescent="0.25">
      <c r="A653" t="s">
        <v>61</v>
      </c>
      <c r="B653" t="str">
        <f t="shared" si="20"/>
        <v>2013</v>
      </c>
      <c r="C653" t="s">
        <v>20</v>
      </c>
      <c r="D653" t="s">
        <v>22</v>
      </c>
      <c r="E653" t="s">
        <v>13</v>
      </c>
      <c r="F653">
        <v>18214</v>
      </c>
      <c r="G653">
        <v>0</v>
      </c>
      <c r="H653">
        <v>0</v>
      </c>
      <c r="I653">
        <v>0</v>
      </c>
      <c r="J653">
        <v>12264.806635000001</v>
      </c>
      <c r="K653">
        <v>0.59759499999999999</v>
      </c>
      <c r="M653" t="str">
        <f t="shared" si="21"/>
        <v>2013Other glass</v>
      </c>
    </row>
    <row r="654" spans="1:13" x14ac:dyDescent="0.25">
      <c r="A654" t="s">
        <v>61</v>
      </c>
      <c r="B654" t="str">
        <f t="shared" si="20"/>
        <v>2013</v>
      </c>
      <c r="C654" t="s">
        <v>20</v>
      </c>
      <c r="D654" t="s">
        <v>22</v>
      </c>
      <c r="E654" t="s">
        <v>14</v>
      </c>
      <c r="F654">
        <v>0</v>
      </c>
      <c r="G654">
        <v>0</v>
      </c>
      <c r="H654">
        <v>0</v>
      </c>
      <c r="I654">
        <v>0</v>
      </c>
      <c r="J654">
        <v>2954.4934050000002</v>
      </c>
      <c r="K654">
        <v>0</v>
      </c>
      <c r="M654" t="str">
        <f t="shared" si="21"/>
        <v>2013Other glass</v>
      </c>
    </row>
    <row r="655" spans="1:13" x14ac:dyDescent="0.25">
      <c r="A655" t="s">
        <v>61</v>
      </c>
      <c r="B655" t="str">
        <f t="shared" si="20"/>
        <v>2013</v>
      </c>
      <c r="C655" t="s">
        <v>20</v>
      </c>
      <c r="D655" t="s">
        <v>22</v>
      </c>
      <c r="E655" t="s">
        <v>15</v>
      </c>
      <c r="F655">
        <v>5300</v>
      </c>
      <c r="G655">
        <v>0</v>
      </c>
      <c r="H655">
        <v>0</v>
      </c>
      <c r="I655">
        <v>0</v>
      </c>
      <c r="J655">
        <v>37608.480169000002</v>
      </c>
      <c r="K655">
        <v>0.123518</v>
      </c>
      <c r="M655" t="str">
        <f t="shared" si="21"/>
        <v>2013Other glass</v>
      </c>
    </row>
    <row r="656" spans="1:13" x14ac:dyDescent="0.25">
      <c r="A656" t="s">
        <v>61</v>
      </c>
      <c r="B656" t="str">
        <f t="shared" si="20"/>
        <v>2013</v>
      </c>
      <c r="C656" t="s">
        <v>23</v>
      </c>
      <c r="D656" t="s">
        <v>24</v>
      </c>
      <c r="E656" t="s">
        <v>13</v>
      </c>
      <c r="F656">
        <v>26300</v>
      </c>
      <c r="G656">
        <v>0</v>
      </c>
      <c r="H656">
        <v>0</v>
      </c>
      <c r="I656">
        <v>0</v>
      </c>
      <c r="J656">
        <v>15512.648981</v>
      </c>
      <c r="K656">
        <v>0.628996</v>
      </c>
      <c r="M656" t="str">
        <f t="shared" si="21"/>
        <v>2013Aluminium</v>
      </c>
    </row>
    <row r="657" spans="1:13" x14ac:dyDescent="0.25">
      <c r="A657" t="s">
        <v>61</v>
      </c>
      <c r="B657" t="str">
        <f t="shared" si="20"/>
        <v>2013</v>
      </c>
      <c r="C657" t="s">
        <v>23</v>
      </c>
      <c r="D657" t="s">
        <v>24</v>
      </c>
      <c r="E657" t="s">
        <v>14</v>
      </c>
      <c r="F657">
        <v>0</v>
      </c>
      <c r="G657">
        <v>0</v>
      </c>
      <c r="H657">
        <v>0</v>
      </c>
      <c r="I657">
        <v>0</v>
      </c>
      <c r="J657">
        <v>3490.1615689999999</v>
      </c>
      <c r="K657">
        <v>0</v>
      </c>
      <c r="M657" t="str">
        <f t="shared" si="21"/>
        <v>2013Aluminium</v>
      </c>
    </row>
    <row r="658" spans="1:13" x14ac:dyDescent="0.25">
      <c r="A658" t="s">
        <v>61</v>
      </c>
      <c r="B658" t="str">
        <f t="shared" si="20"/>
        <v>2013</v>
      </c>
      <c r="C658" t="s">
        <v>23</v>
      </c>
      <c r="D658" t="s">
        <v>24</v>
      </c>
      <c r="E658" t="s">
        <v>15</v>
      </c>
      <c r="F658">
        <v>2500</v>
      </c>
      <c r="G658">
        <v>0</v>
      </c>
      <c r="H658">
        <v>0</v>
      </c>
      <c r="I658">
        <v>0</v>
      </c>
      <c r="J658">
        <v>20502.672957999999</v>
      </c>
      <c r="K658">
        <v>0.108683</v>
      </c>
      <c r="M658" t="str">
        <f t="shared" si="21"/>
        <v>2013Aluminium</v>
      </c>
    </row>
    <row r="659" spans="1:13" x14ac:dyDescent="0.25">
      <c r="A659" t="s">
        <v>61</v>
      </c>
      <c r="B659" t="str">
        <f t="shared" si="20"/>
        <v>2013</v>
      </c>
      <c r="C659" t="s">
        <v>23</v>
      </c>
      <c r="D659" t="s">
        <v>25</v>
      </c>
      <c r="E659" t="s">
        <v>13</v>
      </c>
      <c r="F659">
        <v>605968</v>
      </c>
      <c r="G659">
        <v>0</v>
      </c>
      <c r="H659">
        <v>0</v>
      </c>
      <c r="I659">
        <v>0</v>
      </c>
      <c r="J659">
        <v>50419.543978000002</v>
      </c>
      <c r="K659">
        <v>0.92318599999999995</v>
      </c>
      <c r="M659" t="str">
        <f t="shared" si="21"/>
        <v>2013Ferrous</v>
      </c>
    </row>
    <row r="660" spans="1:13" x14ac:dyDescent="0.25">
      <c r="A660" t="s">
        <v>61</v>
      </c>
      <c r="B660" t="str">
        <f t="shared" si="20"/>
        <v>2013</v>
      </c>
      <c r="C660" t="s">
        <v>23</v>
      </c>
      <c r="D660" t="s">
        <v>25</v>
      </c>
      <c r="E660" t="s">
        <v>14</v>
      </c>
      <c r="F660">
        <v>98946</v>
      </c>
      <c r="G660">
        <v>0</v>
      </c>
      <c r="H660">
        <v>0</v>
      </c>
      <c r="I660">
        <v>0</v>
      </c>
      <c r="J660">
        <v>14945.344961000001</v>
      </c>
      <c r="K660">
        <v>0.86877499999999996</v>
      </c>
      <c r="M660" t="str">
        <f t="shared" si="21"/>
        <v>2013Ferrous</v>
      </c>
    </row>
    <row r="661" spans="1:13" x14ac:dyDescent="0.25">
      <c r="A661" t="s">
        <v>61</v>
      </c>
      <c r="B661" t="str">
        <f t="shared" si="20"/>
        <v>2013</v>
      </c>
      <c r="C661" t="s">
        <v>23</v>
      </c>
      <c r="D661" t="s">
        <v>25</v>
      </c>
      <c r="E661" t="s">
        <v>15</v>
      </c>
      <c r="F661">
        <v>191190.44</v>
      </c>
      <c r="G661">
        <v>0</v>
      </c>
      <c r="H661">
        <v>0</v>
      </c>
      <c r="I661">
        <v>0</v>
      </c>
      <c r="J661">
        <v>34440.351271</v>
      </c>
      <c r="K661">
        <v>0.84735899999999997</v>
      </c>
      <c r="M661" t="str">
        <f t="shared" si="21"/>
        <v>2013Ferrous</v>
      </c>
    </row>
    <row r="662" spans="1:13" x14ac:dyDescent="0.25">
      <c r="A662" t="s">
        <v>61</v>
      </c>
      <c r="B662" t="str">
        <f t="shared" si="20"/>
        <v>2013</v>
      </c>
      <c r="C662" t="s">
        <v>23</v>
      </c>
      <c r="D662" t="s">
        <v>26</v>
      </c>
      <c r="E662" t="s">
        <v>13</v>
      </c>
      <c r="F662">
        <v>42961</v>
      </c>
      <c r="G662">
        <v>0</v>
      </c>
      <c r="H662">
        <v>0</v>
      </c>
      <c r="I662">
        <v>0</v>
      </c>
      <c r="J662">
        <v>0</v>
      </c>
      <c r="K662">
        <v>1</v>
      </c>
      <c r="M662" t="str">
        <f t="shared" si="21"/>
        <v>2013Other metals</v>
      </c>
    </row>
    <row r="663" spans="1:13" x14ac:dyDescent="0.25">
      <c r="A663" t="s">
        <v>61</v>
      </c>
      <c r="B663" t="str">
        <f t="shared" si="20"/>
        <v>2013</v>
      </c>
      <c r="C663" t="s">
        <v>23</v>
      </c>
      <c r="D663" t="s">
        <v>26</v>
      </c>
      <c r="E663" t="s">
        <v>14</v>
      </c>
      <c r="F663">
        <v>4351</v>
      </c>
      <c r="G663">
        <v>0</v>
      </c>
      <c r="H663">
        <v>0</v>
      </c>
      <c r="I663">
        <v>0</v>
      </c>
      <c r="J663">
        <v>0</v>
      </c>
      <c r="K663">
        <v>1</v>
      </c>
      <c r="M663" t="str">
        <f t="shared" si="21"/>
        <v>2013Other metals</v>
      </c>
    </row>
    <row r="664" spans="1:13" x14ac:dyDescent="0.25">
      <c r="A664" t="s">
        <v>61</v>
      </c>
      <c r="B664" t="str">
        <f t="shared" si="20"/>
        <v>2013</v>
      </c>
      <c r="C664" t="s">
        <v>23</v>
      </c>
      <c r="D664" t="s">
        <v>26</v>
      </c>
      <c r="E664" t="s">
        <v>15</v>
      </c>
      <c r="F664">
        <v>7895</v>
      </c>
      <c r="G664">
        <v>0</v>
      </c>
      <c r="H664">
        <v>0</v>
      </c>
      <c r="I664">
        <v>0</v>
      </c>
      <c r="J664">
        <v>0</v>
      </c>
      <c r="K664">
        <v>1</v>
      </c>
      <c r="M664" t="str">
        <f t="shared" si="21"/>
        <v>2013Other metals</v>
      </c>
    </row>
    <row r="665" spans="1:13" x14ac:dyDescent="0.25">
      <c r="A665" t="s">
        <v>61</v>
      </c>
      <c r="B665" t="str">
        <f t="shared" si="20"/>
        <v>2013</v>
      </c>
      <c r="C665" t="s">
        <v>27</v>
      </c>
      <c r="D665" t="s">
        <v>28</v>
      </c>
      <c r="E665" t="s">
        <v>13</v>
      </c>
      <c r="F665">
        <v>42366</v>
      </c>
      <c r="G665">
        <v>0</v>
      </c>
      <c r="H665">
        <v>0</v>
      </c>
      <c r="I665">
        <v>0</v>
      </c>
      <c r="J665">
        <v>220172.47500000001</v>
      </c>
      <c r="K665">
        <v>0.16137000000000001</v>
      </c>
      <c r="M665" t="str">
        <f t="shared" si="21"/>
        <v>2013Food organics</v>
      </c>
    </row>
    <row r="666" spans="1:13" x14ac:dyDescent="0.25">
      <c r="A666" t="s">
        <v>61</v>
      </c>
      <c r="B666" t="str">
        <f t="shared" si="20"/>
        <v>2013</v>
      </c>
      <c r="C666" t="s">
        <v>27</v>
      </c>
      <c r="D666" t="s">
        <v>28</v>
      </c>
      <c r="E666" t="s">
        <v>14</v>
      </c>
      <c r="F666">
        <v>0</v>
      </c>
      <c r="G666">
        <v>0</v>
      </c>
      <c r="H666">
        <v>0</v>
      </c>
      <c r="I666">
        <v>0</v>
      </c>
      <c r="J666">
        <v>2695.59058</v>
      </c>
      <c r="K666">
        <v>0</v>
      </c>
      <c r="M666" t="str">
        <f t="shared" si="21"/>
        <v>2013Food organics</v>
      </c>
    </row>
    <row r="667" spans="1:13" x14ac:dyDescent="0.25">
      <c r="A667" t="s">
        <v>61</v>
      </c>
      <c r="B667" t="str">
        <f t="shared" si="20"/>
        <v>2013</v>
      </c>
      <c r="C667" t="s">
        <v>27</v>
      </c>
      <c r="D667" t="s">
        <v>28</v>
      </c>
      <c r="E667" t="s">
        <v>15</v>
      </c>
      <c r="F667">
        <v>0</v>
      </c>
      <c r="G667">
        <v>0</v>
      </c>
      <c r="H667">
        <v>0</v>
      </c>
      <c r="I667">
        <v>0</v>
      </c>
      <c r="J667">
        <v>623056.40809399995</v>
      </c>
      <c r="K667">
        <v>0</v>
      </c>
      <c r="M667" t="str">
        <f t="shared" si="21"/>
        <v>2013Food organics</v>
      </c>
    </row>
    <row r="668" spans="1:13" x14ac:dyDescent="0.25">
      <c r="A668" t="s">
        <v>61</v>
      </c>
      <c r="B668" t="str">
        <f t="shared" si="20"/>
        <v>2013</v>
      </c>
      <c r="C668" t="s">
        <v>27</v>
      </c>
      <c r="D668" t="s">
        <v>29</v>
      </c>
      <c r="E668" t="s">
        <v>13</v>
      </c>
      <c r="F668">
        <v>19087</v>
      </c>
      <c r="G668">
        <v>0</v>
      </c>
      <c r="H668">
        <v>0</v>
      </c>
      <c r="I668">
        <v>0</v>
      </c>
      <c r="J668">
        <v>55494.513445999997</v>
      </c>
      <c r="K668">
        <v>0.25592100000000001</v>
      </c>
      <c r="M668" t="str">
        <f t="shared" si="21"/>
        <v>2013Garden organics</v>
      </c>
    </row>
    <row r="669" spans="1:13" x14ac:dyDescent="0.25">
      <c r="A669" t="s">
        <v>61</v>
      </c>
      <c r="B669" t="str">
        <f t="shared" si="20"/>
        <v>2013</v>
      </c>
      <c r="C669" t="s">
        <v>27</v>
      </c>
      <c r="D669" t="s">
        <v>29</v>
      </c>
      <c r="E669" t="s">
        <v>14</v>
      </c>
      <c r="F669">
        <v>4652</v>
      </c>
      <c r="G669">
        <v>0</v>
      </c>
      <c r="H669">
        <v>0</v>
      </c>
      <c r="I669">
        <v>0</v>
      </c>
      <c r="J669">
        <v>19431.243188</v>
      </c>
      <c r="K669">
        <v>0.193163</v>
      </c>
      <c r="M669" t="str">
        <f t="shared" si="21"/>
        <v>2013Garden organics</v>
      </c>
    </row>
    <row r="670" spans="1:13" x14ac:dyDescent="0.25">
      <c r="A670" t="s">
        <v>61</v>
      </c>
      <c r="B670" t="str">
        <f t="shared" si="20"/>
        <v>2013</v>
      </c>
      <c r="C670" t="s">
        <v>27</v>
      </c>
      <c r="D670" t="s">
        <v>29</v>
      </c>
      <c r="E670" t="s">
        <v>15</v>
      </c>
      <c r="F670">
        <v>378574</v>
      </c>
      <c r="G670">
        <v>0</v>
      </c>
      <c r="H670">
        <v>0</v>
      </c>
      <c r="I670">
        <v>0</v>
      </c>
      <c r="J670">
        <v>98727.695647</v>
      </c>
      <c r="K670">
        <v>0.79315400000000003</v>
      </c>
      <c r="M670" t="str">
        <f t="shared" si="21"/>
        <v>2013Garden organics</v>
      </c>
    </row>
    <row r="671" spans="1:13" x14ac:dyDescent="0.25">
      <c r="A671" t="s">
        <v>61</v>
      </c>
      <c r="B671" t="str">
        <f t="shared" si="20"/>
        <v>2013</v>
      </c>
      <c r="C671" t="s">
        <v>27</v>
      </c>
      <c r="D671" t="s">
        <v>30</v>
      </c>
      <c r="E671" t="s">
        <v>13</v>
      </c>
      <c r="F671">
        <v>114664</v>
      </c>
      <c r="G671">
        <v>0</v>
      </c>
      <c r="H671">
        <v>0</v>
      </c>
      <c r="I671">
        <v>0</v>
      </c>
      <c r="J671">
        <v>27393.898519999999</v>
      </c>
      <c r="K671">
        <v>0.80716299999999996</v>
      </c>
      <c r="M671" t="str">
        <f t="shared" si="21"/>
        <v>2013Other organics</v>
      </c>
    </row>
    <row r="672" spans="1:13" x14ac:dyDescent="0.25">
      <c r="A672" t="s">
        <v>61</v>
      </c>
      <c r="B672" t="str">
        <f t="shared" si="20"/>
        <v>2013</v>
      </c>
      <c r="C672" t="s">
        <v>27</v>
      </c>
      <c r="D672" t="s">
        <v>30</v>
      </c>
      <c r="E672" t="s">
        <v>14</v>
      </c>
      <c r="F672">
        <v>0</v>
      </c>
      <c r="G672">
        <v>0</v>
      </c>
      <c r="H672">
        <v>0</v>
      </c>
      <c r="I672">
        <v>0</v>
      </c>
      <c r="J672">
        <v>471.91683899999998</v>
      </c>
      <c r="K672">
        <v>0</v>
      </c>
      <c r="M672" t="str">
        <f t="shared" si="21"/>
        <v>2013Other organics</v>
      </c>
    </row>
    <row r="673" spans="1:13" x14ac:dyDescent="0.25">
      <c r="A673" t="s">
        <v>61</v>
      </c>
      <c r="B673" t="str">
        <f t="shared" si="20"/>
        <v>2013</v>
      </c>
      <c r="C673" t="s">
        <v>27</v>
      </c>
      <c r="D673" t="s">
        <v>30</v>
      </c>
      <c r="E673" t="s">
        <v>15</v>
      </c>
      <c r="F673">
        <v>12509</v>
      </c>
      <c r="G673">
        <v>0</v>
      </c>
      <c r="H673">
        <v>0</v>
      </c>
      <c r="I673">
        <v>0</v>
      </c>
      <c r="J673">
        <v>98475.757308999993</v>
      </c>
      <c r="K673">
        <v>0.112709</v>
      </c>
      <c r="M673" t="str">
        <f t="shared" si="21"/>
        <v>2013Other organics</v>
      </c>
    </row>
    <row r="674" spans="1:13" x14ac:dyDescent="0.25">
      <c r="A674" t="s">
        <v>61</v>
      </c>
      <c r="B674" t="str">
        <f t="shared" si="20"/>
        <v>2013</v>
      </c>
      <c r="C674" t="s">
        <v>27</v>
      </c>
      <c r="D674" t="s">
        <v>31</v>
      </c>
      <c r="E674" t="s">
        <v>13</v>
      </c>
      <c r="F674">
        <v>87579</v>
      </c>
      <c r="G674">
        <v>0</v>
      </c>
      <c r="H674">
        <v>0</v>
      </c>
      <c r="I674">
        <v>0</v>
      </c>
      <c r="J674">
        <v>214001.49688799999</v>
      </c>
      <c r="K674">
        <v>0.29039999999999999</v>
      </c>
      <c r="M674" t="str">
        <f t="shared" si="21"/>
        <v>2013Wood /timber</v>
      </c>
    </row>
    <row r="675" spans="1:13" x14ac:dyDescent="0.25">
      <c r="A675" t="s">
        <v>61</v>
      </c>
      <c r="B675" t="str">
        <f t="shared" si="20"/>
        <v>2013</v>
      </c>
      <c r="C675" t="s">
        <v>27</v>
      </c>
      <c r="D675" t="s">
        <v>31</v>
      </c>
      <c r="E675" t="s">
        <v>14</v>
      </c>
      <c r="F675">
        <v>23247</v>
      </c>
      <c r="G675">
        <v>0</v>
      </c>
      <c r="H675">
        <v>0</v>
      </c>
      <c r="I675">
        <v>0</v>
      </c>
      <c r="J675">
        <v>105968.50228</v>
      </c>
      <c r="K675">
        <v>0.17990800000000001</v>
      </c>
      <c r="M675" t="str">
        <f t="shared" si="21"/>
        <v>2013Wood /timber</v>
      </c>
    </row>
    <row r="676" spans="1:13" x14ac:dyDescent="0.25">
      <c r="A676" t="s">
        <v>61</v>
      </c>
      <c r="B676" t="str">
        <f t="shared" si="20"/>
        <v>2013</v>
      </c>
      <c r="C676" t="s">
        <v>27</v>
      </c>
      <c r="D676" t="s">
        <v>31</v>
      </c>
      <c r="E676" t="s">
        <v>15</v>
      </c>
      <c r="F676">
        <v>18603.7</v>
      </c>
      <c r="G676">
        <v>0</v>
      </c>
      <c r="H676">
        <v>0</v>
      </c>
      <c r="I676">
        <v>0</v>
      </c>
      <c r="J676">
        <v>27555.314141999999</v>
      </c>
      <c r="K676">
        <v>0.40303499999999998</v>
      </c>
      <c r="M676" t="str">
        <f t="shared" si="21"/>
        <v>2013Wood /timber</v>
      </c>
    </row>
    <row r="677" spans="1:13" x14ac:dyDescent="0.25">
      <c r="A677" t="s">
        <v>61</v>
      </c>
      <c r="B677" t="str">
        <f t="shared" si="20"/>
        <v>2013</v>
      </c>
      <c r="C677" t="s">
        <v>32</v>
      </c>
      <c r="D677" t="s">
        <v>33</v>
      </c>
      <c r="E677" t="s">
        <v>13</v>
      </c>
      <c r="F677">
        <v>485366</v>
      </c>
      <c r="G677">
        <v>0</v>
      </c>
      <c r="H677">
        <v>0</v>
      </c>
      <c r="I677">
        <v>0</v>
      </c>
      <c r="J677">
        <v>71377.458522000001</v>
      </c>
      <c r="K677">
        <v>0.87179399999999996</v>
      </c>
      <c r="M677" t="str">
        <f t="shared" si="21"/>
        <v>2013Cardboard</v>
      </c>
    </row>
    <row r="678" spans="1:13" x14ac:dyDescent="0.25">
      <c r="A678" t="s">
        <v>61</v>
      </c>
      <c r="B678" t="str">
        <f t="shared" si="20"/>
        <v>2013</v>
      </c>
      <c r="C678" t="s">
        <v>32</v>
      </c>
      <c r="D678" t="s">
        <v>33</v>
      </c>
      <c r="E678" t="s">
        <v>14</v>
      </c>
      <c r="F678">
        <v>0</v>
      </c>
      <c r="G678">
        <v>0</v>
      </c>
      <c r="H678">
        <v>0</v>
      </c>
      <c r="I678">
        <v>0</v>
      </c>
      <c r="J678">
        <v>3880.3459290000001</v>
      </c>
      <c r="K678">
        <v>0</v>
      </c>
      <c r="M678" t="str">
        <f t="shared" si="21"/>
        <v>2013Cardboard</v>
      </c>
    </row>
    <row r="679" spans="1:13" x14ac:dyDescent="0.25">
      <c r="A679" t="s">
        <v>61</v>
      </c>
      <c r="B679" t="str">
        <f t="shared" si="20"/>
        <v>2013</v>
      </c>
      <c r="C679" t="s">
        <v>32</v>
      </c>
      <c r="D679" t="s">
        <v>33</v>
      </c>
      <c r="E679" t="s">
        <v>15</v>
      </c>
      <c r="F679">
        <v>149927.14000000001</v>
      </c>
      <c r="G679">
        <v>0</v>
      </c>
      <c r="H679">
        <v>0</v>
      </c>
      <c r="I679">
        <v>0</v>
      </c>
      <c r="J679">
        <v>36192.443294999997</v>
      </c>
      <c r="K679">
        <v>0.80554099999999995</v>
      </c>
      <c r="M679" t="str">
        <f t="shared" si="21"/>
        <v>2013Cardboard</v>
      </c>
    </row>
    <row r="680" spans="1:13" x14ac:dyDescent="0.25">
      <c r="A680" t="s">
        <v>61</v>
      </c>
      <c r="B680" t="str">
        <f t="shared" si="20"/>
        <v>2013</v>
      </c>
      <c r="C680" t="s">
        <v>32</v>
      </c>
      <c r="D680" t="s">
        <v>46</v>
      </c>
      <c r="E680" t="s">
        <v>13</v>
      </c>
      <c r="F680">
        <v>0</v>
      </c>
      <c r="G680">
        <v>0</v>
      </c>
      <c r="H680">
        <v>0</v>
      </c>
      <c r="I680">
        <v>0</v>
      </c>
      <c r="J680">
        <v>25782.948120000001</v>
      </c>
      <c r="K680">
        <v>0</v>
      </c>
      <c r="M680" t="str">
        <f t="shared" si="21"/>
        <v>2013Liquidpaperboard</v>
      </c>
    </row>
    <row r="681" spans="1:13" x14ac:dyDescent="0.25">
      <c r="A681" t="s">
        <v>61</v>
      </c>
      <c r="B681" t="str">
        <f t="shared" si="20"/>
        <v>2013</v>
      </c>
      <c r="C681" t="s">
        <v>32</v>
      </c>
      <c r="D681" t="s">
        <v>46</v>
      </c>
      <c r="E681" t="s">
        <v>14</v>
      </c>
      <c r="F681">
        <v>0</v>
      </c>
      <c r="G681">
        <v>0</v>
      </c>
      <c r="H681">
        <v>0</v>
      </c>
      <c r="I681">
        <v>0</v>
      </c>
      <c r="J681">
        <v>481.77409</v>
      </c>
      <c r="K681">
        <v>0</v>
      </c>
      <c r="M681" t="str">
        <f t="shared" si="21"/>
        <v>2013Liquidpaperboard</v>
      </c>
    </row>
    <row r="682" spans="1:13" x14ac:dyDescent="0.25">
      <c r="A682" t="s">
        <v>61</v>
      </c>
      <c r="B682" t="str">
        <f t="shared" si="20"/>
        <v>2013</v>
      </c>
      <c r="C682" t="s">
        <v>32</v>
      </c>
      <c r="D682" t="s">
        <v>46</v>
      </c>
      <c r="E682" t="s">
        <v>15</v>
      </c>
      <c r="F682">
        <v>0</v>
      </c>
      <c r="G682">
        <v>0</v>
      </c>
      <c r="H682">
        <v>0</v>
      </c>
      <c r="I682">
        <v>0</v>
      </c>
      <c r="J682">
        <v>27479.939734</v>
      </c>
      <c r="K682">
        <v>0</v>
      </c>
      <c r="M682" t="str">
        <f t="shared" si="21"/>
        <v>2013Liquidpaperboard</v>
      </c>
    </row>
    <row r="683" spans="1:13" x14ac:dyDescent="0.25">
      <c r="A683" t="s">
        <v>61</v>
      </c>
      <c r="B683" t="str">
        <f t="shared" si="20"/>
        <v>2013</v>
      </c>
      <c r="C683" t="s">
        <v>32</v>
      </c>
      <c r="D683" t="s">
        <v>34</v>
      </c>
      <c r="E683" t="s">
        <v>13</v>
      </c>
      <c r="F683">
        <v>0</v>
      </c>
      <c r="G683">
        <v>0</v>
      </c>
      <c r="H683">
        <v>0</v>
      </c>
      <c r="I683">
        <v>0</v>
      </c>
      <c r="J683">
        <v>0</v>
      </c>
      <c r="M683" t="str">
        <f t="shared" si="21"/>
        <v>2013Newsprint and magazines</v>
      </c>
    </row>
    <row r="684" spans="1:13" x14ac:dyDescent="0.25">
      <c r="A684" t="s">
        <v>61</v>
      </c>
      <c r="B684" t="str">
        <f t="shared" si="20"/>
        <v>2013</v>
      </c>
      <c r="C684" t="s">
        <v>32</v>
      </c>
      <c r="D684" t="s">
        <v>34</v>
      </c>
      <c r="E684" t="s">
        <v>14</v>
      </c>
      <c r="F684">
        <v>0</v>
      </c>
      <c r="G684">
        <v>0</v>
      </c>
      <c r="H684">
        <v>0</v>
      </c>
      <c r="I684">
        <v>0</v>
      </c>
      <c r="J684">
        <v>0</v>
      </c>
      <c r="M684" t="str">
        <f t="shared" si="21"/>
        <v>2013Newsprint and magazines</v>
      </c>
    </row>
    <row r="685" spans="1:13" x14ac:dyDescent="0.25">
      <c r="A685" t="s">
        <v>61</v>
      </c>
      <c r="B685" t="str">
        <f t="shared" si="20"/>
        <v>2013</v>
      </c>
      <c r="C685" t="s">
        <v>32</v>
      </c>
      <c r="D685" t="s">
        <v>34</v>
      </c>
      <c r="E685" t="s">
        <v>15</v>
      </c>
      <c r="F685">
        <v>31040</v>
      </c>
      <c r="G685">
        <v>0</v>
      </c>
      <c r="H685">
        <v>0</v>
      </c>
      <c r="I685">
        <v>0</v>
      </c>
      <c r="J685">
        <v>0</v>
      </c>
      <c r="K685">
        <v>1</v>
      </c>
      <c r="M685" t="str">
        <f t="shared" si="21"/>
        <v>2013Newsprint and magazines</v>
      </c>
    </row>
    <row r="686" spans="1:13" x14ac:dyDescent="0.25">
      <c r="A686" t="s">
        <v>61</v>
      </c>
      <c r="B686" t="str">
        <f t="shared" si="20"/>
        <v>2013</v>
      </c>
      <c r="C686" t="s">
        <v>32</v>
      </c>
      <c r="D686" t="s">
        <v>35</v>
      </c>
      <c r="E686" t="s">
        <v>13</v>
      </c>
      <c r="F686">
        <v>33641</v>
      </c>
      <c r="G686">
        <v>0</v>
      </c>
      <c r="H686">
        <v>0</v>
      </c>
      <c r="I686">
        <v>0</v>
      </c>
      <c r="J686">
        <v>76970.177297000002</v>
      </c>
      <c r="K686">
        <v>0.30413699999999999</v>
      </c>
      <c r="M686" t="str">
        <f t="shared" si="21"/>
        <v>2013Other paper</v>
      </c>
    </row>
    <row r="687" spans="1:13" x14ac:dyDescent="0.25">
      <c r="A687" t="s">
        <v>61</v>
      </c>
      <c r="B687" t="str">
        <f t="shared" si="20"/>
        <v>2013</v>
      </c>
      <c r="C687" t="s">
        <v>32</v>
      </c>
      <c r="D687" t="s">
        <v>35</v>
      </c>
      <c r="E687" t="s">
        <v>14</v>
      </c>
      <c r="F687">
        <v>0</v>
      </c>
      <c r="G687">
        <v>0</v>
      </c>
      <c r="H687">
        <v>0</v>
      </c>
      <c r="I687">
        <v>0</v>
      </c>
      <c r="J687">
        <v>1469.5195819999999</v>
      </c>
      <c r="K687">
        <v>0</v>
      </c>
      <c r="M687" t="str">
        <f t="shared" si="21"/>
        <v>2013Other paper</v>
      </c>
    </row>
    <row r="688" spans="1:13" x14ac:dyDescent="0.25">
      <c r="A688" t="s">
        <v>61</v>
      </c>
      <c r="B688" t="str">
        <f t="shared" si="20"/>
        <v>2013</v>
      </c>
      <c r="C688" t="s">
        <v>32</v>
      </c>
      <c r="D688" t="s">
        <v>35</v>
      </c>
      <c r="E688" t="s">
        <v>15</v>
      </c>
      <c r="F688">
        <v>51076</v>
      </c>
      <c r="G688">
        <v>0</v>
      </c>
      <c r="H688">
        <v>0</v>
      </c>
      <c r="I688">
        <v>0</v>
      </c>
      <c r="J688">
        <v>123655.306991</v>
      </c>
      <c r="K688">
        <v>0.29231099999999999</v>
      </c>
      <c r="M688" t="str">
        <f t="shared" si="21"/>
        <v>2013Other paper</v>
      </c>
    </row>
    <row r="689" spans="1:13" x14ac:dyDescent="0.25">
      <c r="A689" t="s">
        <v>61</v>
      </c>
      <c r="B689" t="str">
        <f t="shared" si="20"/>
        <v>2013</v>
      </c>
      <c r="C689" t="s">
        <v>32</v>
      </c>
      <c r="D689" t="s">
        <v>36</v>
      </c>
      <c r="E689" t="s">
        <v>13</v>
      </c>
      <c r="F689">
        <v>32415</v>
      </c>
      <c r="G689">
        <v>0</v>
      </c>
      <c r="H689">
        <v>0</v>
      </c>
      <c r="I689">
        <v>0</v>
      </c>
      <c r="J689">
        <v>74001.645262000005</v>
      </c>
      <c r="K689">
        <v>0.30460399999999999</v>
      </c>
      <c r="M689" t="str">
        <f t="shared" si="21"/>
        <v>2013Printing and writing paper</v>
      </c>
    </row>
    <row r="690" spans="1:13" x14ac:dyDescent="0.25">
      <c r="A690" t="s">
        <v>61</v>
      </c>
      <c r="B690" t="str">
        <f t="shared" si="20"/>
        <v>2013</v>
      </c>
      <c r="C690" t="s">
        <v>32</v>
      </c>
      <c r="D690" t="s">
        <v>36</v>
      </c>
      <c r="E690" t="s">
        <v>14</v>
      </c>
      <c r="F690">
        <v>0</v>
      </c>
      <c r="G690">
        <v>0</v>
      </c>
      <c r="H690">
        <v>0</v>
      </c>
      <c r="I690">
        <v>0</v>
      </c>
      <c r="J690">
        <v>1501.5464400000001</v>
      </c>
      <c r="K690">
        <v>0</v>
      </c>
      <c r="M690" t="str">
        <f t="shared" si="21"/>
        <v>2013Printing and writing paper</v>
      </c>
    </row>
    <row r="691" spans="1:13" x14ac:dyDescent="0.25">
      <c r="A691" t="s">
        <v>61</v>
      </c>
      <c r="B691" t="str">
        <f t="shared" si="20"/>
        <v>2013</v>
      </c>
      <c r="C691" t="s">
        <v>32</v>
      </c>
      <c r="D691" t="s">
        <v>36</v>
      </c>
      <c r="E691" t="s">
        <v>15</v>
      </c>
      <c r="F691">
        <v>178</v>
      </c>
      <c r="G691">
        <v>0</v>
      </c>
      <c r="H691">
        <v>0</v>
      </c>
      <c r="I691">
        <v>0</v>
      </c>
      <c r="J691">
        <v>82549.984954</v>
      </c>
      <c r="K691">
        <v>2.1510000000000001E-3</v>
      </c>
      <c r="M691" t="str">
        <f t="shared" si="21"/>
        <v>2013Printing and writing paper</v>
      </c>
    </row>
    <row r="692" spans="1:13" x14ac:dyDescent="0.25">
      <c r="A692" t="s">
        <v>61</v>
      </c>
      <c r="B692" t="str">
        <f t="shared" si="20"/>
        <v>2013</v>
      </c>
      <c r="C692" t="s">
        <v>49</v>
      </c>
      <c r="D692" t="s">
        <v>50</v>
      </c>
      <c r="E692" t="s">
        <v>13</v>
      </c>
      <c r="F692">
        <v>9858.8088938676992</v>
      </c>
      <c r="G692">
        <v>0</v>
      </c>
      <c r="H692">
        <v>303.88494293238199</v>
      </c>
      <c r="I692">
        <v>0</v>
      </c>
      <c r="J692">
        <v>49065.286201000003</v>
      </c>
      <c r="K692">
        <v>0.17158599999999999</v>
      </c>
      <c r="M692" t="str">
        <f t="shared" si="21"/>
        <v>2013HDPE (2)</v>
      </c>
    </row>
    <row r="693" spans="1:13" x14ac:dyDescent="0.25">
      <c r="A693" t="s">
        <v>61</v>
      </c>
      <c r="B693" t="str">
        <f t="shared" si="20"/>
        <v>2013</v>
      </c>
      <c r="C693" t="s">
        <v>49</v>
      </c>
      <c r="D693" t="s">
        <v>50</v>
      </c>
      <c r="E693" t="s">
        <v>14</v>
      </c>
      <c r="F693">
        <v>1530.8606004993701</v>
      </c>
      <c r="G693">
        <v>0</v>
      </c>
      <c r="H693">
        <v>47.1867840454386</v>
      </c>
      <c r="I693">
        <v>0</v>
      </c>
      <c r="J693">
        <v>3927.4027780000001</v>
      </c>
      <c r="K693">
        <v>0.28663300000000003</v>
      </c>
      <c r="M693" t="str">
        <f t="shared" si="21"/>
        <v>2013HDPE (2)</v>
      </c>
    </row>
    <row r="694" spans="1:13" x14ac:dyDescent="0.25">
      <c r="A694" t="s">
        <v>61</v>
      </c>
      <c r="B694" t="str">
        <f t="shared" si="20"/>
        <v>2013</v>
      </c>
      <c r="C694" t="s">
        <v>49</v>
      </c>
      <c r="D694" t="s">
        <v>50</v>
      </c>
      <c r="E694" t="s">
        <v>15</v>
      </c>
      <c r="F694">
        <v>32310.473895082501</v>
      </c>
      <c r="G694">
        <v>0</v>
      </c>
      <c r="H694">
        <v>995.92827302217904</v>
      </c>
      <c r="I694">
        <v>0</v>
      </c>
      <c r="J694">
        <v>70344.883761999998</v>
      </c>
      <c r="K694">
        <v>0.32133099999999998</v>
      </c>
      <c r="M694" t="str">
        <f t="shared" si="21"/>
        <v>2013HDPE (2)</v>
      </c>
    </row>
    <row r="695" spans="1:13" x14ac:dyDescent="0.25">
      <c r="A695" t="s">
        <v>61</v>
      </c>
      <c r="B695" t="str">
        <f t="shared" si="20"/>
        <v>2013</v>
      </c>
      <c r="C695" t="s">
        <v>49</v>
      </c>
      <c r="D695" t="s">
        <v>51</v>
      </c>
      <c r="E695" t="s">
        <v>13</v>
      </c>
      <c r="F695">
        <v>17782.060651207201</v>
      </c>
      <c r="G695">
        <v>0</v>
      </c>
      <c r="H695">
        <v>221.00886935475299</v>
      </c>
      <c r="I695">
        <v>0</v>
      </c>
      <c r="J695">
        <v>36747.641128000003</v>
      </c>
      <c r="K695">
        <v>0.328818</v>
      </c>
      <c r="M695" t="str">
        <f t="shared" si="21"/>
        <v>2013LDPE (4)</v>
      </c>
    </row>
    <row r="696" spans="1:13" x14ac:dyDescent="0.25">
      <c r="A696" t="s">
        <v>61</v>
      </c>
      <c r="B696" t="str">
        <f t="shared" si="20"/>
        <v>2013</v>
      </c>
      <c r="C696" t="s">
        <v>49</v>
      </c>
      <c r="D696" t="s">
        <v>51</v>
      </c>
      <c r="E696" t="s">
        <v>14</v>
      </c>
      <c r="F696">
        <v>78.462858458884298</v>
      </c>
      <c r="G696">
        <v>0</v>
      </c>
      <c r="H696">
        <v>0.97519561846522096</v>
      </c>
      <c r="I696">
        <v>0</v>
      </c>
      <c r="J696">
        <v>2941.443921</v>
      </c>
      <c r="K696">
        <v>2.6296E-2</v>
      </c>
      <c r="M696" t="str">
        <f t="shared" si="21"/>
        <v>2013LDPE (4)</v>
      </c>
    </row>
    <row r="697" spans="1:13" x14ac:dyDescent="0.25">
      <c r="A697" t="s">
        <v>61</v>
      </c>
      <c r="B697" t="str">
        <f t="shared" si="20"/>
        <v>2013</v>
      </c>
      <c r="C697" t="s">
        <v>49</v>
      </c>
      <c r="D697" t="s">
        <v>51</v>
      </c>
      <c r="E697" t="s">
        <v>15</v>
      </c>
      <c r="F697">
        <v>19552.717990333898</v>
      </c>
      <c r="G697">
        <v>0</v>
      </c>
      <c r="H697">
        <v>243.01593502678099</v>
      </c>
      <c r="I697">
        <v>0</v>
      </c>
      <c r="J697">
        <v>33552.925618000001</v>
      </c>
      <c r="K697">
        <v>0.37106299999999998</v>
      </c>
      <c r="M697" t="str">
        <f t="shared" si="21"/>
        <v>2013LDPE (4)</v>
      </c>
    </row>
    <row r="698" spans="1:13" x14ac:dyDescent="0.25">
      <c r="A698" t="s">
        <v>61</v>
      </c>
      <c r="B698" t="str">
        <f t="shared" si="20"/>
        <v>2013</v>
      </c>
      <c r="C698" t="s">
        <v>49</v>
      </c>
      <c r="D698" t="s">
        <v>52</v>
      </c>
      <c r="E698" t="s">
        <v>13</v>
      </c>
      <c r="F698">
        <v>6516.5033426383497</v>
      </c>
      <c r="G698">
        <v>0</v>
      </c>
      <c r="H698">
        <v>0</v>
      </c>
      <c r="I698">
        <v>0</v>
      </c>
      <c r="J698">
        <v>27569.762011999999</v>
      </c>
      <c r="K698">
        <v>0.19117600000000001</v>
      </c>
      <c r="M698" t="str">
        <f t="shared" si="21"/>
        <v>2013Other plastics (7)</v>
      </c>
    </row>
    <row r="699" spans="1:13" x14ac:dyDescent="0.25">
      <c r="A699" t="s">
        <v>61</v>
      </c>
      <c r="B699" t="str">
        <f t="shared" si="20"/>
        <v>2013</v>
      </c>
      <c r="C699" t="s">
        <v>49</v>
      </c>
      <c r="D699" t="s">
        <v>52</v>
      </c>
      <c r="E699" t="s">
        <v>14</v>
      </c>
      <c r="F699">
        <v>19.225795714667601</v>
      </c>
      <c r="G699">
        <v>0</v>
      </c>
      <c r="H699">
        <v>0</v>
      </c>
      <c r="I699">
        <v>0</v>
      </c>
      <c r="J699">
        <v>2105.8316009999999</v>
      </c>
      <c r="K699">
        <v>9.0469999999999995E-3</v>
      </c>
      <c r="M699" t="str">
        <f t="shared" si="21"/>
        <v>2013Other plastics (7)</v>
      </c>
    </row>
    <row r="700" spans="1:13" x14ac:dyDescent="0.25">
      <c r="A700" t="s">
        <v>61</v>
      </c>
      <c r="B700" t="str">
        <f t="shared" si="20"/>
        <v>2013</v>
      </c>
      <c r="C700" t="s">
        <v>49</v>
      </c>
      <c r="D700" t="s">
        <v>52</v>
      </c>
      <c r="E700" t="s">
        <v>15</v>
      </c>
      <c r="F700">
        <v>2384.3208616469901</v>
      </c>
      <c r="G700">
        <v>0</v>
      </c>
      <c r="H700">
        <v>0</v>
      </c>
      <c r="I700">
        <v>0</v>
      </c>
      <c r="J700">
        <v>82957.689664000005</v>
      </c>
      <c r="K700">
        <v>2.7938000000000001E-2</v>
      </c>
      <c r="M700" t="str">
        <f t="shared" si="21"/>
        <v>2013Other plastics (7)</v>
      </c>
    </row>
    <row r="701" spans="1:13" x14ac:dyDescent="0.25">
      <c r="A701" t="s">
        <v>61</v>
      </c>
      <c r="B701" t="str">
        <f t="shared" si="20"/>
        <v>2013</v>
      </c>
      <c r="C701" t="s">
        <v>49</v>
      </c>
      <c r="D701" t="s">
        <v>53</v>
      </c>
      <c r="E701" t="s">
        <v>13</v>
      </c>
      <c r="F701">
        <v>2178.2366444556001</v>
      </c>
      <c r="G701">
        <v>0</v>
      </c>
      <c r="H701">
        <v>0</v>
      </c>
      <c r="I701">
        <v>0</v>
      </c>
      <c r="J701">
        <v>20324.114366999998</v>
      </c>
      <c r="K701">
        <v>9.6799999999999997E-2</v>
      </c>
      <c r="M701" t="str">
        <f t="shared" si="21"/>
        <v>2013PET (1)</v>
      </c>
    </row>
    <row r="702" spans="1:13" x14ac:dyDescent="0.25">
      <c r="A702" t="s">
        <v>61</v>
      </c>
      <c r="B702" t="str">
        <f t="shared" si="20"/>
        <v>2013</v>
      </c>
      <c r="C702" t="s">
        <v>49</v>
      </c>
      <c r="D702" t="s">
        <v>53</v>
      </c>
      <c r="E702" t="s">
        <v>14</v>
      </c>
      <c r="F702">
        <v>65.1503195682279</v>
      </c>
      <c r="G702">
        <v>0</v>
      </c>
      <c r="H702">
        <v>0</v>
      </c>
      <c r="I702">
        <v>0</v>
      </c>
      <c r="J702">
        <v>1626.8321129999999</v>
      </c>
      <c r="K702">
        <v>3.8504999999999998E-2</v>
      </c>
      <c r="M702" t="str">
        <f t="shared" si="21"/>
        <v>2013PET (1)</v>
      </c>
    </row>
    <row r="703" spans="1:13" x14ac:dyDescent="0.25">
      <c r="A703" t="s">
        <v>61</v>
      </c>
      <c r="B703" t="str">
        <f t="shared" si="20"/>
        <v>2013</v>
      </c>
      <c r="C703" t="s">
        <v>49</v>
      </c>
      <c r="D703" t="s">
        <v>53</v>
      </c>
      <c r="E703" t="s">
        <v>15</v>
      </c>
      <c r="F703">
        <v>25903.061835976201</v>
      </c>
      <c r="G703">
        <v>0</v>
      </c>
      <c r="H703">
        <v>0</v>
      </c>
      <c r="I703">
        <v>0</v>
      </c>
      <c r="J703">
        <v>46940.724042000002</v>
      </c>
      <c r="K703">
        <v>0.355597</v>
      </c>
      <c r="M703" t="str">
        <f t="shared" si="21"/>
        <v>2013PET (1)</v>
      </c>
    </row>
    <row r="704" spans="1:13" x14ac:dyDescent="0.25">
      <c r="A704" t="s">
        <v>61</v>
      </c>
      <c r="B704" t="str">
        <f t="shared" si="20"/>
        <v>2013</v>
      </c>
      <c r="C704" t="s">
        <v>49</v>
      </c>
      <c r="D704" t="s">
        <v>54</v>
      </c>
      <c r="E704" t="s">
        <v>13</v>
      </c>
      <c r="F704">
        <v>10843.9707638201</v>
      </c>
      <c r="G704">
        <v>0</v>
      </c>
      <c r="H704">
        <v>187.290327621637</v>
      </c>
      <c r="I704">
        <v>0</v>
      </c>
      <c r="J704">
        <v>39416.464226999997</v>
      </c>
      <c r="K704">
        <v>0.218667</v>
      </c>
      <c r="M704" t="str">
        <f t="shared" si="21"/>
        <v>2013PP (5)</v>
      </c>
    </row>
    <row r="705" spans="1:13" x14ac:dyDescent="0.25">
      <c r="A705" t="s">
        <v>61</v>
      </c>
      <c r="B705" t="str">
        <f t="shared" si="20"/>
        <v>2013</v>
      </c>
      <c r="C705" t="s">
        <v>49</v>
      </c>
      <c r="D705" t="s">
        <v>54</v>
      </c>
      <c r="E705" t="s">
        <v>14</v>
      </c>
      <c r="F705">
        <v>37.921087231950999</v>
      </c>
      <c r="G705">
        <v>0</v>
      </c>
      <c r="H705">
        <v>0.65494946511077001</v>
      </c>
      <c r="I705">
        <v>0</v>
      </c>
      <c r="J705">
        <v>3155.0683410000001</v>
      </c>
      <c r="K705">
        <v>1.2078999999999999E-2</v>
      </c>
      <c r="M705" t="str">
        <f t="shared" si="21"/>
        <v>2013PP (5)</v>
      </c>
    </row>
    <row r="706" spans="1:13" x14ac:dyDescent="0.25">
      <c r="A706" t="s">
        <v>61</v>
      </c>
      <c r="B706" t="str">
        <f t="shared" si="20"/>
        <v>2013</v>
      </c>
      <c r="C706" t="s">
        <v>49</v>
      </c>
      <c r="D706" t="s">
        <v>54</v>
      </c>
      <c r="E706" t="s">
        <v>15</v>
      </c>
      <c r="F706">
        <v>12914.702668948001</v>
      </c>
      <c r="G706">
        <v>0</v>
      </c>
      <c r="H706">
        <v>223.05472291325199</v>
      </c>
      <c r="I706">
        <v>0</v>
      </c>
      <c r="J706">
        <v>35989.730273000001</v>
      </c>
      <c r="K706">
        <v>0.26742100000000002</v>
      </c>
      <c r="M706" t="str">
        <f t="shared" si="21"/>
        <v>2013PP (5)</v>
      </c>
    </row>
    <row r="707" spans="1:13" x14ac:dyDescent="0.25">
      <c r="A707" t="s">
        <v>61</v>
      </c>
      <c r="B707" t="str">
        <f t="shared" ref="B707:B770" si="22">RIGHT(A707,4)</f>
        <v>2013</v>
      </c>
      <c r="C707" t="s">
        <v>49</v>
      </c>
      <c r="D707" t="s">
        <v>55</v>
      </c>
      <c r="E707" t="s">
        <v>13</v>
      </c>
      <c r="F707">
        <v>2382.6041651176802</v>
      </c>
      <c r="G707">
        <v>0</v>
      </c>
      <c r="H707">
        <v>169.51598160254801</v>
      </c>
      <c r="I707">
        <v>0</v>
      </c>
      <c r="J707">
        <v>10264.704226</v>
      </c>
      <c r="K707">
        <v>0.19912199999999999</v>
      </c>
      <c r="M707" t="str">
        <f t="shared" ref="M707:M770" si="23">_xlfn.TEXTJOIN("",FALSE,B707,D707)</f>
        <v>2013PS (6)</v>
      </c>
    </row>
    <row r="708" spans="1:13" x14ac:dyDescent="0.25">
      <c r="A708" t="s">
        <v>61</v>
      </c>
      <c r="B708" t="str">
        <f t="shared" si="22"/>
        <v>2013</v>
      </c>
      <c r="C708" t="s">
        <v>49</v>
      </c>
      <c r="D708" t="s">
        <v>55</v>
      </c>
      <c r="E708" t="s">
        <v>14</v>
      </c>
      <c r="F708">
        <v>758.43724599781399</v>
      </c>
      <c r="G708">
        <v>0</v>
      </c>
      <c r="H708">
        <v>53.276158713253601</v>
      </c>
      <c r="I708">
        <v>0</v>
      </c>
      <c r="J708">
        <v>821.63238100000001</v>
      </c>
      <c r="K708">
        <v>0.49696299999999999</v>
      </c>
      <c r="M708" t="str">
        <f t="shared" si="23"/>
        <v>2013PS (6)</v>
      </c>
    </row>
    <row r="709" spans="1:13" x14ac:dyDescent="0.25">
      <c r="A709" t="s">
        <v>61</v>
      </c>
      <c r="B709" t="str">
        <f t="shared" si="22"/>
        <v>2013</v>
      </c>
      <c r="C709" t="s">
        <v>49</v>
      </c>
      <c r="D709" t="s">
        <v>55</v>
      </c>
      <c r="E709" t="s">
        <v>15</v>
      </c>
      <c r="F709">
        <v>3002.1434688845002</v>
      </c>
      <c r="G709">
        <v>0</v>
      </c>
      <c r="H709">
        <v>134.20785968419801</v>
      </c>
      <c r="I709">
        <v>0</v>
      </c>
      <c r="J709">
        <v>9372.3255919999992</v>
      </c>
      <c r="K709">
        <v>0.25073400000000001</v>
      </c>
      <c r="M709" t="str">
        <f t="shared" si="23"/>
        <v>2013PS (6)</v>
      </c>
    </row>
    <row r="710" spans="1:13" x14ac:dyDescent="0.25">
      <c r="A710" t="s">
        <v>61</v>
      </c>
      <c r="B710" t="str">
        <f t="shared" si="22"/>
        <v>2013</v>
      </c>
      <c r="C710" t="s">
        <v>49</v>
      </c>
      <c r="D710" t="s">
        <v>56</v>
      </c>
      <c r="E710" t="s">
        <v>13</v>
      </c>
      <c r="F710">
        <v>2277.8246150873101</v>
      </c>
      <c r="G710">
        <v>0</v>
      </c>
      <c r="H710">
        <v>0</v>
      </c>
      <c r="I710">
        <v>0</v>
      </c>
      <c r="J710">
        <v>25867.054649000002</v>
      </c>
      <c r="K710">
        <v>8.0932000000000004E-2</v>
      </c>
      <c r="M710" t="str">
        <f t="shared" si="23"/>
        <v>2013PVC (3)</v>
      </c>
    </row>
    <row r="711" spans="1:13" x14ac:dyDescent="0.25">
      <c r="A711" t="s">
        <v>61</v>
      </c>
      <c r="B711" t="str">
        <f t="shared" si="22"/>
        <v>2013</v>
      </c>
      <c r="C711" t="s">
        <v>49</v>
      </c>
      <c r="D711" t="s">
        <v>56</v>
      </c>
      <c r="E711" t="s">
        <v>14</v>
      </c>
      <c r="F711">
        <v>252.352201533775</v>
      </c>
      <c r="G711">
        <v>0</v>
      </c>
      <c r="H711">
        <v>0</v>
      </c>
      <c r="I711">
        <v>0</v>
      </c>
      <c r="J711">
        <v>2070.5135989999999</v>
      </c>
      <c r="K711">
        <v>0.108638</v>
      </c>
      <c r="M711" t="str">
        <f t="shared" si="23"/>
        <v>2013PVC (3)</v>
      </c>
    </row>
    <row r="712" spans="1:13" x14ac:dyDescent="0.25">
      <c r="A712" t="s">
        <v>61</v>
      </c>
      <c r="B712" t="str">
        <f t="shared" si="22"/>
        <v>2013</v>
      </c>
      <c r="C712" t="s">
        <v>49</v>
      </c>
      <c r="D712" t="s">
        <v>56</v>
      </c>
      <c r="E712" t="s">
        <v>15</v>
      </c>
      <c r="F712">
        <v>1350.3600939293599</v>
      </c>
      <c r="G712">
        <v>0</v>
      </c>
      <c r="H712">
        <v>0</v>
      </c>
      <c r="I712">
        <v>0</v>
      </c>
      <c r="J712">
        <v>23618.260491000001</v>
      </c>
      <c r="K712">
        <v>5.4081999999999998E-2</v>
      </c>
      <c r="M712" t="str">
        <f t="shared" si="23"/>
        <v>2013PVC (3)</v>
      </c>
    </row>
    <row r="713" spans="1:13" x14ac:dyDescent="0.25">
      <c r="A713" t="s">
        <v>61</v>
      </c>
      <c r="B713" t="str">
        <f t="shared" si="22"/>
        <v>2013</v>
      </c>
      <c r="C713" t="s">
        <v>37</v>
      </c>
      <c r="D713" t="s">
        <v>38</v>
      </c>
      <c r="E713" t="s">
        <v>13</v>
      </c>
      <c r="F713">
        <v>0</v>
      </c>
      <c r="G713">
        <v>0</v>
      </c>
      <c r="H713">
        <v>0</v>
      </c>
      <c r="I713">
        <v>0</v>
      </c>
      <c r="J713">
        <v>34446.338008999999</v>
      </c>
      <c r="K713">
        <v>0</v>
      </c>
      <c r="M713" t="str">
        <f t="shared" si="23"/>
        <v>2013Clothing</v>
      </c>
    </row>
    <row r="714" spans="1:13" x14ac:dyDescent="0.25">
      <c r="A714" t="s">
        <v>61</v>
      </c>
      <c r="B714" t="str">
        <f t="shared" si="22"/>
        <v>2013</v>
      </c>
      <c r="C714" t="s">
        <v>37</v>
      </c>
      <c r="D714" t="s">
        <v>38</v>
      </c>
      <c r="E714" t="s">
        <v>14</v>
      </c>
      <c r="F714">
        <v>0</v>
      </c>
      <c r="G714">
        <v>0</v>
      </c>
      <c r="H714">
        <v>0</v>
      </c>
      <c r="I714">
        <v>0</v>
      </c>
      <c r="J714">
        <v>3326.4335999999998</v>
      </c>
      <c r="K714">
        <v>0</v>
      </c>
      <c r="M714" t="str">
        <f t="shared" si="23"/>
        <v>2013Clothing</v>
      </c>
    </row>
    <row r="715" spans="1:13" x14ac:dyDescent="0.25">
      <c r="A715" t="s">
        <v>61</v>
      </c>
      <c r="B715" t="str">
        <f t="shared" si="22"/>
        <v>2013</v>
      </c>
      <c r="C715" t="s">
        <v>37</v>
      </c>
      <c r="D715" t="s">
        <v>38</v>
      </c>
      <c r="E715" t="s">
        <v>15</v>
      </c>
      <c r="F715">
        <v>0</v>
      </c>
      <c r="G715">
        <v>0</v>
      </c>
      <c r="H715">
        <v>0</v>
      </c>
      <c r="I715">
        <v>0</v>
      </c>
      <c r="J715">
        <v>61297.444471000003</v>
      </c>
      <c r="K715">
        <v>0</v>
      </c>
      <c r="M715" t="str">
        <f t="shared" si="23"/>
        <v>2013Clothing</v>
      </c>
    </row>
    <row r="716" spans="1:13" x14ac:dyDescent="0.25">
      <c r="A716" t="s">
        <v>61</v>
      </c>
      <c r="B716" t="str">
        <f t="shared" si="22"/>
        <v>2013</v>
      </c>
      <c r="C716" t="s">
        <v>37</v>
      </c>
      <c r="D716" t="s">
        <v>39</v>
      </c>
      <c r="E716" t="s">
        <v>13</v>
      </c>
      <c r="F716">
        <v>320</v>
      </c>
      <c r="G716">
        <v>0</v>
      </c>
      <c r="H716">
        <v>0</v>
      </c>
      <c r="I716">
        <v>0</v>
      </c>
      <c r="J716">
        <v>52908.886897999997</v>
      </c>
      <c r="K716">
        <v>6.0109999999999999E-3</v>
      </c>
      <c r="M716" t="str">
        <f t="shared" si="23"/>
        <v>2013Other textiles</v>
      </c>
    </row>
    <row r="717" spans="1:13" x14ac:dyDescent="0.25">
      <c r="A717" t="s">
        <v>61</v>
      </c>
      <c r="B717" t="str">
        <f t="shared" si="22"/>
        <v>2013</v>
      </c>
      <c r="C717" t="s">
        <v>37</v>
      </c>
      <c r="D717" t="s">
        <v>39</v>
      </c>
      <c r="E717" t="s">
        <v>14</v>
      </c>
      <c r="F717">
        <v>0</v>
      </c>
      <c r="G717">
        <v>0</v>
      </c>
      <c r="H717">
        <v>0</v>
      </c>
      <c r="I717">
        <v>0</v>
      </c>
      <c r="J717">
        <v>5929.2673430000004</v>
      </c>
      <c r="K717">
        <v>0</v>
      </c>
      <c r="M717" t="str">
        <f t="shared" si="23"/>
        <v>2013Other textiles</v>
      </c>
    </row>
    <row r="718" spans="1:13" x14ac:dyDescent="0.25">
      <c r="A718" t="s">
        <v>61</v>
      </c>
      <c r="B718" t="str">
        <f t="shared" si="22"/>
        <v>2013</v>
      </c>
      <c r="C718" t="s">
        <v>37</v>
      </c>
      <c r="D718" t="s">
        <v>39</v>
      </c>
      <c r="E718" t="s">
        <v>15</v>
      </c>
      <c r="F718">
        <v>502.8</v>
      </c>
      <c r="G718">
        <v>0</v>
      </c>
      <c r="H718">
        <v>0</v>
      </c>
      <c r="I718">
        <v>0</v>
      </c>
      <c r="J718">
        <v>20071.992152999999</v>
      </c>
      <c r="K718">
        <v>2.4437E-2</v>
      </c>
      <c r="M718" t="str">
        <f t="shared" si="23"/>
        <v>2013Other textiles</v>
      </c>
    </row>
    <row r="719" spans="1:13" x14ac:dyDescent="0.25">
      <c r="A719" t="s">
        <v>61</v>
      </c>
      <c r="B719" t="str">
        <f t="shared" si="22"/>
        <v>2013</v>
      </c>
      <c r="C719" t="s">
        <v>40</v>
      </c>
      <c r="D719" t="s">
        <v>41</v>
      </c>
      <c r="E719" t="s">
        <v>13</v>
      </c>
      <c r="F719">
        <v>8046</v>
      </c>
      <c r="G719">
        <v>0</v>
      </c>
      <c r="H719">
        <v>0</v>
      </c>
      <c r="I719">
        <v>0</v>
      </c>
      <c r="J719">
        <v>7407.7601059999997</v>
      </c>
      <c r="K719">
        <v>0.52064900000000003</v>
      </c>
      <c r="M719" t="str">
        <f t="shared" si="23"/>
        <v>2013Other rubber</v>
      </c>
    </row>
    <row r="720" spans="1:13" x14ac:dyDescent="0.25">
      <c r="A720" t="s">
        <v>61</v>
      </c>
      <c r="B720" t="str">
        <f t="shared" si="22"/>
        <v>2013</v>
      </c>
      <c r="C720" t="s">
        <v>40</v>
      </c>
      <c r="D720" t="s">
        <v>41</v>
      </c>
      <c r="E720" t="s">
        <v>14</v>
      </c>
      <c r="F720">
        <v>0</v>
      </c>
      <c r="G720">
        <v>0</v>
      </c>
      <c r="H720">
        <v>0</v>
      </c>
      <c r="I720">
        <v>0</v>
      </c>
      <c r="J720">
        <v>161.05046899999999</v>
      </c>
      <c r="K720">
        <v>0</v>
      </c>
      <c r="M720" t="str">
        <f t="shared" si="23"/>
        <v>2013Other rubber</v>
      </c>
    </row>
    <row r="721" spans="1:13" x14ac:dyDescent="0.25">
      <c r="A721" t="s">
        <v>61</v>
      </c>
      <c r="B721" t="str">
        <f t="shared" si="22"/>
        <v>2013</v>
      </c>
      <c r="C721" t="s">
        <v>40</v>
      </c>
      <c r="D721" t="s">
        <v>41</v>
      </c>
      <c r="E721" t="s">
        <v>15</v>
      </c>
      <c r="F721">
        <v>0</v>
      </c>
      <c r="G721">
        <v>0</v>
      </c>
      <c r="H721">
        <v>0</v>
      </c>
      <c r="I721">
        <v>0</v>
      </c>
      <c r="J721">
        <v>2408.191386</v>
      </c>
      <c r="K721">
        <v>0</v>
      </c>
      <c r="M721" t="str">
        <f t="shared" si="23"/>
        <v>2013Other rubber</v>
      </c>
    </row>
    <row r="722" spans="1:13" x14ac:dyDescent="0.25">
      <c r="A722" t="s">
        <v>61</v>
      </c>
      <c r="B722" t="str">
        <f t="shared" si="22"/>
        <v>2013</v>
      </c>
      <c r="C722" t="s">
        <v>40</v>
      </c>
      <c r="D722" t="s">
        <v>42</v>
      </c>
      <c r="E722" t="s">
        <v>13</v>
      </c>
      <c r="F722">
        <v>32510</v>
      </c>
      <c r="G722">
        <v>0</v>
      </c>
      <c r="H722">
        <v>0</v>
      </c>
      <c r="I722">
        <v>0</v>
      </c>
      <c r="J722">
        <v>806.34772999999996</v>
      </c>
      <c r="K722">
        <v>0.97579700000000003</v>
      </c>
      <c r="M722" t="str">
        <f t="shared" si="23"/>
        <v>2013Passenger tyres</v>
      </c>
    </row>
    <row r="723" spans="1:13" x14ac:dyDescent="0.25">
      <c r="A723" t="s">
        <v>61</v>
      </c>
      <c r="B723" t="str">
        <f t="shared" si="22"/>
        <v>2013</v>
      </c>
      <c r="C723" t="s">
        <v>40</v>
      </c>
      <c r="D723" t="s">
        <v>42</v>
      </c>
      <c r="E723" t="s">
        <v>14</v>
      </c>
      <c r="F723">
        <v>0</v>
      </c>
      <c r="G723">
        <v>0</v>
      </c>
      <c r="H723">
        <v>0</v>
      </c>
      <c r="I723">
        <v>0</v>
      </c>
      <c r="J723">
        <v>115.50661599999999</v>
      </c>
      <c r="K723">
        <v>0</v>
      </c>
      <c r="M723" t="str">
        <f t="shared" si="23"/>
        <v>2013Passenger tyres</v>
      </c>
    </row>
    <row r="724" spans="1:13" x14ac:dyDescent="0.25">
      <c r="A724" t="s">
        <v>61</v>
      </c>
      <c r="B724" t="str">
        <f t="shared" si="22"/>
        <v>2013</v>
      </c>
      <c r="C724" t="s">
        <v>40</v>
      </c>
      <c r="D724" t="s">
        <v>42</v>
      </c>
      <c r="E724" t="s">
        <v>15</v>
      </c>
      <c r="F724">
        <v>610</v>
      </c>
      <c r="G724">
        <v>0</v>
      </c>
      <c r="H724">
        <v>0</v>
      </c>
      <c r="I724">
        <v>0</v>
      </c>
      <c r="J724">
        <v>0</v>
      </c>
      <c r="K724">
        <v>1</v>
      </c>
      <c r="M724" t="str">
        <f t="shared" si="23"/>
        <v>2013Passenger tyres</v>
      </c>
    </row>
    <row r="725" spans="1:13" x14ac:dyDescent="0.25">
      <c r="A725" t="s">
        <v>62</v>
      </c>
      <c r="B725" t="str">
        <f t="shared" si="22"/>
        <v>2014</v>
      </c>
      <c r="C725" t="s">
        <v>11</v>
      </c>
      <c r="D725" t="s">
        <v>12</v>
      </c>
      <c r="E725" t="s">
        <v>13</v>
      </c>
      <c r="F725">
        <v>5426</v>
      </c>
      <c r="G725">
        <v>0</v>
      </c>
      <c r="H725">
        <v>0</v>
      </c>
      <c r="I725">
        <v>0</v>
      </c>
      <c r="J725">
        <v>2744.068757</v>
      </c>
      <c r="K725">
        <v>0.66413100000000003</v>
      </c>
      <c r="M725" t="str">
        <f t="shared" si="23"/>
        <v>2014Asphalt</v>
      </c>
    </row>
    <row r="726" spans="1:13" x14ac:dyDescent="0.25">
      <c r="A726" t="s">
        <v>62</v>
      </c>
      <c r="B726" t="str">
        <f t="shared" si="22"/>
        <v>2014</v>
      </c>
      <c r="C726" t="s">
        <v>11</v>
      </c>
      <c r="D726" t="s">
        <v>12</v>
      </c>
      <c r="E726" t="s">
        <v>14</v>
      </c>
      <c r="F726">
        <v>222884</v>
      </c>
      <c r="G726">
        <v>0</v>
      </c>
      <c r="H726">
        <v>0</v>
      </c>
      <c r="I726">
        <v>0</v>
      </c>
      <c r="J726">
        <v>881.78865800000005</v>
      </c>
      <c r="K726">
        <v>0.99605900000000003</v>
      </c>
      <c r="M726" t="str">
        <f t="shared" si="23"/>
        <v>2014Asphalt</v>
      </c>
    </row>
    <row r="727" spans="1:13" x14ac:dyDescent="0.25">
      <c r="A727" t="s">
        <v>62</v>
      </c>
      <c r="B727" t="str">
        <f t="shared" si="22"/>
        <v>2014</v>
      </c>
      <c r="C727" t="s">
        <v>11</v>
      </c>
      <c r="D727" t="s">
        <v>12</v>
      </c>
      <c r="E727" t="s">
        <v>15</v>
      </c>
      <c r="F727">
        <v>4896</v>
      </c>
      <c r="G727">
        <v>0</v>
      </c>
      <c r="H727">
        <v>0</v>
      </c>
      <c r="I727">
        <v>0</v>
      </c>
      <c r="J727">
        <v>757.36566400000004</v>
      </c>
      <c r="K727">
        <v>0.86603200000000002</v>
      </c>
      <c r="M727" t="str">
        <f t="shared" si="23"/>
        <v>2014Asphalt</v>
      </c>
    </row>
    <row r="728" spans="1:13" x14ac:dyDescent="0.25">
      <c r="A728" t="s">
        <v>62</v>
      </c>
      <c r="B728" t="str">
        <f t="shared" si="22"/>
        <v>2014</v>
      </c>
      <c r="C728" t="s">
        <v>11</v>
      </c>
      <c r="D728" t="s">
        <v>16</v>
      </c>
      <c r="E728" t="s">
        <v>13</v>
      </c>
      <c r="F728">
        <v>5863</v>
      </c>
      <c r="G728">
        <v>0</v>
      </c>
      <c r="H728">
        <v>0</v>
      </c>
      <c r="I728">
        <v>0</v>
      </c>
      <c r="J728">
        <v>23499.773452000001</v>
      </c>
      <c r="K728">
        <v>0.19967399999999999</v>
      </c>
      <c r="M728" t="str">
        <f t="shared" si="23"/>
        <v>2014Bricks</v>
      </c>
    </row>
    <row r="729" spans="1:13" x14ac:dyDescent="0.25">
      <c r="A729" t="s">
        <v>62</v>
      </c>
      <c r="B729" t="str">
        <f t="shared" si="22"/>
        <v>2014</v>
      </c>
      <c r="C729" t="s">
        <v>11</v>
      </c>
      <c r="D729" t="s">
        <v>16</v>
      </c>
      <c r="E729" t="s">
        <v>14</v>
      </c>
      <c r="F729">
        <v>358949</v>
      </c>
      <c r="G729">
        <v>0</v>
      </c>
      <c r="H729">
        <v>0</v>
      </c>
      <c r="I729">
        <v>0</v>
      </c>
      <c r="J729">
        <v>24928.966971999998</v>
      </c>
      <c r="K729">
        <v>0.93506</v>
      </c>
      <c r="M729" t="str">
        <f t="shared" si="23"/>
        <v>2014Bricks</v>
      </c>
    </row>
    <row r="730" spans="1:13" x14ac:dyDescent="0.25">
      <c r="A730" t="s">
        <v>62</v>
      </c>
      <c r="B730" t="str">
        <f t="shared" si="22"/>
        <v>2014</v>
      </c>
      <c r="C730" t="s">
        <v>11</v>
      </c>
      <c r="D730" t="s">
        <v>16</v>
      </c>
      <c r="E730" t="s">
        <v>15</v>
      </c>
      <c r="F730">
        <v>2161</v>
      </c>
      <c r="G730">
        <v>0</v>
      </c>
      <c r="H730">
        <v>0</v>
      </c>
      <c r="I730">
        <v>0</v>
      </c>
      <c r="J730">
        <v>49746.508651999997</v>
      </c>
      <c r="K730">
        <v>4.1631000000000001E-2</v>
      </c>
      <c r="M730" t="str">
        <f t="shared" si="23"/>
        <v>2014Bricks</v>
      </c>
    </row>
    <row r="731" spans="1:13" x14ac:dyDescent="0.25">
      <c r="A731" t="s">
        <v>62</v>
      </c>
      <c r="B731" t="str">
        <f t="shared" si="22"/>
        <v>2014</v>
      </c>
      <c r="C731" t="s">
        <v>11</v>
      </c>
      <c r="D731" t="s">
        <v>17</v>
      </c>
      <c r="E731" t="s">
        <v>13</v>
      </c>
      <c r="F731">
        <v>9131</v>
      </c>
      <c r="G731">
        <v>0</v>
      </c>
      <c r="H731">
        <v>0</v>
      </c>
      <c r="I731">
        <v>0</v>
      </c>
      <c r="J731">
        <v>27766.745332999999</v>
      </c>
      <c r="K731">
        <v>0.24746699999999999</v>
      </c>
      <c r="M731" t="str">
        <f t="shared" si="23"/>
        <v>2014Concrete</v>
      </c>
    </row>
    <row r="732" spans="1:13" x14ac:dyDescent="0.25">
      <c r="A732" t="s">
        <v>62</v>
      </c>
      <c r="B732" t="str">
        <f t="shared" si="22"/>
        <v>2014</v>
      </c>
      <c r="C732" t="s">
        <v>11</v>
      </c>
      <c r="D732" t="s">
        <v>17</v>
      </c>
      <c r="E732" t="s">
        <v>14</v>
      </c>
      <c r="F732">
        <v>1938259</v>
      </c>
      <c r="G732">
        <v>0</v>
      </c>
      <c r="H732">
        <v>0</v>
      </c>
      <c r="I732">
        <v>0</v>
      </c>
      <c r="J732">
        <v>22676.645687</v>
      </c>
      <c r="K732">
        <v>0.98843499999999995</v>
      </c>
      <c r="M732" t="str">
        <f t="shared" si="23"/>
        <v>2014Concrete</v>
      </c>
    </row>
    <row r="733" spans="1:13" x14ac:dyDescent="0.25">
      <c r="A733" t="s">
        <v>62</v>
      </c>
      <c r="B733" t="str">
        <f t="shared" si="22"/>
        <v>2014</v>
      </c>
      <c r="C733" t="s">
        <v>11</v>
      </c>
      <c r="D733" t="s">
        <v>17</v>
      </c>
      <c r="E733" t="s">
        <v>15</v>
      </c>
      <c r="F733">
        <v>16844</v>
      </c>
      <c r="G733">
        <v>0</v>
      </c>
      <c r="H733">
        <v>0</v>
      </c>
      <c r="I733">
        <v>0</v>
      </c>
      <c r="J733">
        <v>403.88965300000001</v>
      </c>
      <c r="K733">
        <v>0.97658299999999998</v>
      </c>
      <c r="M733" t="str">
        <f t="shared" si="23"/>
        <v>2014Concrete</v>
      </c>
    </row>
    <row r="734" spans="1:13" x14ac:dyDescent="0.25">
      <c r="A734" t="s">
        <v>62</v>
      </c>
      <c r="B734" t="str">
        <f t="shared" si="22"/>
        <v>2014</v>
      </c>
      <c r="C734" t="s">
        <v>11</v>
      </c>
      <c r="D734" t="s">
        <v>18</v>
      </c>
      <c r="E734" t="s">
        <v>13</v>
      </c>
      <c r="F734">
        <v>33144</v>
      </c>
      <c r="G734">
        <v>0</v>
      </c>
      <c r="H734">
        <v>0</v>
      </c>
      <c r="I734">
        <v>0</v>
      </c>
      <c r="J734">
        <v>19383.007406000001</v>
      </c>
      <c r="K734">
        <v>0.63098900000000002</v>
      </c>
      <c r="M734" t="str">
        <f t="shared" si="23"/>
        <v>2014Plaster</v>
      </c>
    </row>
    <row r="735" spans="1:13" x14ac:dyDescent="0.25">
      <c r="A735" t="s">
        <v>62</v>
      </c>
      <c r="B735" t="str">
        <f t="shared" si="22"/>
        <v>2014</v>
      </c>
      <c r="C735" t="s">
        <v>11</v>
      </c>
      <c r="D735" t="s">
        <v>18</v>
      </c>
      <c r="E735" t="s">
        <v>14</v>
      </c>
      <c r="F735">
        <v>64</v>
      </c>
      <c r="G735">
        <v>0</v>
      </c>
      <c r="H735">
        <v>0</v>
      </c>
      <c r="I735">
        <v>0</v>
      </c>
      <c r="J735">
        <v>13478.886881</v>
      </c>
      <c r="K735">
        <v>4.725E-3</v>
      </c>
      <c r="M735" t="str">
        <f t="shared" si="23"/>
        <v>2014Plaster</v>
      </c>
    </row>
    <row r="736" spans="1:13" x14ac:dyDescent="0.25">
      <c r="A736" t="s">
        <v>62</v>
      </c>
      <c r="B736" t="str">
        <f t="shared" si="22"/>
        <v>2014</v>
      </c>
      <c r="C736" t="s">
        <v>11</v>
      </c>
      <c r="D736" t="s">
        <v>18</v>
      </c>
      <c r="E736" t="s">
        <v>15</v>
      </c>
      <c r="F736">
        <v>0</v>
      </c>
      <c r="G736">
        <v>0</v>
      </c>
      <c r="H736">
        <v>0</v>
      </c>
      <c r="I736">
        <v>0</v>
      </c>
      <c r="J736">
        <v>4485.9912519999998</v>
      </c>
      <c r="K736">
        <v>0</v>
      </c>
      <c r="M736" t="str">
        <f t="shared" si="23"/>
        <v>2014Plaster</v>
      </c>
    </row>
    <row r="737" spans="1:13" x14ac:dyDescent="0.25">
      <c r="A737" t="s">
        <v>62</v>
      </c>
      <c r="B737" t="str">
        <f t="shared" si="22"/>
        <v>2014</v>
      </c>
      <c r="C737" t="s">
        <v>11</v>
      </c>
      <c r="D737" t="s">
        <v>45</v>
      </c>
      <c r="E737" t="s">
        <v>13</v>
      </c>
      <c r="F737">
        <v>2649</v>
      </c>
      <c r="G737">
        <v>0</v>
      </c>
      <c r="H737">
        <v>0</v>
      </c>
      <c r="I737">
        <v>0</v>
      </c>
      <c r="J737">
        <v>12261.059912000001</v>
      </c>
      <c r="K737">
        <v>0.17766499999999999</v>
      </c>
      <c r="M737" t="str">
        <f t="shared" si="23"/>
        <v>2014Rubble</v>
      </c>
    </row>
    <row r="738" spans="1:13" x14ac:dyDescent="0.25">
      <c r="A738" t="s">
        <v>62</v>
      </c>
      <c r="B738" t="str">
        <f t="shared" si="22"/>
        <v>2014</v>
      </c>
      <c r="C738" t="s">
        <v>11</v>
      </c>
      <c r="D738" t="s">
        <v>45</v>
      </c>
      <c r="E738" t="s">
        <v>14</v>
      </c>
      <c r="F738">
        <v>261802</v>
      </c>
      <c r="G738">
        <v>0</v>
      </c>
      <c r="H738">
        <v>0</v>
      </c>
      <c r="I738">
        <v>0</v>
      </c>
      <c r="J738">
        <v>8580.3864840000006</v>
      </c>
      <c r="K738">
        <v>0.96826500000000004</v>
      </c>
      <c r="M738" t="str">
        <f t="shared" si="23"/>
        <v>2014Rubble</v>
      </c>
    </row>
    <row r="739" spans="1:13" x14ac:dyDescent="0.25">
      <c r="A739" t="s">
        <v>62</v>
      </c>
      <c r="B739" t="str">
        <f t="shared" si="22"/>
        <v>2014</v>
      </c>
      <c r="C739" t="s">
        <v>11</v>
      </c>
      <c r="D739" t="s">
        <v>45</v>
      </c>
      <c r="E739" t="s">
        <v>15</v>
      </c>
      <c r="F739">
        <v>475</v>
      </c>
      <c r="G739">
        <v>0</v>
      </c>
      <c r="H739">
        <v>0</v>
      </c>
      <c r="I739">
        <v>0</v>
      </c>
      <c r="J739">
        <v>3030.2455799999998</v>
      </c>
      <c r="K739">
        <v>0.13551099999999999</v>
      </c>
      <c r="M739" t="str">
        <f t="shared" si="23"/>
        <v>2014Rubble</v>
      </c>
    </row>
    <row r="740" spans="1:13" x14ac:dyDescent="0.25">
      <c r="A740" t="s">
        <v>62</v>
      </c>
      <c r="B740" t="str">
        <f t="shared" si="22"/>
        <v>2014</v>
      </c>
      <c r="C740" t="s">
        <v>11</v>
      </c>
      <c r="D740" t="s">
        <v>19</v>
      </c>
      <c r="E740" t="s">
        <v>13</v>
      </c>
      <c r="F740">
        <v>50230</v>
      </c>
      <c r="G740">
        <v>0</v>
      </c>
      <c r="H740">
        <v>0</v>
      </c>
      <c r="I740">
        <v>0</v>
      </c>
      <c r="J740">
        <v>93256.691871999996</v>
      </c>
      <c r="K740">
        <v>0.35006700000000002</v>
      </c>
      <c r="M740" t="str">
        <f t="shared" si="23"/>
        <v>2014Soil and natural materials</v>
      </c>
    </row>
    <row r="741" spans="1:13" x14ac:dyDescent="0.25">
      <c r="A741" t="s">
        <v>62</v>
      </c>
      <c r="B741" t="str">
        <f t="shared" si="22"/>
        <v>2014</v>
      </c>
      <c r="C741" t="s">
        <v>11</v>
      </c>
      <c r="D741" t="s">
        <v>19</v>
      </c>
      <c r="E741" t="s">
        <v>14</v>
      </c>
      <c r="F741">
        <v>660312</v>
      </c>
      <c r="G741">
        <v>0</v>
      </c>
      <c r="H741">
        <v>0</v>
      </c>
      <c r="I741">
        <v>0</v>
      </c>
      <c r="J741">
        <v>639284.99182800006</v>
      </c>
      <c r="K741">
        <v>0.50808900000000001</v>
      </c>
      <c r="M741" t="str">
        <f t="shared" si="23"/>
        <v>2014Soil and natural materials</v>
      </c>
    </row>
    <row r="742" spans="1:13" x14ac:dyDescent="0.25">
      <c r="A742" t="s">
        <v>62</v>
      </c>
      <c r="B742" t="str">
        <f t="shared" si="22"/>
        <v>2014</v>
      </c>
      <c r="C742" t="s">
        <v>11</v>
      </c>
      <c r="D742" t="s">
        <v>19</v>
      </c>
      <c r="E742" t="s">
        <v>15</v>
      </c>
      <c r="F742">
        <v>546</v>
      </c>
      <c r="G742">
        <v>0</v>
      </c>
      <c r="H742">
        <v>0</v>
      </c>
      <c r="I742">
        <v>0</v>
      </c>
      <c r="J742">
        <v>15790.496692999999</v>
      </c>
      <c r="K742">
        <v>3.3422E-2</v>
      </c>
      <c r="M742" t="str">
        <f t="shared" si="23"/>
        <v>2014Soil and natural materials</v>
      </c>
    </row>
    <row r="743" spans="1:13" x14ac:dyDescent="0.25">
      <c r="A743" t="s">
        <v>62</v>
      </c>
      <c r="B743" t="str">
        <f t="shared" si="22"/>
        <v>2014</v>
      </c>
      <c r="C743" t="s">
        <v>20</v>
      </c>
      <c r="D743" t="s">
        <v>21</v>
      </c>
      <c r="E743" t="s">
        <v>13</v>
      </c>
      <c r="F743">
        <v>37815</v>
      </c>
      <c r="G743">
        <v>0</v>
      </c>
      <c r="H743">
        <v>0</v>
      </c>
      <c r="I743">
        <v>21.492090999999999</v>
      </c>
      <c r="J743">
        <v>24469.031746000001</v>
      </c>
      <c r="K743">
        <v>0.60727299999999995</v>
      </c>
      <c r="M743" t="str">
        <f t="shared" si="23"/>
        <v>2014Container glass</v>
      </c>
    </row>
    <row r="744" spans="1:13" x14ac:dyDescent="0.25">
      <c r="A744" t="s">
        <v>62</v>
      </c>
      <c r="B744" t="str">
        <f t="shared" si="22"/>
        <v>2014</v>
      </c>
      <c r="C744" t="s">
        <v>20</v>
      </c>
      <c r="D744" t="s">
        <v>21</v>
      </c>
      <c r="E744" t="s">
        <v>14</v>
      </c>
      <c r="F744">
        <v>2611</v>
      </c>
      <c r="G744">
        <v>0</v>
      </c>
      <c r="H744">
        <v>0</v>
      </c>
      <c r="I744">
        <v>0.81521200000000005</v>
      </c>
      <c r="J744">
        <v>592.960285</v>
      </c>
      <c r="K744">
        <v>0.81497600000000003</v>
      </c>
      <c r="M744" t="str">
        <f t="shared" si="23"/>
        <v>2014Container glass</v>
      </c>
    </row>
    <row r="745" spans="1:13" x14ac:dyDescent="0.25">
      <c r="A745" t="s">
        <v>62</v>
      </c>
      <c r="B745" t="str">
        <f t="shared" si="22"/>
        <v>2014</v>
      </c>
      <c r="C745" t="s">
        <v>20</v>
      </c>
      <c r="D745" t="s">
        <v>21</v>
      </c>
      <c r="E745" t="s">
        <v>15</v>
      </c>
      <c r="F745">
        <v>108743</v>
      </c>
      <c r="G745">
        <v>0</v>
      </c>
      <c r="H745">
        <v>0</v>
      </c>
      <c r="I745">
        <v>574.315697</v>
      </c>
      <c r="J745">
        <v>39702.905490999998</v>
      </c>
      <c r="K745">
        <v>0.73357300000000003</v>
      </c>
      <c r="M745" t="str">
        <f t="shared" si="23"/>
        <v>2014Container glass</v>
      </c>
    </row>
    <row r="746" spans="1:13" x14ac:dyDescent="0.25">
      <c r="A746" t="s">
        <v>62</v>
      </c>
      <c r="B746" t="str">
        <f t="shared" si="22"/>
        <v>2014</v>
      </c>
      <c r="C746" t="s">
        <v>20</v>
      </c>
      <c r="D746" t="s">
        <v>22</v>
      </c>
      <c r="E746" t="s">
        <v>13</v>
      </c>
      <c r="F746">
        <v>0</v>
      </c>
      <c r="G746">
        <v>0</v>
      </c>
      <c r="H746">
        <v>0</v>
      </c>
      <c r="I746">
        <v>0</v>
      </c>
      <c r="J746">
        <v>12009.33733</v>
      </c>
      <c r="K746">
        <v>0</v>
      </c>
      <c r="M746" t="str">
        <f t="shared" si="23"/>
        <v>2014Other glass</v>
      </c>
    </row>
    <row r="747" spans="1:13" x14ac:dyDescent="0.25">
      <c r="A747" t="s">
        <v>62</v>
      </c>
      <c r="B747" t="str">
        <f t="shared" si="22"/>
        <v>2014</v>
      </c>
      <c r="C747" t="s">
        <v>20</v>
      </c>
      <c r="D747" t="s">
        <v>22</v>
      </c>
      <c r="E747" t="s">
        <v>14</v>
      </c>
      <c r="F747">
        <v>14588</v>
      </c>
      <c r="G747">
        <v>0</v>
      </c>
      <c r="H747">
        <v>0</v>
      </c>
      <c r="I747">
        <v>0</v>
      </c>
      <c r="J747">
        <v>2892.952902</v>
      </c>
      <c r="K747">
        <v>0.83450800000000003</v>
      </c>
      <c r="M747" t="str">
        <f t="shared" si="23"/>
        <v>2014Other glass</v>
      </c>
    </row>
    <row r="748" spans="1:13" x14ac:dyDescent="0.25">
      <c r="A748" t="s">
        <v>62</v>
      </c>
      <c r="B748" t="str">
        <f t="shared" si="22"/>
        <v>2014</v>
      </c>
      <c r="C748" t="s">
        <v>20</v>
      </c>
      <c r="D748" t="s">
        <v>22</v>
      </c>
      <c r="E748" t="s">
        <v>15</v>
      </c>
      <c r="F748">
        <v>0</v>
      </c>
      <c r="G748">
        <v>0</v>
      </c>
      <c r="H748">
        <v>0</v>
      </c>
      <c r="I748">
        <v>0</v>
      </c>
      <c r="J748">
        <v>39315.194361000002</v>
      </c>
      <c r="K748">
        <v>0</v>
      </c>
      <c r="M748" t="str">
        <f t="shared" si="23"/>
        <v>2014Other glass</v>
      </c>
    </row>
    <row r="749" spans="1:13" x14ac:dyDescent="0.25">
      <c r="A749" t="s">
        <v>62</v>
      </c>
      <c r="B749" t="str">
        <f t="shared" si="22"/>
        <v>2014</v>
      </c>
      <c r="C749" t="s">
        <v>23</v>
      </c>
      <c r="D749" t="s">
        <v>24</v>
      </c>
      <c r="E749" t="s">
        <v>13</v>
      </c>
      <c r="F749">
        <v>28735</v>
      </c>
      <c r="G749">
        <v>0</v>
      </c>
      <c r="H749">
        <v>0</v>
      </c>
      <c r="I749">
        <v>47.119902000000003</v>
      </c>
      <c r="J749">
        <v>15189.528872999999</v>
      </c>
      <c r="K749">
        <v>0.65456000000000003</v>
      </c>
      <c r="M749" t="str">
        <f t="shared" si="23"/>
        <v>2014Aluminium</v>
      </c>
    </row>
    <row r="750" spans="1:13" x14ac:dyDescent="0.25">
      <c r="A750" t="s">
        <v>62</v>
      </c>
      <c r="B750" t="str">
        <f t="shared" si="22"/>
        <v>2014</v>
      </c>
      <c r="C750" t="s">
        <v>23</v>
      </c>
      <c r="D750" t="s">
        <v>24</v>
      </c>
      <c r="E750" t="s">
        <v>14</v>
      </c>
      <c r="F750">
        <v>0</v>
      </c>
      <c r="G750">
        <v>0</v>
      </c>
      <c r="H750">
        <v>0</v>
      </c>
      <c r="I750">
        <v>5.8698790000000001</v>
      </c>
      <c r="J750">
        <v>3417.4633869999998</v>
      </c>
      <c r="K750">
        <v>1.714E-3</v>
      </c>
      <c r="M750" t="str">
        <f t="shared" si="23"/>
        <v>2014Aluminium</v>
      </c>
    </row>
    <row r="751" spans="1:13" x14ac:dyDescent="0.25">
      <c r="A751" t="s">
        <v>62</v>
      </c>
      <c r="B751" t="str">
        <f t="shared" si="22"/>
        <v>2014</v>
      </c>
      <c r="C751" t="s">
        <v>23</v>
      </c>
      <c r="D751" t="s">
        <v>24</v>
      </c>
      <c r="E751" t="s">
        <v>15</v>
      </c>
      <c r="F751">
        <v>0</v>
      </c>
      <c r="G751">
        <v>0</v>
      </c>
      <c r="H751">
        <v>0</v>
      </c>
      <c r="I751">
        <v>19.677219000000001</v>
      </c>
      <c r="J751">
        <v>21433.106804999999</v>
      </c>
      <c r="K751">
        <v>9.1699999999999995E-4</v>
      </c>
      <c r="M751" t="str">
        <f t="shared" si="23"/>
        <v>2014Aluminium</v>
      </c>
    </row>
    <row r="752" spans="1:13" x14ac:dyDescent="0.25">
      <c r="A752" t="s">
        <v>62</v>
      </c>
      <c r="B752" t="str">
        <f t="shared" si="22"/>
        <v>2014</v>
      </c>
      <c r="C752" t="s">
        <v>23</v>
      </c>
      <c r="D752" t="s">
        <v>25</v>
      </c>
      <c r="E752" t="s">
        <v>13</v>
      </c>
      <c r="F752">
        <v>637891</v>
      </c>
      <c r="G752">
        <v>0</v>
      </c>
      <c r="H752">
        <v>0</v>
      </c>
      <c r="I752">
        <v>234233.795446</v>
      </c>
      <c r="J752">
        <v>49369.332081</v>
      </c>
      <c r="K752">
        <v>0.94642400000000004</v>
      </c>
      <c r="M752" t="str">
        <f t="shared" si="23"/>
        <v>2014Ferrous</v>
      </c>
    </row>
    <row r="753" spans="1:13" x14ac:dyDescent="0.25">
      <c r="A753" t="s">
        <v>62</v>
      </c>
      <c r="B753" t="str">
        <f t="shared" si="22"/>
        <v>2014</v>
      </c>
      <c r="C753" t="s">
        <v>23</v>
      </c>
      <c r="D753" t="s">
        <v>25</v>
      </c>
      <c r="E753" t="s">
        <v>14</v>
      </c>
      <c r="F753">
        <v>56362</v>
      </c>
      <c r="G753">
        <v>0</v>
      </c>
      <c r="H753">
        <v>0</v>
      </c>
      <c r="I753">
        <v>48408.596430999998</v>
      </c>
      <c r="J753">
        <v>14634.041488000001</v>
      </c>
      <c r="K753">
        <v>0.87744100000000003</v>
      </c>
      <c r="M753" t="str">
        <f t="shared" si="23"/>
        <v>2014Ferrous</v>
      </c>
    </row>
    <row r="754" spans="1:13" x14ac:dyDescent="0.25">
      <c r="A754" t="s">
        <v>62</v>
      </c>
      <c r="B754" t="str">
        <f t="shared" si="22"/>
        <v>2014</v>
      </c>
      <c r="C754" t="s">
        <v>23</v>
      </c>
      <c r="D754" t="s">
        <v>25</v>
      </c>
      <c r="E754" t="s">
        <v>15</v>
      </c>
      <c r="F754">
        <v>224738.44</v>
      </c>
      <c r="G754">
        <v>0</v>
      </c>
      <c r="H754">
        <v>0</v>
      </c>
      <c r="I754">
        <v>150154.87412399999</v>
      </c>
      <c r="J754">
        <v>36003.292289999998</v>
      </c>
      <c r="K754">
        <v>0.91237800000000002</v>
      </c>
      <c r="M754" t="str">
        <f t="shared" si="23"/>
        <v>2014Ferrous</v>
      </c>
    </row>
    <row r="755" spans="1:13" x14ac:dyDescent="0.25">
      <c r="A755" t="s">
        <v>62</v>
      </c>
      <c r="B755" t="str">
        <f t="shared" si="22"/>
        <v>2014</v>
      </c>
      <c r="C755" t="s">
        <v>23</v>
      </c>
      <c r="D755" t="s">
        <v>26</v>
      </c>
      <c r="E755" t="s">
        <v>13</v>
      </c>
      <c r="F755">
        <v>48393</v>
      </c>
      <c r="G755">
        <v>0</v>
      </c>
      <c r="H755">
        <v>0</v>
      </c>
      <c r="I755">
        <v>8408.9146679999994</v>
      </c>
      <c r="J755">
        <v>0</v>
      </c>
      <c r="K755">
        <v>1</v>
      </c>
      <c r="M755" t="str">
        <f t="shared" si="23"/>
        <v>2014Other metals</v>
      </c>
    </row>
    <row r="756" spans="1:13" x14ac:dyDescent="0.25">
      <c r="A756" t="s">
        <v>62</v>
      </c>
      <c r="B756" t="str">
        <f t="shared" si="22"/>
        <v>2014</v>
      </c>
      <c r="C756" t="s">
        <v>23</v>
      </c>
      <c r="D756" t="s">
        <v>26</v>
      </c>
      <c r="E756" t="s">
        <v>14</v>
      </c>
      <c r="F756">
        <v>5344</v>
      </c>
      <c r="G756">
        <v>0</v>
      </c>
      <c r="H756">
        <v>0</v>
      </c>
      <c r="I756">
        <v>629.68721700000003</v>
      </c>
      <c r="J756">
        <v>0</v>
      </c>
      <c r="K756">
        <v>1</v>
      </c>
      <c r="M756" t="str">
        <f t="shared" si="23"/>
        <v>2014Other metals</v>
      </c>
    </row>
    <row r="757" spans="1:13" x14ac:dyDescent="0.25">
      <c r="A757" t="s">
        <v>62</v>
      </c>
      <c r="B757" t="str">
        <f t="shared" si="22"/>
        <v>2014</v>
      </c>
      <c r="C757" t="s">
        <v>23</v>
      </c>
      <c r="D757" t="s">
        <v>26</v>
      </c>
      <c r="E757" t="s">
        <v>15</v>
      </c>
      <c r="F757">
        <v>12580</v>
      </c>
      <c r="G757">
        <v>0</v>
      </c>
      <c r="H757">
        <v>0</v>
      </c>
      <c r="I757">
        <v>1298.4981150000001</v>
      </c>
      <c r="J757">
        <v>0</v>
      </c>
      <c r="K757">
        <v>1</v>
      </c>
      <c r="M757" t="str">
        <f t="shared" si="23"/>
        <v>2014Other metals</v>
      </c>
    </row>
    <row r="758" spans="1:13" x14ac:dyDescent="0.25">
      <c r="A758" t="s">
        <v>62</v>
      </c>
      <c r="B758" t="str">
        <f t="shared" si="22"/>
        <v>2014</v>
      </c>
      <c r="C758" t="s">
        <v>27</v>
      </c>
      <c r="D758" t="s">
        <v>28</v>
      </c>
      <c r="E758" t="s">
        <v>13</v>
      </c>
      <c r="F758">
        <v>66890</v>
      </c>
      <c r="G758">
        <v>0</v>
      </c>
      <c r="H758">
        <v>0</v>
      </c>
      <c r="I758">
        <v>5739.663219</v>
      </c>
      <c r="J758">
        <v>215586.401143</v>
      </c>
      <c r="K758">
        <v>0.25199700000000003</v>
      </c>
      <c r="M758" t="str">
        <f t="shared" si="23"/>
        <v>2014Food organics</v>
      </c>
    </row>
    <row r="759" spans="1:13" x14ac:dyDescent="0.25">
      <c r="A759" t="s">
        <v>62</v>
      </c>
      <c r="B759" t="str">
        <f t="shared" si="22"/>
        <v>2014</v>
      </c>
      <c r="C759" t="s">
        <v>27</v>
      </c>
      <c r="D759" t="s">
        <v>28</v>
      </c>
      <c r="E759" t="s">
        <v>14</v>
      </c>
      <c r="F759">
        <v>0</v>
      </c>
      <c r="G759">
        <v>0</v>
      </c>
      <c r="H759">
        <v>0</v>
      </c>
      <c r="I759">
        <v>89.589419000000007</v>
      </c>
      <c r="J759">
        <v>2639.4428819999998</v>
      </c>
      <c r="K759">
        <v>3.2828000000000003E-2</v>
      </c>
      <c r="M759" t="str">
        <f t="shared" si="23"/>
        <v>2014Food organics</v>
      </c>
    </row>
    <row r="760" spans="1:13" x14ac:dyDescent="0.25">
      <c r="A760" t="s">
        <v>62</v>
      </c>
      <c r="B760" t="str">
        <f t="shared" si="22"/>
        <v>2014</v>
      </c>
      <c r="C760" t="s">
        <v>27</v>
      </c>
      <c r="D760" t="s">
        <v>28</v>
      </c>
      <c r="E760" t="s">
        <v>15</v>
      </c>
      <c r="F760">
        <v>0</v>
      </c>
      <c r="G760">
        <v>0</v>
      </c>
      <c r="H760">
        <v>0</v>
      </c>
      <c r="I760">
        <v>5640.1003620000001</v>
      </c>
      <c r="J760">
        <v>651331.393132</v>
      </c>
      <c r="K760">
        <v>8.5850000000000006E-3</v>
      </c>
      <c r="M760" t="str">
        <f t="shared" si="23"/>
        <v>2014Food organics</v>
      </c>
    </row>
    <row r="761" spans="1:13" x14ac:dyDescent="0.25">
      <c r="A761" t="s">
        <v>62</v>
      </c>
      <c r="B761" t="str">
        <f t="shared" si="22"/>
        <v>2014</v>
      </c>
      <c r="C761" t="s">
        <v>27</v>
      </c>
      <c r="D761" t="s">
        <v>29</v>
      </c>
      <c r="E761" t="s">
        <v>13</v>
      </c>
      <c r="F761">
        <v>21949</v>
      </c>
      <c r="G761">
        <v>0</v>
      </c>
      <c r="H761">
        <v>0</v>
      </c>
      <c r="I761">
        <v>0</v>
      </c>
      <c r="J761">
        <v>54338.592674</v>
      </c>
      <c r="K761">
        <v>0.287713</v>
      </c>
      <c r="M761" t="str">
        <f t="shared" si="23"/>
        <v>2014Garden organics</v>
      </c>
    </row>
    <row r="762" spans="1:13" x14ac:dyDescent="0.25">
      <c r="A762" t="s">
        <v>62</v>
      </c>
      <c r="B762" t="str">
        <f t="shared" si="22"/>
        <v>2014</v>
      </c>
      <c r="C762" t="s">
        <v>27</v>
      </c>
      <c r="D762" t="s">
        <v>29</v>
      </c>
      <c r="E762" t="s">
        <v>14</v>
      </c>
      <c r="F762">
        <v>7253</v>
      </c>
      <c r="G762">
        <v>0</v>
      </c>
      <c r="H762">
        <v>0</v>
      </c>
      <c r="I762">
        <v>0</v>
      </c>
      <c r="J762">
        <v>19026.500877999999</v>
      </c>
      <c r="K762">
        <v>0.27599400000000002</v>
      </c>
      <c r="M762" t="str">
        <f t="shared" si="23"/>
        <v>2014Garden organics</v>
      </c>
    </row>
    <row r="763" spans="1:13" x14ac:dyDescent="0.25">
      <c r="A763" t="s">
        <v>62</v>
      </c>
      <c r="B763" t="str">
        <f t="shared" si="22"/>
        <v>2014</v>
      </c>
      <c r="C763" t="s">
        <v>27</v>
      </c>
      <c r="D763" t="s">
        <v>29</v>
      </c>
      <c r="E763" t="s">
        <v>15</v>
      </c>
      <c r="F763">
        <v>329680</v>
      </c>
      <c r="G763">
        <v>0</v>
      </c>
      <c r="H763">
        <v>0</v>
      </c>
      <c r="I763">
        <v>0</v>
      </c>
      <c r="J763">
        <v>103208.06705699999</v>
      </c>
      <c r="K763">
        <v>0.76158199999999998</v>
      </c>
      <c r="M763" t="str">
        <f t="shared" si="23"/>
        <v>2014Garden organics</v>
      </c>
    </row>
    <row r="764" spans="1:13" x14ac:dyDescent="0.25">
      <c r="A764" t="s">
        <v>62</v>
      </c>
      <c r="B764" t="str">
        <f t="shared" si="22"/>
        <v>2014</v>
      </c>
      <c r="C764" t="s">
        <v>27</v>
      </c>
      <c r="D764" t="s">
        <v>30</v>
      </c>
      <c r="E764" t="s">
        <v>13</v>
      </c>
      <c r="F764">
        <v>99407</v>
      </c>
      <c r="G764">
        <v>0</v>
      </c>
      <c r="H764">
        <v>0</v>
      </c>
      <c r="I764">
        <v>47.068905000000001</v>
      </c>
      <c r="J764">
        <v>26823.298395000002</v>
      </c>
      <c r="K764">
        <v>0.78758399999999995</v>
      </c>
      <c r="M764" t="str">
        <f t="shared" si="23"/>
        <v>2014Other organics</v>
      </c>
    </row>
    <row r="765" spans="1:13" x14ac:dyDescent="0.25">
      <c r="A765" t="s">
        <v>62</v>
      </c>
      <c r="B765" t="str">
        <f t="shared" si="22"/>
        <v>2014</v>
      </c>
      <c r="C765" t="s">
        <v>27</v>
      </c>
      <c r="D765" t="s">
        <v>30</v>
      </c>
      <c r="E765" t="s">
        <v>14</v>
      </c>
      <c r="F765">
        <v>238</v>
      </c>
      <c r="G765">
        <v>0</v>
      </c>
      <c r="H765">
        <v>0</v>
      </c>
      <c r="I765">
        <v>0</v>
      </c>
      <c r="J765">
        <v>462.08706599999999</v>
      </c>
      <c r="K765">
        <v>0.33995700000000001</v>
      </c>
      <c r="M765" t="str">
        <f t="shared" si="23"/>
        <v>2014Other organics</v>
      </c>
    </row>
    <row r="766" spans="1:13" x14ac:dyDescent="0.25">
      <c r="A766" t="s">
        <v>62</v>
      </c>
      <c r="B766" t="str">
        <f t="shared" si="22"/>
        <v>2014</v>
      </c>
      <c r="C766" t="s">
        <v>27</v>
      </c>
      <c r="D766" t="s">
        <v>30</v>
      </c>
      <c r="E766" t="s">
        <v>15</v>
      </c>
      <c r="F766">
        <v>41114</v>
      </c>
      <c r="G766">
        <v>0</v>
      </c>
      <c r="H766">
        <v>0</v>
      </c>
      <c r="I766">
        <v>26.106095</v>
      </c>
      <c r="J766">
        <v>102944.695479</v>
      </c>
      <c r="K766">
        <v>0.28552699999999998</v>
      </c>
      <c r="M766" t="str">
        <f t="shared" si="23"/>
        <v>2014Other organics</v>
      </c>
    </row>
    <row r="767" spans="1:13" x14ac:dyDescent="0.25">
      <c r="A767" t="s">
        <v>62</v>
      </c>
      <c r="B767" t="str">
        <f t="shared" si="22"/>
        <v>2014</v>
      </c>
      <c r="C767" t="s">
        <v>27</v>
      </c>
      <c r="D767" t="s">
        <v>31</v>
      </c>
      <c r="E767" t="s">
        <v>13</v>
      </c>
      <c r="F767">
        <v>80529</v>
      </c>
      <c r="G767">
        <v>0</v>
      </c>
      <c r="H767">
        <v>0</v>
      </c>
      <c r="I767">
        <v>4.4828409999999996</v>
      </c>
      <c r="J767">
        <v>209543.961178</v>
      </c>
      <c r="K767">
        <v>0.27762700000000001</v>
      </c>
      <c r="M767" t="str">
        <f t="shared" si="23"/>
        <v>2014Wood /timber</v>
      </c>
    </row>
    <row r="768" spans="1:13" x14ac:dyDescent="0.25">
      <c r="A768" t="s">
        <v>62</v>
      </c>
      <c r="B768" t="str">
        <f t="shared" si="22"/>
        <v>2014</v>
      </c>
      <c r="C768" t="s">
        <v>27</v>
      </c>
      <c r="D768" t="s">
        <v>31</v>
      </c>
      <c r="E768" t="s">
        <v>14</v>
      </c>
      <c r="F768">
        <v>19696</v>
      </c>
      <c r="G768">
        <v>0</v>
      </c>
      <c r="H768">
        <v>0</v>
      </c>
      <c r="I768">
        <v>6.5186279999999996</v>
      </c>
      <c r="J768">
        <v>103761.235556</v>
      </c>
      <c r="K768">
        <v>0.159581</v>
      </c>
      <c r="M768" t="str">
        <f t="shared" si="23"/>
        <v>2014Wood /timber</v>
      </c>
    </row>
    <row r="769" spans="1:13" x14ac:dyDescent="0.25">
      <c r="A769" t="s">
        <v>62</v>
      </c>
      <c r="B769" t="str">
        <f t="shared" si="22"/>
        <v>2014</v>
      </c>
      <c r="C769" t="s">
        <v>27</v>
      </c>
      <c r="D769" t="s">
        <v>31</v>
      </c>
      <c r="E769" t="s">
        <v>15</v>
      </c>
      <c r="F769">
        <v>17728.7</v>
      </c>
      <c r="G769">
        <v>0</v>
      </c>
      <c r="H769">
        <v>0</v>
      </c>
      <c r="I769">
        <v>0.99853099999999995</v>
      </c>
      <c r="J769">
        <v>28805.804602</v>
      </c>
      <c r="K769">
        <v>0.380992</v>
      </c>
      <c r="M769" t="str">
        <f t="shared" si="23"/>
        <v>2014Wood /timber</v>
      </c>
    </row>
    <row r="770" spans="1:13" x14ac:dyDescent="0.25">
      <c r="A770" t="s">
        <v>62</v>
      </c>
      <c r="B770" t="str">
        <f t="shared" si="22"/>
        <v>2014</v>
      </c>
      <c r="C770" t="s">
        <v>32</v>
      </c>
      <c r="D770" t="s">
        <v>33</v>
      </c>
      <c r="E770" t="s">
        <v>13</v>
      </c>
      <c r="F770">
        <v>551833</v>
      </c>
      <c r="G770">
        <v>0</v>
      </c>
      <c r="H770">
        <v>0</v>
      </c>
      <c r="I770">
        <v>197037.2421</v>
      </c>
      <c r="J770">
        <v>69890.704574000003</v>
      </c>
      <c r="K770">
        <v>0.91463799999999995</v>
      </c>
      <c r="M770" t="str">
        <f t="shared" si="23"/>
        <v>2014Cardboard</v>
      </c>
    </row>
    <row r="771" spans="1:13" x14ac:dyDescent="0.25">
      <c r="A771" t="s">
        <v>62</v>
      </c>
      <c r="B771" t="str">
        <f t="shared" ref="B771:B834" si="24">RIGHT(A771,4)</f>
        <v>2014</v>
      </c>
      <c r="C771" t="s">
        <v>32</v>
      </c>
      <c r="D771" t="s">
        <v>33</v>
      </c>
      <c r="E771" t="s">
        <v>14</v>
      </c>
      <c r="F771">
        <v>0</v>
      </c>
      <c r="G771">
        <v>0</v>
      </c>
      <c r="H771">
        <v>0</v>
      </c>
      <c r="I771">
        <v>10946.51345</v>
      </c>
      <c r="J771">
        <v>3799.5204170000002</v>
      </c>
      <c r="K771">
        <v>0.742336</v>
      </c>
      <c r="M771" t="str">
        <f t="shared" ref="M771:M834" si="25">_xlfn.TEXTJOIN("",FALSE,B771,D771)</f>
        <v>2014Cardboard</v>
      </c>
    </row>
    <row r="772" spans="1:13" x14ac:dyDescent="0.25">
      <c r="A772" t="s">
        <v>62</v>
      </c>
      <c r="B772" t="str">
        <f t="shared" si="24"/>
        <v>2014</v>
      </c>
      <c r="C772" t="s">
        <v>32</v>
      </c>
      <c r="D772" t="s">
        <v>33</v>
      </c>
      <c r="E772" t="s">
        <v>15</v>
      </c>
      <c r="F772">
        <v>69218.14</v>
      </c>
      <c r="G772">
        <v>0</v>
      </c>
      <c r="H772">
        <v>0</v>
      </c>
      <c r="I772">
        <v>10946.51345</v>
      </c>
      <c r="J772">
        <v>37834.896175000002</v>
      </c>
      <c r="K772">
        <v>0.67936399999999997</v>
      </c>
      <c r="M772" t="str">
        <f t="shared" si="25"/>
        <v>2014Cardboard</v>
      </c>
    </row>
    <row r="773" spans="1:13" x14ac:dyDescent="0.25">
      <c r="A773" t="s">
        <v>62</v>
      </c>
      <c r="B773" t="str">
        <f t="shared" si="24"/>
        <v>2014</v>
      </c>
      <c r="C773" t="s">
        <v>32</v>
      </c>
      <c r="D773" t="s">
        <v>46</v>
      </c>
      <c r="E773" t="s">
        <v>13</v>
      </c>
      <c r="F773">
        <v>0</v>
      </c>
      <c r="G773">
        <v>0</v>
      </c>
      <c r="H773">
        <v>0</v>
      </c>
      <c r="I773">
        <v>0</v>
      </c>
      <c r="J773">
        <v>25245.903222000001</v>
      </c>
      <c r="K773">
        <v>0</v>
      </c>
      <c r="M773" t="str">
        <f t="shared" si="25"/>
        <v>2014Liquidpaperboard</v>
      </c>
    </row>
    <row r="774" spans="1:13" x14ac:dyDescent="0.25">
      <c r="A774" t="s">
        <v>62</v>
      </c>
      <c r="B774" t="str">
        <f t="shared" si="24"/>
        <v>2014</v>
      </c>
      <c r="C774" t="s">
        <v>32</v>
      </c>
      <c r="D774" t="s">
        <v>46</v>
      </c>
      <c r="E774" t="s">
        <v>14</v>
      </c>
      <c r="F774">
        <v>0</v>
      </c>
      <c r="G774">
        <v>0</v>
      </c>
      <c r="H774">
        <v>0</v>
      </c>
      <c r="I774">
        <v>0</v>
      </c>
      <c r="J774">
        <v>471.73899599999999</v>
      </c>
      <c r="K774">
        <v>0</v>
      </c>
      <c r="M774" t="str">
        <f t="shared" si="25"/>
        <v>2014Liquidpaperboard</v>
      </c>
    </row>
    <row r="775" spans="1:13" x14ac:dyDescent="0.25">
      <c r="A775" t="s">
        <v>62</v>
      </c>
      <c r="B775" t="str">
        <f t="shared" si="24"/>
        <v>2014</v>
      </c>
      <c r="C775" t="s">
        <v>32</v>
      </c>
      <c r="D775" t="s">
        <v>46</v>
      </c>
      <c r="E775" t="s">
        <v>15</v>
      </c>
      <c r="F775">
        <v>0</v>
      </c>
      <c r="G775">
        <v>0</v>
      </c>
      <c r="H775">
        <v>0</v>
      </c>
      <c r="I775">
        <v>0</v>
      </c>
      <c r="J775">
        <v>28727.009622000001</v>
      </c>
      <c r="K775">
        <v>0</v>
      </c>
      <c r="M775" t="str">
        <f t="shared" si="25"/>
        <v>2014Liquidpaperboard</v>
      </c>
    </row>
    <row r="776" spans="1:13" x14ac:dyDescent="0.25">
      <c r="A776" t="s">
        <v>62</v>
      </c>
      <c r="B776" t="str">
        <f t="shared" si="24"/>
        <v>2014</v>
      </c>
      <c r="C776" t="s">
        <v>32</v>
      </c>
      <c r="D776" t="s">
        <v>34</v>
      </c>
      <c r="E776" t="s">
        <v>13</v>
      </c>
      <c r="F776">
        <v>8990</v>
      </c>
      <c r="G776">
        <v>0</v>
      </c>
      <c r="H776">
        <v>0</v>
      </c>
      <c r="I776">
        <v>103377.0451</v>
      </c>
      <c r="J776">
        <v>0</v>
      </c>
      <c r="K776">
        <v>1</v>
      </c>
      <c r="M776" t="str">
        <f t="shared" si="25"/>
        <v>2014Newsprint and magazines</v>
      </c>
    </row>
    <row r="777" spans="1:13" x14ac:dyDescent="0.25">
      <c r="A777" t="s">
        <v>62</v>
      </c>
      <c r="B777" t="str">
        <f t="shared" si="24"/>
        <v>2014</v>
      </c>
      <c r="C777" t="s">
        <v>32</v>
      </c>
      <c r="D777" t="s">
        <v>34</v>
      </c>
      <c r="E777" t="s">
        <v>14</v>
      </c>
      <c r="F777">
        <v>0</v>
      </c>
      <c r="G777">
        <v>0</v>
      </c>
      <c r="H777">
        <v>0</v>
      </c>
      <c r="I777">
        <v>7384.0746499999996</v>
      </c>
      <c r="J777">
        <v>0</v>
      </c>
      <c r="K777">
        <v>1</v>
      </c>
      <c r="M777" t="str">
        <f t="shared" si="25"/>
        <v>2014Newsprint and magazines</v>
      </c>
    </row>
    <row r="778" spans="1:13" x14ac:dyDescent="0.25">
      <c r="A778" t="s">
        <v>62</v>
      </c>
      <c r="B778" t="str">
        <f t="shared" si="24"/>
        <v>2014</v>
      </c>
      <c r="C778" t="s">
        <v>32</v>
      </c>
      <c r="D778" t="s">
        <v>34</v>
      </c>
      <c r="E778" t="s">
        <v>15</v>
      </c>
      <c r="F778">
        <v>14753</v>
      </c>
      <c r="G778">
        <v>0</v>
      </c>
      <c r="H778">
        <v>0</v>
      </c>
      <c r="I778">
        <v>36920.373249999997</v>
      </c>
      <c r="J778">
        <v>0</v>
      </c>
      <c r="K778">
        <v>1</v>
      </c>
      <c r="M778" t="str">
        <f t="shared" si="25"/>
        <v>2014Newsprint and magazines</v>
      </c>
    </row>
    <row r="779" spans="1:13" x14ac:dyDescent="0.25">
      <c r="A779" t="s">
        <v>62</v>
      </c>
      <c r="B779" t="str">
        <f t="shared" si="24"/>
        <v>2014</v>
      </c>
      <c r="C779" t="s">
        <v>32</v>
      </c>
      <c r="D779" t="s">
        <v>35</v>
      </c>
      <c r="E779" t="s">
        <v>13</v>
      </c>
      <c r="F779">
        <v>120600</v>
      </c>
      <c r="G779">
        <v>0</v>
      </c>
      <c r="H779">
        <v>0</v>
      </c>
      <c r="I779">
        <v>141817.43445599999</v>
      </c>
      <c r="J779">
        <v>75366.930034000005</v>
      </c>
      <c r="K779">
        <v>0.77687799999999996</v>
      </c>
      <c r="M779" t="str">
        <f t="shared" si="25"/>
        <v>2014Other paper</v>
      </c>
    </row>
    <row r="780" spans="1:13" x14ac:dyDescent="0.25">
      <c r="A780" t="s">
        <v>62</v>
      </c>
      <c r="B780" t="str">
        <f t="shared" si="24"/>
        <v>2014</v>
      </c>
      <c r="C780" t="s">
        <v>32</v>
      </c>
      <c r="D780" t="s">
        <v>35</v>
      </c>
      <c r="E780" t="s">
        <v>14</v>
      </c>
      <c r="F780">
        <v>0</v>
      </c>
      <c r="G780">
        <v>0</v>
      </c>
      <c r="H780">
        <v>0</v>
      </c>
      <c r="I780">
        <v>27.987279000000001</v>
      </c>
      <c r="J780">
        <v>1438.9102820000001</v>
      </c>
      <c r="K780">
        <v>1.9078999999999999E-2</v>
      </c>
      <c r="M780" t="str">
        <f t="shared" si="25"/>
        <v>2014Other paper</v>
      </c>
    </row>
    <row r="781" spans="1:13" x14ac:dyDescent="0.25">
      <c r="A781" t="s">
        <v>62</v>
      </c>
      <c r="B781" t="str">
        <f t="shared" si="24"/>
        <v>2014</v>
      </c>
      <c r="C781" t="s">
        <v>32</v>
      </c>
      <c r="D781" t="s">
        <v>35</v>
      </c>
      <c r="E781" t="s">
        <v>15</v>
      </c>
      <c r="F781">
        <v>2526</v>
      </c>
      <c r="G781">
        <v>0</v>
      </c>
      <c r="H781">
        <v>0</v>
      </c>
      <c r="I781">
        <v>74198.327265</v>
      </c>
      <c r="J781">
        <v>129266.92081900001</v>
      </c>
      <c r="K781">
        <v>0.37246400000000002</v>
      </c>
      <c r="M781" t="str">
        <f t="shared" si="25"/>
        <v>2014Other paper</v>
      </c>
    </row>
    <row r="782" spans="1:13" x14ac:dyDescent="0.25">
      <c r="A782" t="s">
        <v>62</v>
      </c>
      <c r="B782" t="str">
        <f t="shared" si="24"/>
        <v>2014</v>
      </c>
      <c r="C782" t="s">
        <v>32</v>
      </c>
      <c r="D782" t="s">
        <v>36</v>
      </c>
      <c r="E782" t="s">
        <v>13</v>
      </c>
      <c r="F782">
        <v>0</v>
      </c>
      <c r="G782">
        <v>0</v>
      </c>
      <c r="H782">
        <v>0</v>
      </c>
      <c r="I782">
        <v>0</v>
      </c>
      <c r="J782">
        <v>72460.230920000002</v>
      </c>
      <c r="K782">
        <v>0</v>
      </c>
      <c r="M782" t="str">
        <f t="shared" si="25"/>
        <v>2014Printing and writing paper</v>
      </c>
    </row>
    <row r="783" spans="1:13" x14ac:dyDescent="0.25">
      <c r="A783" t="s">
        <v>62</v>
      </c>
      <c r="B783" t="str">
        <f t="shared" si="24"/>
        <v>2014</v>
      </c>
      <c r="C783" t="s">
        <v>32</v>
      </c>
      <c r="D783" t="s">
        <v>36</v>
      </c>
      <c r="E783" t="s">
        <v>14</v>
      </c>
      <c r="F783">
        <v>0</v>
      </c>
      <c r="G783">
        <v>0</v>
      </c>
      <c r="H783">
        <v>0</v>
      </c>
      <c r="I783">
        <v>0</v>
      </c>
      <c r="J783">
        <v>1470.270037</v>
      </c>
      <c r="K783">
        <v>0</v>
      </c>
      <c r="M783" t="str">
        <f t="shared" si="25"/>
        <v>2014Printing and writing paper</v>
      </c>
    </row>
    <row r="784" spans="1:13" x14ac:dyDescent="0.25">
      <c r="A784" t="s">
        <v>62</v>
      </c>
      <c r="B784" t="str">
        <f t="shared" si="24"/>
        <v>2014</v>
      </c>
      <c r="C784" t="s">
        <v>32</v>
      </c>
      <c r="D784" t="s">
        <v>36</v>
      </c>
      <c r="E784" t="s">
        <v>15</v>
      </c>
      <c r="F784">
        <v>0</v>
      </c>
      <c r="G784">
        <v>0</v>
      </c>
      <c r="H784">
        <v>0</v>
      </c>
      <c r="I784">
        <v>0</v>
      </c>
      <c r="J784">
        <v>86296.194059999994</v>
      </c>
      <c r="K784">
        <v>0</v>
      </c>
      <c r="M784" t="str">
        <f t="shared" si="25"/>
        <v>2014Printing and writing paper</v>
      </c>
    </row>
    <row r="785" spans="1:13" x14ac:dyDescent="0.25">
      <c r="A785" t="s">
        <v>62</v>
      </c>
      <c r="B785" t="str">
        <f t="shared" si="24"/>
        <v>2014</v>
      </c>
      <c r="C785" t="s">
        <v>49</v>
      </c>
      <c r="D785" t="s">
        <v>50</v>
      </c>
      <c r="E785" t="s">
        <v>13</v>
      </c>
      <c r="F785">
        <v>4359.877606</v>
      </c>
      <c r="G785">
        <v>0</v>
      </c>
      <c r="H785">
        <v>275.51401248206997</v>
      </c>
      <c r="I785">
        <v>5876.4598040000001</v>
      </c>
      <c r="J785">
        <v>48043.282763000003</v>
      </c>
      <c r="K785">
        <v>0.17952000000000001</v>
      </c>
      <c r="M785" t="str">
        <f t="shared" si="25"/>
        <v>2014HDPE (2)</v>
      </c>
    </row>
    <row r="786" spans="1:13" x14ac:dyDescent="0.25">
      <c r="A786" t="s">
        <v>62</v>
      </c>
      <c r="B786" t="str">
        <f t="shared" si="24"/>
        <v>2014</v>
      </c>
      <c r="C786" t="s">
        <v>49</v>
      </c>
      <c r="D786" t="s">
        <v>50</v>
      </c>
      <c r="E786" t="s">
        <v>14</v>
      </c>
      <c r="F786">
        <v>615.48378200000002</v>
      </c>
      <c r="G786">
        <v>0</v>
      </c>
      <c r="H786">
        <v>42.781389834693002</v>
      </c>
      <c r="I786">
        <v>973.99886300000003</v>
      </c>
      <c r="J786">
        <v>3845.5970969999998</v>
      </c>
      <c r="K786">
        <v>0.29797400000000002</v>
      </c>
      <c r="M786" t="str">
        <f t="shared" si="25"/>
        <v>2014HDPE (2)</v>
      </c>
    </row>
    <row r="787" spans="1:13" x14ac:dyDescent="0.25">
      <c r="A787" t="s">
        <v>62</v>
      </c>
      <c r="B787" t="str">
        <f t="shared" si="24"/>
        <v>2014</v>
      </c>
      <c r="C787" t="s">
        <v>49</v>
      </c>
      <c r="D787" t="s">
        <v>50</v>
      </c>
      <c r="E787" t="s">
        <v>15</v>
      </c>
      <c r="F787">
        <v>7931.585658</v>
      </c>
      <c r="G787">
        <v>0</v>
      </c>
      <c r="H787">
        <v>902.94764853069501</v>
      </c>
      <c r="I787">
        <v>25616.170084000001</v>
      </c>
      <c r="J787">
        <v>73537.211951999998</v>
      </c>
      <c r="K787">
        <v>0.319023</v>
      </c>
      <c r="M787" t="str">
        <f t="shared" si="25"/>
        <v>2014HDPE (2)</v>
      </c>
    </row>
    <row r="788" spans="1:13" x14ac:dyDescent="0.25">
      <c r="A788" t="s">
        <v>62</v>
      </c>
      <c r="B788" t="str">
        <f t="shared" si="24"/>
        <v>2014</v>
      </c>
      <c r="C788" t="s">
        <v>49</v>
      </c>
      <c r="D788" t="s">
        <v>51</v>
      </c>
      <c r="E788" t="s">
        <v>13</v>
      </c>
      <c r="F788">
        <v>8164.0268880000003</v>
      </c>
      <c r="G788">
        <v>0</v>
      </c>
      <c r="H788">
        <v>194.961336663163</v>
      </c>
      <c r="I788">
        <v>6691.0759500000004</v>
      </c>
      <c r="J788">
        <v>35982.207590999999</v>
      </c>
      <c r="K788">
        <v>0.29491200000000001</v>
      </c>
      <c r="M788" t="str">
        <f t="shared" si="25"/>
        <v>2014LDPE (4)</v>
      </c>
    </row>
    <row r="789" spans="1:13" x14ac:dyDescent="0.25">
      <c r="A789" t="s">
        <v>62</v>
      </c>
      <c r="B789" t="str">
        <f t="shared" si="24"/>
        <v>2014</v>
      </c>
      <c r="C789" t="s">
        <v>49</v>
      </c>
      <c r="D789" t="s">
        <v>51</v>
      </c>
      <c r="E789" t="s">
        <v>14</v>
      </c>
      <c r="F789">
        <v>65.547736999999998</v>
      </c>
      <c r="G789">
        <v>0</v>
      </c>
      <c r="H789">
        <v>0.86026158967791799</v>
      </c>
      <c r="I789">
        <v>0</v>
      </c>
      <c r="J789">
        <v>2880.1752320000001</v>
      </c>
      <c r="K789">
        <v>2.2537000000000001E-2</v>
      </c>
      <c r="M789" t="str">
        <f t="shared" si="25"/>
        <v>2014LDPE (4)</v>
      </c>
    </row>
    <row r="790" spans="1:13" x14ac:dyDescent="0.25">
      <c r="A790" t="s">
        <v>62</v>
      </c>
      <c r="B790" t="str">
        <f t="shared" si="24"/>
        <v>2014</v>
      </c>
      <c r="C790" t="s">
        <v>49</v>
      </c>
      <c r="D790" t="s">
        <v>51</v>
      </c>
      <c r="E790" t="s">
        <v>15</v>
      </c>
      <c r="F790">
        <v>14103.948280000001</v>
      </c>
      <c r="G790">
        <v>0</v>
      </c>
      <c r="H790">
        <v>214.374706597044</v>
      </c>
      <c r="I790">
        <v>2230.3586500000001</v>
      </c>
      <c r="J790">
        <v>35075.594283999999</v>
      </c>
      <c r="K790">
        <v>0.32056000000000001</v>
      </c>
      <c r="M790" t="str">
        <f t="shared" si="25"/>
        <v>2014LDPE (4)</v>
      </c>
    </row>
    <row r="791" spans="1:13" x14ac:dyDescent="0.25">
      <c r="A791" t="s">
        <v>62</v>
      </c>
      <c r="B791" t="str">
        <f t="shared" si="24"/>
        <v>2014</v>
      </c>
      <c r="C791" t="s">
        <v>49</v>
      </c>
      <c r="D791" t="s">
        <v>52</v>
      </c>
      <c r="E791" t="s">
        <v>13</v>
      </c>
      <c r="F791">
        <v>4787.701196</v>
      </c>
      <c r="G791">
        <v>0</v>
      </c>
      <c r="H791">
        <v>0</v>
      </c>
      <c r="I791">
        <v>1988.17985</v>
      </c>
      <c r="J791">
        <v>26995.498746000001</v>
      </c>
      <c r="K791">
        <v>0.20063900000000001</v>
      </c>
      <c r="M791" t="str">
        <f t="shared" si="25"/>
        <v>2014Other plastics (7)</v>
      </c>
    </row>
    <row r="792" spans="1:13" x14ac:dyDescent="0.25">
      <c r="A792" t="s">
        <v>62</v>
      </c>
      <c r="B792" t="str">
        <f t="shared" si="24"/>
        <v>2014</v>
      </c>
      <c r="C792" t="s">
        <v>49</v>
      </c>
      <c r="D792" t="s">
        <v>52</v>
      </c>
      <c r="E792" t="s">
        <v>14</v>
      </c>
      <c r="F792">
        <v>17.640771000000001</v>
      </c>
      <c r="G792">
        <v>0</v>
      </c>
      <c r="H792">
        <v>0</v>
      </c>
      <c r="I792">
        <v>0</v>
      </c>
      <c r="J792">
        <v>2061.968265</v>
      </c>
      <c r="K792">
        <v>8.482E-3</v>
      </c>
      <c r="M792" t="str">
        <f t="shared" si="25"/>
        <v>2014Other plastics (7)</v>
      </c>
    </row>
    <row r="793" spans="1:13" x14ac:dyDescent="0.25">
      <c r="A793" t="s">
        <v>62</v>
      </c>
      <c r="B793" t="str">
        <f t="shared" si="24"/>
        <v>2014</v>
      </c>
      <c r="C793" t="s">
        <v>49</v>
      </c>
      <c r="D793" t="s">
        <v>52</v>
      </c>
      <c r="E793" t="s">
        <v>15</v>
      </c>
      <c r="F793">
        <v>2143.3225830000001</v>
      </c>
      <c r="G793">
        <v>0</v>
      </c>
      <c r="H793">
        <v>0</v>
      </c>
      <c r="I793">
        <v>44.428600000000003</v>
      </c>
      <c r="J793">
        <v>86722.400859999994</v>
      </c>
      <c r="K793">
        <v>2.4605999999999999E-2</v>
      </c>
      <c r="M793" t="str">
        <f t="shared" si="25"/>
        <v>2014Other plastics (7)</v>
      </c>
    </row>
    <row r="794" spans="1:13" x14ac:dyDescent="0.25">
      <c r="A794" t="s">
        <v>62</v>
      </c>
      <c r="B794" t="str">
        <f t="shared" si="24"/>
        <v>2014</v>
      </c>
      <c r="C794" t="s">
        <v>49</v>
      </c>
      <c r="D794" t="s">
        <v>53</v>
      </c>
      <c r="E794" t="s">
        <v>13</v>
      </c>
      <c r="F794">
        <v>414.295661</v>
      </c>
      <c r="G794">
        <v>0</v>
      </c>
      <c r="H794">
        <v>2.2528184057362899</v>
      </c>
      <c r="I794">
        <v>1844.9991950000001</v>
      </c>
      <c r="J794">
        <v>19900.774031000001</v>
      </c>
      <c r="K794">
        <v>0.102044</v>
      </c>
      <c r="M794" t="str">
        <f t="shared" si="25"/>
        <v>2014PET (1)</v>
      </c>
    </row>
    <row r="795" spans="1:13" x14ac:dyDescent="0.25">
      <c r="A795" t="s">
        <v>62</v>
      </c>
      <c r="B795" t="str">
        <f t="shared" si="24"/>
        <v>2014</v>
      </c>
      <c r="C795" t="s">
        <v>49</v>
      </c>
      <c r="D795" t="s">
        <v>53</v>
      </c>
      <c r="E795" t="s">
        <v>14</v>
      </c>
      <c r="F795">
        <v>67.574742999999998</v>
      </c>
      <c r="G795">
        <v>0</v>
      </c>
      <c r="H795">
        <v>6.7381034763368E-2</v>
      </c>
      <c r="I795">
        <v>0</v>
      </c>
      <c r="J795">
        <v>1592.9460779999999</v>
      </c>
      <c r="K795">
        <v>4.0732999999999998E-2</v>
      </c>
      <c r="M795" t="str">
        <f t="shared" si="25"/>
        <v>2014PET (1)</v>
      </c>
    </row>
    <row r="796" spans="1:13" x14ac:dyDescent="0.25">
      <c r="A796" t="s">
        <v>62</v>
      </c>
      <c r="B796" t="str">
        <f t="shared" si="24"/>
        <v>2014</v>
      </c>
      <c r="C796" t="s">
        <v>49</v>
      </c>
      <c r="D796" t="s">
        <v>53</v>
      </c>
      <c r="E796" t="s">
        <v>15</v>
      </c>
      <c r="F796">
        <v>0</v>
      </c>
      <c r="G796">
        <v>0</v>
      </c>
      <c r="H796">
        <v>26.789970051025801</v>
      </c>
      <c r="I796">
        <v>29888.986955</v>
      </c>
      <c r="J796">
        <v>46048.945198000001</v>
      </c>
      <c r="K796">
        <v>0.39381100000000002</v>
      </c>
      <c r="M796" t="str">
        <f t="shared" si="25"/>
        <v>2014PET (1)</v>
      </c>
    </row>
    <row r="797" spans="1:13" x14ac:dyDescent="0.25">
      <c r="A797" t="s">
        <v>62</v>
      </c>
      <c r="B797" t="str">
        <f t="shared" si="24"/>
        <v>2014</v>
      </c>
      <c r="C797" t="s">
        <v>49</v>
      </c>
      <c r="D797" t="s">
        <v>54</v>
      </c>
      <c r="E797" t="s">
        <v>13</v>
      </c>
      <c r="F797">
        <v>6020.8830470000003</v>
      </c>
      <c r="G797">
        <v>0</v>
      </c>
      <c r="H797">
        <v>201.794858783075</v>
      </c>
      <c r="I797">
        <v>6711.9732720000002</v>
      </c>
      <c r="J797">
        <v>38595.440544999998</v>
      </c>
      <c r="K797">
        <v>0.25101099999999998</v>
      </c>
      <c r="M797" t="str">
        <f t="shared" si="25"/>
        <v>2014PP (5)</v>
      </c>
    </row>
    <row r="798" spans="1:13" x14ac:dyDescent="0.25">
      <c r="A798" t="s">
        <v>62</v>
      </c>
      <c r="B798" t="str">
        <f t="shared" si="24"/>
        <v>2014</v>
      </c>
      <c r="C798" t="s">
        <v>49</v>
      </c>
      <c r="D798" t="s">
        <v>54</v>
      </c>
      <c r="E798" t="s">
        <v>14</v>
      </c>
      <c r="F798">
        <v>44.526471999999998</v>
      </c>
      <c r="G798">
        <v>0</v>
      </c>
      <c r="H798">
        <v>0.70567143803110799</v>
      </c>
      <c r="I798">
        <v>0</v>
      </c>
      <c r="J798">
        <v>3089.3499689999999</v>
      </c>
      <c r="K798">
        <v>1.443E-2</v>
      </c>
      <c r="M798" t="str">
        <f t="shared" si="25"/>
        <v>2014PP (5)</v>
      </c>
    </row>
    <row r="799" spans="1:13" x14ac:dyDescent="0.25">
      <c r="A799" t="s">
        <v>62</v>
      </c>
      <c r="B799" t="str">
        <f t="shared" si="24"/>
        <v>2014</v>
      </c>
      <c r="C799" t="s">
        <v>49</v>
      </c>
      <c r="D799" t="s">
        <v>54</v>
      </c>
      <c r="E799" t="s">
        <v>15</v>
      </c>
      <c r="F799">
        <v>11881.786227000001</v>
      </c>
      <c r="G799">
        <v>0</v>
      </c>
      <c r="H799">
        <v>240.32899553739401</v>
      </c>
      <c r="I799">
        <v>3282.4978780000001</v>
      </c>
      <c r="J799">
        <v>37622.983813999999</v>
      </c>
      <c r="K799">
        <v>0.29050100000000001</v>
      </c>
      <c r="M799" t="str">
        <f t="shared" si="25"/>
        <v>2014PP (5)</v>
      </c>
    </row>
    <row r="800" spans="1:13" x14ac:dyDescent="0.25">
      <c r="A800" t="s">
        <v>62</v>
      </c>
      <c r="B800" t="str">
        <f t="shared" si="24"/>
        <v>2014</v>
      </c>
      <c r="C800" t="s">
        <v>49</v>
      </c>
      <c r="D800" t="s">
        <v>55</v>
      </c>
      <c r="E800" t="s">
        <v>13</v>
      </c>
      <c r="F800">
        <v>641.54224999999997</v>
      </c>
      <c r="G800">
        <v>0</v>
      </c>
      <c r="H800">
        <v>187.12034338006501</v>
      </c>
      <c r="I800">
        <v>733.76147600000002</v>
      </c>
      <c r="J800">
        <v>10050.895974999999</v>
      </c>
      <c r="K800">
        <v>0.13453699999999999</v>
      </c>
      <c r="M800" t="str">
        <f t="shared" si="25"/>
        <v>2014PS (6)</v>
      </c>
    </row>
    <row r="801" spans="1:13" x14ac:dyDescent="0.25">
      <c r="A801" t="s">
        <v>62</v>
      </c>
      <c r="B801" t="str">
        <f t="shared" si="24"/>
        <v>2014</v>
      </c>
      <c r="C801" t="s">
        <v>49</v>
      </c>
      <c r="D801" t="s">
        <v>55</v>
      </c>
      <c r="E801" t="s">
        <v>14</v>
      </c>
      <c r="F801">
        <v>164.39118999999999</v>
      </c>
      <c r="G801">
        <v>0</v>
      </c>
      <c r="H801">
        <v>58.7997384402276</v>
      </c>
      <c r="I801">
        <v>279.52818100000002</v>
      </c>
      <c r="J801">
        <v>804.51822100000004</v>
      </c>
      <c r="K801">
        <v>0.38456600000000002</v>
      </c>
      <c r="M801" t="str">
        <f t="shared" si="25"/>
        <v>2014PS (6)</v>
      </c>
    </row>
    <row r="802" spans="1:13" x14ac:dyDescent="0.25">
      <c r="A802" t="s">
        <v>62</v>
      </c>
      <c r="B802" t="str">
        <f t="shared" si="24"/>
        <v>2014</v>
      </c>
      <c r="C802" t="s">
        <v>49</v>
      </c>
      <c r="D802" t="s">
        <v>55</v>
      </c>
      <c r="E802" t="s">
        <v>15</v>
      </c>
      <c r="F802">
        <v>1220.6400799999999</v>
      </c>
      <c r="G802">
        <v>0</v>
      </c>
      <c r="H802">
        <v>147.07991817970699</v>
      </c>
      <c r="I802">
        <v>1222.9357930000001</v>
      </c>
      <c r="J802">
        <v>9797.6520349999992</v>
      </c>
      <c r="K802">
        <v>0.209121</v>
      </c>
      <c r="M802" t="str">
        <f t="shared" si="25"/>
        <v>2014PS (6)</v>
      </c>
    </row>
    <row r="803" spans="1:13" x14ac:dyDescent="0.25">
      <c r="A803" t="s">
        <v>62</v>
      </c>
      <c r="B803" t="str">
        <f t="shared" si="24"/>
        <v>2014</v>
      </c>
      <c r="C803" t="s">
        <v>49</v>
      </c>
      <c r="D803" t="s">
        <v>56</v>
      </c>
      <c r="E803" t="s">
        <v>13</v>
      </c>
      <c r="F803">
        <v>785.76704500000005</v>
      </c>
      <c r="G803">
        <v>0</v>
      </c>
      <c r="H803">
        <v>0</v>
      </c>
      <c r="I803">
        <v>1294.9748999999999</v>
      </c>
      <c r="J803">
        <v>25328.257859000001</v>
      </c>
      <c r="K803">
        <v>7.5913999999999995E-2</v>
      </c>
      <c r="M803" t="str">
        <f t="shared" si="25"/>
        <v>2014PVC (3)</v>
      </c>
    </row>
    <row r="804" spans="1:13" x14ac:dyDescent="0.25">
      <c r="A804" t="s">
        <v>62</v>
      </c>
      <c r="B804" t="str">
        <f t="shared" si="24"/>
        <v>2014</v>
      </c>
      <c r="C804" t="s">
        <v>49</v>
      </c>
      <c r="D804" t="s">
        <v>56</v>
      </c>
      <c r="E804" t="s">
        <v>14</v>
      </c>
      <c r="F804">
        <v>86.632003999999995</v>
      </c>
      <c r="G804">
        <v>0</v>
      </c>
      <c r="H804">
        <v>0</v>
      </c>
      <c r="I804">
        <v>143.8861</v>
      </c>
      <c r="J804">
        <v>2027.3859179999999</v>
      </c>
      <c r="K804">
        <v>0.102093</v>
      </c>
      <c r="M804" t="str">
        <f t="shared" si="25"/>
        <v>2014PVC (3)</v>
      </c>
    </row>
    <row r="805" spans="1:13" x14ac:dyDescent="0.25">
      <c r="A805" t="s">
        <v>62</v>
      </c>
      <c r="B805" t="str">
        <f t="shared" si="24"/>
        <v>2014</v>
      </c>
      <c r="C805" t="s">
        <v>49</v>
      </c>
      <c r="D805" t="s">
        <v>56</v>
      </c>
      <c r="E805" t="s">
        <v>15</v>
      </c>
      <c r="F805">
        <v>586.03635599999996</v>
      </c>
      <c r="G805">
        <v>0</v>
      </c>
      <c r="H805">
        <v>0</v>
      </c>
      <c r="I805">
        <v>647.48744999999997</v>
      </c>
      <c r="J805">
        <v>24690.083127999998</v>
      </c>
      <c r="K805">
        <v>4.7583E-2</v>
      </c>
      <c r="M805" t="str">
        <f t="shared" si="25"/>
        <v>2014PVC (3)</v>
      </c>
    </row>
    <row r="806" spans="1:13" x14ac:dyDescent="0.25">
      <c r="A806" t="s">
        <v>62</v>
      </c>
      <c r="B806" t="str">
        <f t="shared" si="24"/>
        <v>2014</v>
      </c>
      <c r="C806" t="s">
        <v>37</v>
      </c>
      <c r="D806" t="s">
        <v>38</v>
      </c>
      <c r="E806" t="s">
        <v>13</v>
      </c>
      <c r="F806">
        <v>0</v>
      </c>
      <c r="G806">
        <v>0</v>
      </c>
      <c r="H806">
        <v>0</v>
      </c>
      <c r="I806">
        <v>0</v>
      </c>
      <c r="J806">
        <v>33728.839374000003</v>
      </c>
      <c r="K806">
        <v>0</v>
      </c>
      <c r="M806" t="str">
        <f t="shared" si="25"/>
        <v>2014Clothing</v>
      </c>
    </row>
    <row r="807" spans="1:13" x14ac:dyDescent="0.25">
      <c r="A807" t="s">
        <v>62</v>
      </c>
      <c r="B807" t="str">
        <f t="shared" si="24"/>
        <v>2014</v>
      </c>
      <c r="C807" t="s">
        <v>37</v>
      </c>
      <c r="D807" t="s">
        <v>38</v>
      </c>
      <c r="E807" t="s">
        <v>14</v>
      </c>
      <c r="F807">
        <v>0</v>
      </c>
      <c r="G807">
        <v>0</v>
      </c>
      <c r="H807">
        <v>0</v>
      </c>
      <c r="I807">
        <v>0</v>
      </c>
      <c r="J807">
        <v>3257.1457829999999</v>
      </c>
      <c r="K807">
        <v>0</v>
      </c>
      <c r="M807" t="str">
        <f t="shared" si="25"/>
        <v>2014Clothing</v>
      </c>
    </row>
    <row r="808" spans="1:13" x14ac:dyDescent="0.25">
      <c r="A808" t="s">
        <v>62</v>
      </c>
      <c r="B808" t="str">
        <f t="shared" si="24"/>
        <v>2014</v>
      </c>
      <c r="C808" t="s">
        <v>37</v>
      </c>
      <c r="D808" t="s">
        <v>38</v>
      </c>
      <c r="E808" t="s">
        <v>15</v>
      </c>
      <c r="F808">
        <v>0</v>
      </c>
      <c r="G808">
        <v>0</v>
      </c>
      <c r="H808">
        <v>0</v>
      </c>
      <c r="I808">
        <v>0</v>
      </c>
      <c r="J808">
        <v>64079.189916000003</v>
      </c>
      <c r="K808">
        <v>0</v>
      </c>
      <c r="M808" t="str">
        <f t="shared" si="25"/>
        <v>2014Clothing</v>
      </c>
    </row>
    <row r="809" spans="1:13" x14ac:dyDescent="0.25">
      <c r="A809" t="s">
        <v>62</v>
      </c>
      <c r="B809" t="str">
        <f t="shared" si="24"/>
        <v>2014</v>
      </c>
      <c r="C809" t="s">
        <v>37</v>
      </c>
      <c r="D809" t="s">
        <v>39</v>
      </c>
      <c r="E809" t="s">
        <v>13</v>
      </c>
      <c r="F809">
        <v>0</v>
      </c>
      <c r="G809">
        <v>0</v>
      </c>
      <c r="H809">
        <v>0</v>
      </c>
      <c r="I809">
        <v>791.042011</v>
      </c>
      <c r="J809">
        <v>51806.823332</v>
      </c>
      <c r="K809">
        <v>1.5039E-2</v>
      </c>
      <c r="M809" t="str">
        <f t="shared" si="25"/>
        <v>2014Other textiles</v>
      </c>
    </row>
    <row r="810" spans="1:13" x14ac:dyDescent="0.25">
      <c r="A810" t="s">
        <v>62</v>
      </c>
      <c r="B810" t="str">
        <f t="shared" si="24"/>
        <v>2014</v>
      </c>
      <c r="C810" t="s">
        <v>37</v>
      </c>
      <c r="D810" t="s">
        <v>39</v>
      </c>
      <c r="E810" t="s">
        <v>14</v>
      </c>
      <c r="F810">
        <v>0</v>
      </c>
      <c r="G810">
        <v>0</v>
      </c>
      <c r="H810">
        <v>0</v>
      </c>
      <c r="I810">
        <v>0</v>
      </c>
      <c r="J810">
        <v>5805.7639040000004</v>
      </c>
      <c r="K810">
        <v>0</v>
      </c>
      <c r="M810" t="str">
        <f t="shared" si="25"/>
        <v>2014Other textiles</v>
      </c>
    </row>
    <row r="811" spans="1:13" x14ac:dyDescent="0.25">
      <c r="A811" t="s">
        <v>62</v>
      </c>
      <c r="B811" t="str">
        <f t="shared" si="24"/>
        <v>2014</v>
      </c>
      <c r="C811" t="s">
        <v>37</v>
      </c>
      <c r="D811" t="s">
        <v>39</v>
      </c>
      <c r="E811" t="s">
        <v>15</v>
      </c>
      <c r="F811">
        <v>1742.8</v>
      </c>
      <c r="G811">
        <v>0</v>
      </c>
      <c r="H811">
        <v>0</v>
      </c>
      <c r="I811">
        <v>11.568989</v>
      </c>
      <c r="J811">
        <v>20982.881233</v>
      </c>
      <c r="K811">
        <v>7.7158000000000004E-2</v>
      </c>
      <c r="M811" t="str">
        <f t="shared" si="25"/>
        <v>2014Other textiles</v>
      </c>
    </row>
    <row r="812" spans="1:13" x14ac:dyDescent="0.25">
      <c r="A812" t="s">
        <v>62</v>
      </c>
      <c r="B812" t="str">
        <f t="shared" si="24"/>
        <v>2014</v>
      </c>
      <c r="C812" t="s">
        <v>40</v>
      </c>
      <c r="D812" t="s">
        <v>47</v>
      </c>
      <c r="E812" t="s">
        <v>13</v>
      </c>
      <c r="F812">
        <v>0</v>
      </c>
      <c r="G812">
        <v>0</v>
      </c>
      <c r="H812">
        <v>0</v>
      </c>
      <c r="I812">
        <v>4545.8549999999996</v>
      </c>
      <c r="J812">
        <v>0</v>
      </c>
      <c r="K812">
        <v>1</v>
      </c>
      <c r="M812" t="str">
        <f t="shared" si="25"/>
        <v>2014Offroad tyres</v>
      </c>
    </row>
    <row r="813" spans="1:13" x14ac:dyDescent="0.25">
      <c r="A813" t="s">
        <v>62</v>
      </c>
      <c r="B813" t="str">
        <f t="shared" si="24"/>
        <v>2014</v>
      </c>
      <c r="C813" t="s">
        <v>40</v>
      </c>
      <c r="D813" t="s">
        <v>47</v>
      </c>
      <c r="E813" t="s">
        <v>14</v>
      </c>
      <c r="F813">
        <v>0</v>
      </c>
      <c r="G813">
        <v>0</v>
      </c>
      <c r="H813">
        <v>0</v>
      </c>
      <c r="I813">
        <v>0</v>
      </c>
      <c r="J813">
        <v>0</v>
      </c>
      <c r="M813" t="str">
        <f t="shared" si="25"/>
        <v>2014Offroad tyres</v>
      </c>
    </row>
    <row r="814" spans="1:13" x14ac:dyDescent="0.25">
      <c r="A814" t="s">
        <v>62</v>
      </c>
      <c r="B814" t="str">
        <f t="shared" si="24"/>
        <v>2014</v>
      </c>
      <c r="C814" t="s">
        <v>40</v>
      </c>
      <c r="D814" t="s">
        <v>47</v>
      </c>
      <c r="E814" t="s">
        <v>15</v>
      </c>
      <c r="F814">
        <v>0</v>
      </c>
      <c r="G814">
        <v>0</v>
      </c>
      <c r="H814">
        <v>0</v>
      </c>
      <c r="I814">
        <v>0</v>
      </c>
      <c r="J814">
        <v>0</v>
      </c>
      <c r="M814" t="str">
        <f t="shared" si="25"/>
        <v>2014Offroad tyres</v>
      </c>
    </row>
    <row r="815" spans="1:13" x14ac:dyDescent="0.25">
      <c r="A815" t="s">
        <v>62</v>
      </c>
      <c r="B815" t="str">
        <f t="shared" si="24"/>
        <v>2014</v>
      </c>
      <c r="C815" t="s">
        <v>40</v>
      </c>
      <c r="D815" t="s">
        <v>41</v>
      </c>
      <c r="E815" t="s">
        <v>13</v>
      </c>
      <c r="F815">
        <v>7718</v>
      </c>
      <c r="G815">
        <v>0</v>
      </c>
      <c r="H815">
        <v>0</v>
      </c>
      <c r="I815">
        <v>24414.202679999999</v>
      </c>
      <c r="J815">
        <v>7253.4604600000002</v>
      </c>
      <c r="K815">
        <v>0.81583499999999998</v>
      </c>
      <c r="M815" t="str">
        <f t="shared" si="25"/>
        <v>2014Other rubber</v>
      </c>
    </row>
    <row r="816" spans="1:13" x14ac:dyDescent="0.25">
      <c r="A816" t="s">
        <v>62</v>
      </c>
      <c r="B816" t="str">
        <f t="shared" si="24"/>
        <v>2014</v>
      </c>
      <c r="C816" t="s">
        <v>40</v>
      </c>
      <c r="D816" t="s">
        <v>41</v>
      </c>
      <c r="E816" t="s">
        <v>14</v>
      </c>
      <c r="F816">
        <v>0</v>
      </c>
      <c r="G816">
        <v>0</v>
      </c>
      <c r="H816">
        <v>0</v>
      </c>
      <c r="I816">
        <v>0</v>
      </c>
      <c r="J816">
        <v>157.695875</v>
      </c>
      <c r="K816">
        <v>0</v>
      </c>
      <c r="M816" t="str">
        <f t="shared" si="25"/>
        <v>2014Other rubber</v>
      </c>
    </row>
    <row r="817" spans="1:13" x14ac:dyDescent="0.25">
      <c r="A817" t="s">
        <v>62</v>
      </c>
      <c r="B817" t="str">
        <f t="shared" si="24"/>
        <v>2014</v>
      </c>
      <c r="C817" t="s">
        <v>40</v>
      </c>
      <c r="D817" t="s">
        <v>41</v>
      </c>
      <c r="E817" t="s">
        <v>15</v>
      </c>
      <c r="F817">
        <v>0</v>
      </c>
      <c r="G817">
        <v>0</v>
      </c>
      <c r="H817">
        <v>0</v>
      </c>
      <c r="I817">
        <v>2953.63832</v>
      </c>
      <c r="J817">
        <v>2517.4777589999999</v>
      </c>
      <c r="K817">
        <v>0.53986000000000001</v>
      </c>
      <c r="M817" t="str">
        <f t="shared" si="25"/>
        <v>2014Other rubber</v>
      </c>
    </row>
    <row r="818" spans="1:13" x14ac:dyDescent="0.25">
      <c r="A818" t="s">
        <v>62</v>
      </c>
      <c r="B818" t="str">
        <f t="shared" si="24"/>
        <v>2014</v>
      </c>
      <c r="C818" t="s">
        <v>40</v>
      </c>
      <c r="D818" t="s">
        <v>42</v>
      </c>
      <c r="E818" t="s">
        <v>13</v>
      </c>
      <c r="F818">
        <v>19698</v>
      </c>
      <c r="G818">
        <v>0</v>
      </c>
      <c r="H818">
        <v>0</v>
      </c>
      <c r="I818">
        <v>14896.130062</v>
      </c>
      <c r="J818">
        <v>789.55194200000005</v>
      </c>
      <c r="K818">
        <v>0.97768500000000003</v>
      </c>
      <c r="M818" t="str">
        <f t="shared" si="25"/>
        <v>2014Passenger tyres</v>
      </c>
    </row>
    <row r="819" spans="1:13" x14ac:dyDescent="0.25">
      <c r="A819" t="s">
        <v>62</v>
      </c>
      <c r="B819" t="str">
        <f t="shared" si="24"/>
        <v>2014</v>
      </c>
      <c r="C819" t="s">
        <v>40</v>
      </c>
      <c r="D819" t="s">
        <v>42</v>
      </c>
      <c r="E819" t="s">
        <v>14</v>
      </c>
      <c r="F819">
        <v>0</v>
      </c>
      <c r="G819">
        <v>0</v>
      </c>
      <c r="H819">
        <v>0</v>
      </c>
      <c r="I819">
        <v>0</v>
      </c>
      <c r="J819">
        <v>113.100675</v>
      </c>
      <c r="K819">
        <v>0</v>
      </c>
      <c r="M819" t="str">
        <f t="shared" si="25"/>
        <v>2014Passenger tyres</v>
      </c>
    </row>
    <row r="820" spans="1:13" x14ac:dyDescent="0.25">
      <c r="A820" t="s">
        <v>62</v>
      </c>
      <c r="B820" t="str">
        <f t="shared" si="24"/>
        <v>2014</v>
      </c>
      <c r="C820" t="s">
        <v>40</v>
      </c>
      <c r="D820" t="s">
        <v>42</v>
      </c>
      <c r="E820" t="s">
        <v>15</v>
      </c>
      <c r="F820">
        <v>289</v>
      </c>
      <c r="G820">
        <v>0</v>
      </c>
      <c r="H820">
        <v>0</v>
      </c>
      <c r="I820">
        <v>3093.4619379999999</v>
      </c>
      <c r="J820">
        <v>0</v>
      </c>
      <c r="K820">
        <v>1</v>
      </c>
      <c r="M820" t="str">
        <f t="shared" si="25"/>
        <v>2014Passenger tyres</v>
      </c>
    </row>
    <row r="821" spans="1:13" x14ac:dyDescent="0.25">
      <c r="A821" t="s">
        <v>62</v>
      </c>
      <c r="B821" t="str">
        <f t="shared" si="24"/>
        <v>2014</v>
      </c>
      <c r="C821" t="s">
        <v>40</v>
      </c>
      <c r="D821" t="s">
        <v>43</v>
      </c>
      <c r="E821" t="s">
        <v>13</v>
      </c>
      <c r="F821">
        <v>0</v>
      </c>
      <c r="G821">
        <v>0</v>
      </c>
      <c r="H821">
        <v>0</v>
      </c>
      <c r="I821">
        <v>345.53199999999998</v>
      </c>
      <c r="J821">
        <v>0</v>
      </c>
      <c r="K821">
        <v>1</v>
      </c>
      <c r="M821" t="str">
        <f t="shared" si="25"/>
        <v>2014Truck tyres</v>
      </c>
    </row>
    <row r="822" spans="1:13" x14ac:dyDescent="0.25">
      <c r="A822" t="s">
        <v>62</v>
      </c>
      <c r="B822" t="str">
        <f t="shared" si="24"/>
        <v>2014</v>
      </c>
      <c r="C822" t="s">
        <v>40</v>
      </c>
      <c r="D822" t="s">
        <v>43</v>
      </c>
      <c r="E822" t="s">
        <v>14</v>
      </c>
      <c r="F822">
        <v>0</v>
      </c>
      <c r="G822">
        <v>0</v>
      </c>
      <c r="H822">
        <v>0</v>
      </c>
      <c r="I822">
        <v>0</v>
      </c>
      <c r="J822">
        <v>0</v>
      </c>
      <c r="M822" t="str">
        <f t="shared" si="25"/>
        <v>2014Truck tyres</v>
      </c>
    </row>
    <row r="823" spans="1:13" x14ac:dyDescent="0.25">
      <c r="A823" t="s">
        <v>62</v>
      </c>
      <c r="B823" t="str">
        <f t="shared" si="24"/>
        <v>2014</v>
      </c>
      <c r="C823" t="s">
        <v>40</v>
      </c>
      <c r="D823" t="s">
        <v>43</v>
      </c>
      <c r="E823" t="s">
        <v>15</v>
      </c>
      <c r="F823">
        <v>0</v>
      </c>
      <c r="G823">
        <v>0</v>
      </c>
      <c r="H823">
        <v>0</v>
      </c>
      <c r="I823">
        <v>0</v>
      </c>
      <c r="J823">
        <v>0</v>
      </c>
      <c r="M823" t="str">
        <f t="shared" si="25"/>
        <v>2014Truck tyres</v>
      </c>
    </row>
    <row r="824" spans="1:13" x14ac:dyDescent="0.25">
      <c r="A824" t="s">
        <v>63</v>
      </c>
      <c r="B824" t="str">
        <f t="shared" si="24"/>
        <v>2015</v>
      </c>
      <c r="C824" t="s">
        <v>11</v>
      </c>
      <c r="D824" t="s">
        <v>12</v>
      </c>
      <c r="E824" t="s">
        <v>13</v>
      </c>
      <c r="F824">
        <v>0</v>
      </c>
      <c r="G824">
        <v>0</v>
      </c>
      <c r="H824">
        <v>0</v>
      </c>
      <c r="I824">
        <v>0</v>
      </c>
      <c r="J824">
        <v>2808.354167</v>
      </c>
      <c r="K824">
        <v>0</v>
      </c>
      <c r="M824" t="str">
        <f t="shared" si="25"/>
        <v>2015Asphalt</v>
      </c>
    </row>
    <row r="825" spans="1:13" x14ac:dyDescent="0.25">
      <c r="A825" t="s">
        <v>63</v>
      </c>
      <c r="B825" t="str">
        <f t="shared" si="24"/>
        <v>2015</v>
      </c>
      <c r="C825" t="s">
        <v>11</v>
      </c>
      <c r="D825" t="s">
        <v>12</v>
      </c>
      <c r="E825" t="s">
        <v>14</v>
      </c>
      <c r="F825">
        <v>160128</v>
      </c>
      <c r="G825">
        <v>0</v>
      </c>
      <c r="H825">
        <v>0</v>
      </c>
      <c r="I825">
        <v>0</v>
      </c>
      <c r="J825">
        <v>902.44635700000003</v>
      </c>
      <c r="K825">
        <v>0.99439500000000003</v>
      </c>
      <c r="M825" t="str">
        <f t="shared" si="25"/>
        <v>2015Asphalt</v>
      </c>
    </row>
    <row r="826" spans="1:13" x14ac:dyDescent="0.25">
      <c r="A826" t="s">
        <v>63</v>
      </c>
      <c r="B826" t="str">
        <f t="shared" si="24"/>
        <v>2015</v>
      </c>
      <c r="C826" t="s">
        <v>11</v>
      </c>
      <c r="D826" t="s">
        <v>12</v>
      </c>
      <c r="E826" t="s">
        <v>15</v>
      </c>
      <c r="F826">
        <v>0</v>
      </c>
      <c r="G826">
        <v>0</v>
      </c>
      <c r="H826">
        <v>0</v>
      </c>
      <c r="I826">
        <v>0</v>
      </c>
      <c r="J826">
        <v>754.60883799999999</v>
      </c>
      <c r="K826">
        <v>0</v>
      </c>
      <c r="M826" t="str">
        <f t="shared" si="25"/>
        <v>2015Asphalt</v>
      </c>
    </row>
    <row r="827" spans="1:13" x14ac:dyDescent="0.25">
      <c r="A827" t="s">
        <v>63</v>
      </c>
      <c r="B827" t="str">
        <f t="shared" si="24"/>
        <v>2015</v>
      </c>
      <c r="C827" t="s">
        <v>11</v>
      </c>
      <c r="D827" t="s">
        <v>16</v>
      </c>
      <c r="E827" t="s">
        <v>13</v>
      </c>
      <c r="F827">
        <v>514</v>
      </c>
      <c r="G827">
        <v>0</v>
      </c>
      <c r="H827">
        <v>0</v>
      </c>
      <c r="I827">
        <v>0</v>
      </c>
      <c r="J827">
        <v>24050.303596000002</v>
      </c>
      <c r="K827">
        <v>2.0924000000000002E-2</v>
      </c>
      <c r="M827" t="str">
        <f t="shared" si="25"/>
        <v>2015Bricks</v>
      </c>
    </row>
    <row r="828" spans="1:13" x14ac:dyDescent="0.25">
      <c r="A828" t="s">
        <v>63</v>
      </c>
      <c r="B828" t="str">
        <f t="shared" si="24"/>
        <v>2015</v>
      </c>
      <c r="C828" t="s">
        <v>11</v>
      </c>
      <c r="D828" t="s">
        <v>16</v>
      </c>
      <c r="E828" t="s">
        <v>14</v>
      </c>
      <c r="F828">
        <v>330211</v>
      </c>
      <c r="G828">
        <v>0</v>
      </c>
      <c r="H828">
        <v>0</v>
      </c>
      <c r="I828">
        <v>0</v>
      </c>
      <c r="J828">
        <v>25512.978890999999</v>
      </c>
      <c r="K828">
        <v>0.92827800000000005</v>
      </c>
      <c r="M828" t="str">
        <f t="shared" si="25"/>
        <v>2015Bricks</v>
      </c>
    </row>
    <row r="829" spans="1:13" x14ac:dyDescent="0.25">
      <c r="A829" t="s">
        <v>63</v>
      </c>
      <c r="B829" t="str">
        <f t="shared" si="24"/>
        <v>2015</v>
      </c>
      <c r="C829" t="s">
        <v>11</v>
      </c>
      <c r="D829" t="s">
        <v>16</v>
      </c>
      <c r="E829" t="s">
        <v>15</v>
      </c>
      <c r="F829">
        <v>15</v>
      </c>
      <c r="G829">
        <v>0</v>
      </c>
      <c r="H829">
        <v>0</v>
      </c>
      <c r="I829">
        <v>0</v>
      </c>
      <c r="J829">
        <v>49565.430334999997</v>
      </c>
      <c r="K829">
        <v>3.0200000000000002E-4</v>
      </c>
      <c r="M829" t="str">
        <f t="shared" si="25"/>
        <v>2015Bricks</v>
      </c>
    </row>
    <row r="830" spans="1:13" x14ac:dyDescent="0.25">
      <c r="A830" t="s">
        <v>63</v>
      </c>
      <c r="B830" t="str">
        <f t="shared" si="24"/>
        <v>2015</v>
      </c>
      <c r="C830" t="s">
        <v>11</v>
      </c>
      <c r="D830" t="s">
        <v>17</v>
      </c>
      <c r="E830" t="s">
        <v>13</v>
      </c>
      <c r="F830">
        <v>7212</v>
      </c>
      <c r="G830">
        <v>0</v>
      </c>
      <c r="H830">
        <v>0</v>
      </c>
      <c r="I830">
        <v>0</v>
      </c>
      <c r="J830">
        <v>28417.238001000002</v>
      </c>
      <c r="K830">
        <v>0.20241799999999999</v>
      </c>
      <c r="M830" t="str">
        <f t="shared" si="25"/>
        <v>2015Concrete</v>
      </c>
    </row>
    <row r="831" spans="1:13" x14ac:dyDescent="0.25">
      <c r="A831" t="s">
        <v>63</v>
      </c>
      <c r="B831" t="str">
        <f t="shared" si="24"/>
        <v>2015</v>
      </c>
      <c r="C831" t="s">
        <v>11</v>
      </c>
      <c r="D831" t="s">
        <v>17</v>
      </c>
      <c r="E831" t="s">
        <v>14</v>
      </c>
      <c r="F831">
        <v>1729672</v>
      </c>
      <c r="G831">
        <v>0</v>
      </c>
      <c r="H831">
        <v>0</v>
      </c>
      <c r="I831">
        <v>0</v>
      </c>
      <c r="J831">
        <v>23207.892383999999</v>
      </c>
      <c r="K831">
        <v>0.98675999999999997</v>
      </c>
      <c r="M831" t="str">
        <f t="shared" si="25"/>
        <v>2015Concrete</v>
      </c>
    </row>
    <row r="832" spans="1:13" x14ac:dyDescent="0.25">
      <c r="A832" t="s">
        <v>63</v>
      </c>
      <c r="B832" t="str">
        <f t="shared" si="24"/>
        <v>2015</v>
      </c>
      <c r="C832" t="s">
        <v>11</v>
      </c>
      <c r="D832" t="s">
        <v>17</v>
      </c>
      <c r="E832" t="s">
        <v>15</v>
      </c>
      <c r="F832">
        <v>1440</v>
      </c>
      <c r="G832">
        <v>0</v>
      </c>
      <c r="H832">
        <v>0</v>
      </c>
      <c r="I832">
        <v>0</v>
      </c>
      <c r="J832">
        <v>402.419487</v>
      </c>
      <c r="K832">
        <v>0.78158000000000005</v>
      </c>
      <c r="M832" t="str">
        <f t="shared" si="25"/>
        <v>2015Concrete</v>
      </c>
    </row>
    <row r="833" spans="1:13" x14ac:dyDescent="0.25">
      <c r="A833" t="s">
        <v>63</v>
      </c>
      <c r="B833" t="str">
        <f t="shared" si="24"/>
        <v>2015</v>
      </c>
      <c r="C833" t="s">
        <v>11</v>
      </c>
      <c r="D833" t="s">
        <v>18</v>
      </c>
      <c r="E833" t="s">
        <v>13</v>
      </c>
      <c r="F833">
        <v>37971</v>
      </c>
      <c r="G833">
        <v>0</v>
      </c>
      <c r="H833">
        <v>0</v>
      </c>
      <c r="I833">
        <v>0</v>
      </c>
      <c r="J833">
        <v>19837.093905000002</v>
      </c>
      <c r="K833">
        <v>0.65684500000000001</v>
      </c>
      <c r="M833" t="str">
        <f t="shared" si="25"/>
        <v>2015Plaster</v>
      </c>
    </row>
    <row r="834" spans="1:13" x14ac:dyDescent="0.25">
      <c r="A834" t="s">
        <v>63</v>
      </c>
      <c r="B834" t="str">
        <f t="shared" si="24"/>
        <v>2015</v>
      </c>
      <c r="C834" t="s">
        <v>11</v>
      </c>
      <c r="D834" t="s">
        <v>18</v>
      </c>
      <c r="E834" t="s">
        <v>14</v>
      </c>
      <c r="F834">
        <v>90</v>
      </c>
      <c r="G834">
        <v>0</v>
      </c>
      <c r="H834">
        <v>0</v>
      </c>
      <c r="I834">
        <v>0</v>
      </c>
      <c r="J834">
        <v>13794.657309</v>
      </c>
      <c r="K834">
        <v>6.4809999999999998E-3</v>
      </c>
      <c r="M834" t="str">
        <f t="shared" si="25"/>
        <v>2015Plaster</v>
      </c>
    </row>
    <row r="835" spans="1:13" x14ac:dyDescent="0.25">
      <c r="A835" t="s">
        <v>63</v>
      </c>
      <c r="B835" t="str">
        <f t="shared" ref="B835:B898" si="26">RIGHT(A835,4)</f>
        <v>2015</v>
      </c>
      <c r="C835" t="s">
        <v>11</v>
      </c>
      <c r="D835" t="s">
        <v>18</v>
      </c>
      <c r="E835" t="s">
        <v>15</v>
      </c>
      <c r="F835">
        <v>1</v>
      </c>
      <c r="G835">
        <v>0</v>
      </c>
      <c r="H835">
        <v>0</v>
      </c>
      <c r="I835">
        <v>0</v>
      </c>
      <c r="J835">
        <v>4469.6621510000004</v>
      </c>
      <c r="K835">
        <v>2.23E-4</v>
      </c>
      <c r="M835" t="str">
        <f t="shared" ref="M835:M898" si="27">_xlfn.TEXTJOIN("",FALSE,B835,D835)</f>
        <v>2015Plaster</v>
      </c>
    </row>
    <row r="836" spans="1:13" x14ac:dyDescent="0.25">
      <c r="A836" t="s">
        <v>63</v>
      </c>
      <c r="B836" t="str">
        <f t="shared" si="26"/>
        <v>2015</v>
      </c>
      <c r="C836" t="s">
        <v>11</v>
      </c>
      <c r="D836" t="s">
        <v>45</v>
      </c>
      <c r="E836" t="s">
        <v>13</v>
      </c>
      <c r="F836">
        <v>19115</v>
      </c>
      <c r="G836">
        <v>0</v>
      </c>
      <c r="H836">
        <v>0</v>
      </c>
      <c r="I836">
        <v>0</v>
      </c>
      <c r="J836">
        <v>12548.300259</v>
      </c>
      <c r="K836">
        <v>0.60369499999999998</v>
      </c>
      <c r="M836" t="str">
        <f t="shared" si="27"/>
        <v>2015Rubble</v>
      </c>
    </row>
    <row r="837" spans="1:13" x14ac:dyDescent="0.25">
      <c r="A837" t="s">
        <v>63</v>
      </c>
      <c r="B837" t="str">
        <f t="shared" si="26"/>
        <v>2015</v>
      </c>
      <c r="C837" t="s">
        <v>11</v>
      </c>
      <c r="D837" t="s">
        <v>45</v>
      </c>
      <c r="E837" t="s">
        <v>14</v>
      </c>
      <c r="F837">
        <v>846006</v>
      </c>
      <c r="G837">
        <v>0</v>
      </c>
      <c r="H837">
        <v>0</v>
      </c>
      <c r="I837">
        <v>0</v>
      </c>
      <c r="J837">
        <v>8781.3995450000002</v>
      </c>
      <c r="K837">
        <v>0.98972599999999999</v>
      </c>
      <c r="M837" t="str">
        <f t="shared" si="27"/>
        <v>2015Rubble</v>
      </c>
    </row>
    <row r="838" spans="1:13" x14ac:dyDescent="0.25">
      <c r="A838" t="s">
        <v>63</v>
      </c>
      <c r="B838" t="str">
        <f t="shared" si="26"/>
        <v>2015</v>
      </c>
      <c r="C838" t="s">
        <v>11</v>
      </c>
      <c r="D838" t="s">
        <v>45</v>
      </c>
      <c r="E838" t="s">
        <v>15</v>
      </c>
      <c r="F838">
        <v>36</v>
      </c>
      <c r="G838">
        <v>0</v>
      </c>
      <c r="H838">
        <v>0</v>
      </c>
      <c r="I838">
        <v>0</v>
      </c>
      <c r="J838">
        <v>3019.215424</v>
      </c>
      <c r="K838">
        <v>1.1783E-2</v>
      </c>
      <c r="M838" t="str">
        <f t="shared" si="27"/>
        <v>2015Rubble</v>
      </c>
    </row>
    <row r="839" spans="1:13" x14ac:dyDescent="0.25">
      <c r="A839" t="s">
        <v>63</v>
      </c>
      <c r="B839" t="str">
        <f t="shared" si="26"/>
        <v>2015</v>
      </c>
      <c r="C839" t="s">
        <v>11</v>
      </c>
      <c r="D839" t="s">
        <v>19</v>
      </c>
      <c r="E839" t="s">
        <v>13</v>
      </c>
      <c r="F839">
        <v>13112</v>
      </c>
      <c r="G839">
        <v>0</v>
      </c>
      <c r="H839">
        <v>0</v>
      </c>
      <c r="I839">
        <v>0</v>
      </c>
      <c r="J839">
        <v>95441.420169999998</v>
      </c>
      <c r="K839">
        <v>0.12078800000000001</v>
      </c>
      <c r="M839" t="str">
        <f t="shared" si="27"/>
        <v>2015Soil and natural materials</v>
      </c>
    </row>
    <row r="840" spans="1:13" x14ac:dyDescent="0.25">
      <c r="A840" t="s">
        <v>63</v>
      </c>
      <c r="B840" t="str">
        <f t="shared" si="26"/>
        <v>2015</v>
      </c>
      <c r="C840" t="s">
        <v>11</v>
      </c>
      <c r="D840" t="s">
        <v>19</v>
      </c>
      <c r="E840" t="s">
        <v>14</v>
      </c>
      <c r="F840">
        <v>714125</v>
      </c>
      <c r="G840">
        <v>0</v>
      </c>
      <c r="H840">
        <v>0</v>
      </c>
      <c r="I840">
        <v>0</v>
      </c>
      <c r="J840">
        <v>654261.54722399998</v>
      </c>
      <c r="K840">
        <v>0.52187300000000003</v>
      </c>
      <c r="M840" t="str">
        <f t="shared" si="27"/>
        <v>2015Soil and natural materials</v>
      </c>
    </row>
    <row r="841" spans="1:13" x14ac:dyDescent="0.25">
      <c r="A841" t="s">
        <v>63</v>
      </c>
      <c r="B841" t="str">
        <f t="shared" si="26"/>
        <v>2015</v>
      </c>
      <c r="C841" t="s">
        <v>11</v>
      </c>
      <c r="D841" t="s">
        <v>19</v>
      </c>
      <c r="E841" t="s">
        <v>15</v>
      </c>
      <c r="F841">
        <v>0</v>
      </c>
      <c r="G841">
        <v>0</v>
      </c>
      <c r="H841">
        <v>0</v>
      </c>
      <c r="I841">
        <v>0</v>
      </c>
      <c r="J841">
        <v>15733.018959999999</v>
      </c>
      <c r="K841">
        <v>0</v>
      </c>
      <c r="M841" t="str">
        <f t="shared" si="27"/>
        <v>2015Soil and natural materials</v>
      </c>
    </row>
    <row r="842" spans="1:13" x14ac:dyDescent="0.25">
      <c r="A842" t="s">
        <v>63</v>
      </c>
      <c r="B842" t="str">
        <f t="shared" si="26"/>
        <v>2015</v>
      </c>
      <c r="C842" t="s">
        <v>20</v>
      </c>
      <c r="D842" t="s">
        <v>21</v>
      </c>
      <c r="E842" t="s">
        <v>13</v>
      </c>
      <c r="F842">
        <v>30137</v>
      </c>
      <c r="G842">
        <v>0</v>
      </c>
      <c r="H842">
        <v>0</v>
      </c>
      <c r="I842">
        <v>27.937560999999999</v>
      </c>
      <c r="J842">
        <v>25042.268744000001</v>
      </c>
      <c r="K842">
        <v>0.54639400000000005</v>
      </c>
      <c r="M842" t="str">
        <f t="shared" si="27"/>
        <v>2015Container glass</v>
      </c>
    </row>
    <row r="843" spans="1:13" x14ac:dyDescent="0.25">
      <c r="A843" t="s">
        <v>63</v>
      </c>
      <c r="B843" t="str">
        <f t="shared" si="26"/>
        <v>2015</v>
      </c>
      <c r="C843" t="s">
        <v>20</v>
      </c>
      <c r="D843" t="s">
        <v>21</v>
      </c>
      <c r="E843" t="s">
        <v>14</v>
      </c>
      <c r="F843">
        <v>185</v>
      </c>
      <c r="G843">
        <v>0</v>
      </c>
      <c r="H843">
        <v>0</v>
      </c>
      <c r="I843">
        <v>1.059693</v>
      </c>
      <c r="J843">
        <v>606.85158999999999</v>
      </c>
      <c r="K843">
        <v>0.234653</v>
      </c>
      <c r="M843" t="str">
        <f t="shared" si="27"/>
        <v>2015Container glass</v>
      </c>
    </row>
    <row r="844" spans="1:13" x14ac:dyDescent="0.25">
      <c r="A844" t="s">
        <v>63</v>
      </c>
      <c r="B844" t="str">
        <f t="shared" si="26"/>
        <v>2015</v>
      </c>
      <c r="C844" t="s">
        <v>20</v>
      </c>
      <c r="D844" t="s">
        <v>21</v>
      </c>
      <c r="E844" t="s">
        <v>15</v>
      </c>
      <c r="F844">
        <v>165753</v>
      </c>
      <c r="G844">
        <v>0</v>
      </c>
      <c r="H844">
        <v>0</v>
      </c>
      <c r="I844">
        <v>746.55274599999996</v>
      </c>
      <c r="J844">
        <v>39558.386097000002</v>
      </c>
      <c r="K844">
        <v>0.80802200000000002</v>
      </c>
      <c r="M844" t="str">
        <f t="shared" si="27"/>
        <v>2015Container glass</v>
      </c>
    </row>
    <row r="845" spans="1:13" x14ac:dyDescent="0.25">
      <c r="A845" t="s">
        <v>63</v>
      </c>
      <c r="B845" t="str">
        <f t="shared" si="26"/>
        <v>2015</v>
      </c>
      <c r="C845" t="s">
        <v>20</v>
      </c>
      <c r="D845" t="s">
        <v>22</v>
      </c>
      <c r="E845" t="s">
        <v>13</v>
      </c>
      <c r="F845">
        <v>175</v>
      </c>
      <c r="G845">
        <v>0</v>
      </c>
      <c r="H845">
        <v>0</v>
      </c>
      <c r="I845">
        <v>0</v>
      </c>
      <c r="J845">
        <v>12290.680562</v>
      </c>
      <c r="K845">
        <v>1.4038E-2</v>
      </c>
      <c r="M845" t="str">
        <f t="shared" si="27"/>
        <v>2015Other glass</v>
      </c>
    </row>
    <row r="846" spans="1:13" x14ac:dyDescent="0.25">
      <c r="A846" t="s">
        <v>63</v>
      </c>
      <c r="B846" t="str">
        <f t="shared" si="26"/>
        <v>2015</v>
      </c>
      <c r="C846" t="s">
        <v>20</v>
      </c>
      <c r="D846" t="s">
        <v>22</v>
      </c>
      <c r="E846" t="s">
        <v>14</v>
      </c>
      <c r="F846">
        <v>0</v>
      </c>
      <c r="G846">
        <v>0</v>
      </c>
      <c r="H846">
        <v>0</v>
      </c>
      <c r="I846">
        <v>0</v>
      </c>
      <c r="J846">
        <v>2960.7262270000001</v>
      </c>
      <c r="K846">
        <v>0</v>
      </c>
      <c r="M846" t="str">
        <f t="shared" si="27"/>
        <v>2015Other glass</v>
      </c>
    </row>
    <row r="847" spans="1:13" x14ac:dyDescent="0.25">
      <c r="A847" t="s">
        <v>63</v>
      </c>
      <c r="B847" t="str">
        <f t="shared" si="26"/>
        <v>2015</v>
      </c>
      <c r="C847" t="s">
        <v>20</v>
      </c>
      <c r="D847" t="s">
        <v>22</v>
      </c>
      <c r="E847" t="s">
        <v>15</v>
      </c>
      <c r="F847">
        <v>0</v>
      </c>
      <c r="G847">
        <v>0</v>
      </c>
      <c r="H847">
        <v>0</v>
      </c>
      <c r="I847">
        <v>0</v>
      </c>
      <c r="J847">
        <v>39172.086243999998</v>
      </c>
      <c r="K847">
        <v>0</v>
      </c>
      <c r="M847" t="str">
        <f t="shared" si="27"/>
        <v>2015Other glass</v>
      </c>
    </row>
    <row r="848" spans="1:13" x14ac:dyDescent="0.25">
      <c r="A848" t="s">
        <v>63</v>
      </c>
      <c r="B848" t="str">
        <f t="shared" si="26"/>
        <v>2015</v>
      </c>
      <c r="C848" t="s">
        <v>23</v>
      </c>
      <c r="D848" t="s">
        <v>24</v>
      </c>
      <c r="E848" t="s">
        <v>13</v>
      </c>
      <c r="F848">
        <v>28730</v>
      </c>
      <c r="G848">
        <v>0</v>
      </c>
      <c r="H848">
        <v>0</v>
      </c>
      <c r="I848">
        <v>486.57668200000001</v>
      </c>
      <c r="J848">
        <v>15545.374581</v>
      </c>
      <c r="K848">
        <v>0.65271000000000001</v>
      </c>
      <c r="M848" t="str">
        <f t="shared" si="27"/>
        <v>2015Aluminium</v>
      </c>
    </row>
    <row r="849" spans="1:13" x14ac:dyDescent="0.25">
      <c r="A849" t="s">
        <v>63</v>
      </c>
      <c r="B849" t="str">
        <f t="shared" si="26"/>
        <v>2015</v>
      </c>
      <c r="C849" t="s">
        <v>23</v>
      </c>
      <c r="D849" t="s">
        <v>24</v>
      </c>
      <c r="E849" t="s">
        <v>14</v>
      </c>
      <c r="F849">
        <v>1</v>
      </c>
      <c r="G849">
        <v>0</v>
      </c>
      <c r="H849">
        <v>0</v>
      </c>
      <c r="I849">
        <v>60.614432000000001</v>
      </c>
      <c r="J849">
        <v>3497.5244400000001</v>
      </c>
      <c r="K849">
        <v>1.7311E-2</v>
      </c>
      <c r="M849" t="str">
        <f t="shared" si="27"/>
        <v>2015Aluminium</v>
      </c>
    </row>
    <row r="850" spans="1:13" x14ac:dyDescent="0.25">
      <c r="A850" t="s">
        <v>63</v>
      </c>
      <c r="B850" t="str">
        <f t="shared" si="26"/>
        <v>2015</v>
      </c>
      <c r="C850" t="s">
        <v>23</v>
      </c>
      <c r="D850" t="s">
        <v>24</v>
      </c>
      <c r="E850" t="s">
        <v>15</v>
      </c>
      <c r="F850">
        <v>0</v>
      </c>
      <c r="G850">
        <v>0</v>
      </c>
      <c r="H850">
        <v>0</v>
      </c>
      <c r="I850">
        <v>203.19388599999999</v>
      </c>
      <c r="J850">
        <v>21355.089854000002</v>
      </c>
      <c r="K850">
        <v>9.4249999999999994E-3</v>
      </c>
      <c r="M850" t="str">
        <f t="shared" si="27"/>
        <v>2015Aluminium</v>
      </c>
    </row>
    <row r="851" spans="1:13" x14ac:dyDescent="0.25">
      <c r="A851" t="s">
        <v>63</v>
      </c>
      <c r="B851" t="str">
        <f t="shared" si="26"/>
        <v>2015</v>
      </c>
      <c r="C851" t="s">
        <v>23</v>
      </c>
      <c r="D851" t="s">
        <v>25</v>
      </c>
      <c r="E851" t="s">
        <v>13</v>
      </c>
      <c r="F851">
        <v>423199</v>
      </c>
      <c r="G851">
        <v>0</v>
      </c>
      <c r="H851">
        <v>0</v>
      </c>
      <c r="I851">
        <v>205881.51990799999</v>
      </c>
      <c r="J851">
        <v>50525.909423999998</v>
      </c>
      <c r="K851">
        <v>0.92565399999999998</v>
      </c>
      <c r="M851" t="str">
        <f t="shared" si="27"/>
        <v>2015Ferrous</v>
      </c>
    </row>
    <row r="852" spans="1:13" x14ac:dyDescent="0.25">
      <c r="A852" t="s">
        <v>63</v>
      </c>
      <c r="B852" t="str">
        <f t="shared" si="26"/>
        <v>2015</v>
      </c>
      <c r="C852" t="s">
        <v>23</v>
      </c>
      <c r="D852" t="s">
        <v>25</v>
      </c>
      <c r="E852" t="s">
        <v>14</v>
      </c>
      <c r="F852">
        <v>128194.98</v>
      </c>
      <c r="G852">
        <v>0</v>
      </c>
      <c r="H852">
        <v>0</v>
      </c>
      <c r="I852">
        <v>42549.092418</v>
      </c>
      <c r="J852">
        <v>14976.873771</v>
      </c>
      <c r="K852">
        <v>0.91935800000000001</v>
      </c>
      <c r="M852" t="str">
        <f t="shared" si="27"/>
        <v>2015Ferrous</v>
      </c>
    </row>
    <row r="853" spans="1:13" x14ac:dyDescent="0.25">
      <c r="A853" t="s">
        <v>63</v>
      </c>
      <c r="B853" t="str">
        <f t="shared" si="26"/>
        <v>2015</v>
      </c>
      <c r="C853" t="s">
        <v>23</v>
      </c>
      <c r="D853" t="s">
        <v>25</v>
      </c>
      <c r="E853" t="s">
        <v>15</v>
      </c>
      <c r="F853">
        <v>101802</v>
      </c>
      <c r="G853">
        <v>0</v>
      </c>
      <c r="H853">
        <v>0</v>
      </c>
      <c r="I853">
        <v>131979.732674</v>
      </c>
      <c r="J853">
        <v>35872.239563000003</v>
      </c>
      <c r="K853">
        <v>0.86696899999999999</v>
      </c>
      <c r="M853" t="str">
        <f t="shared" si="27"/>
        <v>2015Ferrous</v>
      </c>
    </row>
    <row r="854" spans="1:13" x14ac:dyDescent="0.25">
      <c r="A854" t="s">
        <v>63</v>
      </c>
      <c r="B854" t="str">
        <f t="shared" si="26"/>
        <v>2015</v>
      </c>
      <c r="C854" t="s">
        <v>23</v>
      </c>
      <c r="D854" t="s">
        <v>26</v>
      </c>
      <c r="E854" t="s">
        <v>13</v>
      </c>
      <c r="F854">
        <v>51690</v>
      </c>
      <c r="G854">
        <v>0</v>
      </c>
      <c r="H854">
        <v>0</v>
      </c>
      <c r="I854">
        <v>11357.633098</v>
      </c>
      <c r="J854">
        <v>0</v>
      </c>
      <c r="K854">
        <v>1</v>
      </c>
      <c r="M854" t="str">
        <f t="shared" si="27"/>
        <v>2015Other metals</v>
      </c>
    </row>
    <row r="855" spans="1:13" x14ac:dyDescent="0.25">
      <c r="A855" t="s">
        <v>63</v>
      </c>
      <c r="B855" t="str">
        <f t="shared" si="26"/>
        <v>2015</v>
      </c>
      <c r="C855" t="s">
        <v>23</v>
      </c>
      <c r="D855" t="s">
        <v>26</v>
      </c>
      <c r="E855" t="s">
        <v>14</v>
      </c>
      <c r="F855">
        <v>65012</v>
      </c>
      <c r="G855">
        <v>0</v>
      </c>
      <c r="H855">
        <v>0</v>
      </c>
      <c r="I855">
        <v>850.49696100000006</v>
      </c>
      <c r="J855">
        <v>0</v>
      </c>
      <c r="K855">
        <v>1</v>
      </c>
      <c r="M855" t="str">
        <f t="shared" si="27"/>
        <v>2015Other metals</v>
      </c>
    </row>
    <row r="856" spans="1:13" x14ac:dyDescent="0.25">
      <c r="A856" t="s">
        <v>63</v>
      </c>
      <c r="B856" t="str">
        <f t="shared" si="26"/>
        <v>2015</v>
      </c>
      <c r="C856" t="s">
        <v>23</v>
      </c>
      <c r="D856" t="s">
        <v>26</v>
      </c>
      <c r="E856" t="s">
        <v>15</v>
      </c>
      <c r="F856">
        <v>130001</v>
      </c>
      <c r="G856">
        <v>0</v>
      </c>
      <c r="H856">
        <v>0</v>
      </c>
      <c r="I856">
        <v>1753.836941</v>
      </c>
      <c r="J856">
        <v>0</v>
      </c>
      <c r="K856">
        <v>1</v>
      </c>
      <c r="M856" t="str">
        <f t="shared" si="27"/>
        <v>2015Other metals</v>
      </c>
    </row>
    <row r="857" spans="1:13" x14ac:dyDescent="0.25">
      <c r="A857" t="s">
        <v>63</v>
      </c>
      <c r="B857" t="str">
        <f t="shared" si="26"/>
        <v>2015</v>
      </c>
      <c r="C857" t="s">
        <v>27</v>
      </c>
      <c r="D857" t="s">
        <v>28</v>
      </c>
      <c r="E857" t="s">
        <v>13</v>
      </c>
      <c r="F857">
        <v>55662</v>
      </c>
      <c r="G857">
        <v>0</v>
      </c>
      <c r="H857">
        <v>0</v>
      </c>
      <c r="I857">
        <v>6303.2478709999996</v>
      </c>
      <c r="J857">
        <v>220636.95249500001</v>
      </c>
      <c r="K857">
        <v>0.21926599999999999</v>
      </c>
      <c r="M857" t="str">
        <f t="shared" si="27"/>
        <v>2015Food organics</v>
      </c>
    </row>
    <row r="858" spans="1:13" x14ac:dyDescent="0.25">
      <c r="A858" t="s">
        <v>63</v>
      </c>
      <c r="B858" t="str">
        <f t="shared" si="26"/>
        <v>2015</v>
      </c>
      <c r="C858" t="s">
        <v>27</v>
      </c>
      <c r="D858" t="s">
        <v>28</v>
      </c>
      <c r="E858" t="s">
        <v>14</v>
      </c>
      <c r="F858">
        <v>0</v>
      </c>
      <c r="G858">
        <v>0</v>
      </c>
      <c r="H858">
        <v>0</v>
      </c>
      <c r="I858">
        <v>98.386314999999996</v>
      </c>
      <c r="J858">
        <v>2701.2772169999998</v>
      </c>
      <c r="K858">
        <v>3.5142E-2</v>
      </c>
      <c r="M858" t="str">
        <f t="shared" si="27"/>
        <v>2015Food organics</v>
      </c>
    </row>
    <row r="859" spans="1:13" x14ac:dyDescent="0.25">
      <c r="A859" t="s">
        <v>63</v>
      </c>
      <c r="B859" t="str">
        <f t="shared" si="26"/>
        <v>2015</v>
      </c>
      <c r="C859" t="s">
        <v>27</v>
      </c>
      <c r="D859" t="s">
        <v>28</v>
      </c>
      <c r="E859" t="s">
        <v>15</v>
      </c>
      <c r="F859">
        <v>12756</v>
      </c>
      <c r="G859">
        <v>0</v>
      </c>
      <c r="H859">
        <v>0</v>
      </c>
      <c r="I859">
        <v>6193.9088140000003</v>
      </c>
      <c r="J859">
        <v>648960.53343099996</v>
      </c>
      <c r="K859">
        <v>2.8371E-2</v>
      </c>
      <c r="M859" t="str">
        <f t="shared" si="27"/>
        <v>2015Food organics</v>
      </c>
    </row>
    <row r="860" spans="1:13" x14ac:dyDescent="0.25">
      <c r="A860" t="s">
        <v>63</v>
      </c>
      <c r="B860" t="str">
        <f t="shared" si="26"/>
        <v>2015</v>
      </c>
      <c r="C860" t="s">
        <v>27</v>
      </c>
      <c r="D860" t="s">
        <v>29</v>
      </c>
      <c r="E860" t="s">
        <v>13</v>
      </c>
      <c r="F860">
        <v>24199</v>
      </c>
      <c r="G860">
        <v>0</v>
      </c>
      <c r="H860">
        <v>0</v>
      </c>
      <c r="I860">
        <v>0</v>
      </c>
      <c r="J860">
        <v>55611.585084999999</v>
      </c>
      <c r="K860">
        <v>0.303205</v>
      </c>
      <c r="M860" t="str">
        <f t="shared" si="27"/>
        <v>2015Garden organics</v>
      </c>
    </row>
    <row r="861" spans="1:13" x14ac:dyDescent="0.25">
      <c r="A861" t="s">
        <v>63</v>
      </c>
      <c r="B861" t="str">
        <f t="shared" si="26"/>
        <v>2015</v>
      </c>
      <c r="C861" t="s">
        <v>27</v>
      </c>
      <c r="D861" t="s">
        <v>29</v>
      </c>
      <c r="E861" t="s">
        <v>14</v>
      </c>
      <c r="F861">
        <v>13612</v>
      </c>
      <c r="G861">
        <v>0</v>
      </c>
      <c r="H861">
        <v>0</v>
      </c>
      <c r="I861">
        <v>0</v>
      </c>
      <c r="J861">
        <v>19472.235484000001</v>
      </c>
      <c r="K861">
        <v>0.41143400000000002</v>
      </c>
      <c r="M861" t="str">
        <f t="shared" si="27"/>
        <v>2015Garden organics</v>
      </c>
    </row>
    <row r="862" spans="1:13" x14ac:dyDescent="0.25">
      <c r="A862" t="s">
        <v>63</v>
      </c>
      <c r="B862" t="str">
        <f t="shared" si="26"/>
        <v>2015</v>
      </c>
      <c r="C862" t="s">
        <v>27</v>
      </c>
      <c r="D862" t="s">
        <v>29</v>
      </c>
      <c r="E862" t="s">
        <v>15</v>
      </c>
      <c r="F862">
        <v>373405</v>
      </c>
      <c r="G862">
        <v>0</v>
      </c>
      <c r="H862">
        <v>0</v>
      </c>
      <c r="I862">
        <v>0</v>
      </c>
      <c r="J862">
        <v>102832.387566</v>
      </c>
      <c r="K862">
        <v>0.78407300000000002</v>
      </c>
      <c r="M862" t="str">
        <f t="shared" si="27"/>
        <v>2015Garden organics</v>
      </c>
    </row>
    <row r="863" spans="1:13" x14ac:dyDescent="0.25">
      <c r="A863" t="s">
        <v>63</v>
      </c>
      <c r="B863" t="str">
        <f t="shared" si="26"/>
        <v>2015</v>
      </c>
      <c r="C863" t="s">
        <v>27</v>
      </c>
      <c r="D863" t="s">
        <v>30</v>
      </c>
      <c r="E863" t="s">
        <v>13</v>
      </c>
      <c r="F863">
        <v>75438</v>
      </c>
      <c r="G863">
        <v>0</v>
      </c>
      <c r="H863">
        <v>0</v>
      </c>
      <c r="I863">
        <v>44.086213000000001</v>
      </c>
      <c r="J863">
        <v>27451.688892999999</v>
      </c>
      <c r="K863">
        <v>0.73330700000000004</v>
      </c>
      <c r="M863" t="str">
        <f t="shared" si="27"/>
        <v>2015Other organics</v>
      </c>
    </row>
    <row r="864" spans="1:13" x14ac:dyDescent="0.25">
      <c r="A864" t="s">
        <v>63</v>
      </c>
      <c r="B864" t="str">
        <f t="shared" si="26"/>
        <v>2015</v>
      </c>
      <c r="C864" t="s">
        <v>27</v>
      </c>
      <c r="D864" t="s">
        <v>30</v>
      </c>
      <c r="E864" t="s">
        <v>14</v>
      </c>
      <c r="F864">
        <v>0</v>
      </c>
      <c r="G864">
        <v>0</v>
      </c>
      <c r="H864">
        <v>0</v>
      </c>
      <c r="I864">
        <v>0</v>
      </c>
      <c r="J864">
        <v>472.912398</v>
      </c>
      <c r="K864">
        <v>0</v>
      </c>
      <c r="M864" t="str">
        <f t="shared" si="27"/>
        <v>2015Other organics</v>
      </c>
    </row>
    <row r="865" spans="1:13" x14ac:dyDescent="0.25">
      <c r="A865" t="s">
        <v>63</v>
      </c>
      <c r="B865" t="str">
        <f t="shared" si="26"/>
        <v>2015</v>
      </c>
      <c r="C865" t="s">
        <v>27</v>
      </c>
      <c r="D865" t="s">
        <v>30</v>
      </c>
      <c r="E865" t="s">
        <v>15</v>
      </c>
      <c r="F865">
        <v>18452</v>
      </c>
      <c r="G865">
        <v>0</v>
      </c>
      <c r="H865">
        <v>0</v>
      </c>
      <c r="I865">
        <v>24.451786999999999</v>
      </c>
      <c r="J865">
        <v>102569.974665</v>
      </c>
      <c r="K865">
        <v>0.152639</v>
      </c>
      <c r="M865" t="str">
        <f t="shared" si="27"/>
        <v>2015Other organics</v>
      </c>
    </row>
    <row r="866" spans="1:13" x14ac:dyDescent="0.25">
      <c r="A866" t="s">
        <v>63</v>
      </c>
      <c r="B866" t="str">
        <f t="shared" si="26"/>
        <v>2015</v>
      </c>
      <c r="C866" t="s">
        <v>27</v>
      </c>
      <c r="D866" t="s">
        <v>31</v>
      </c>
      <c r="E866" t="s">
        <v>13</v>
      </c>
      <c r="F866">
        <v>138998.5</v>
      </c>
      <c r="G866">
        <v>0</v>
      </c>
      <c r="H866">
        <v>0</v>
      </c>
      <c r="I866">
        <v>0</v>
      </c>
      <c r="J866">
        <v>214452.95604399999</v>
      </c>
      <c r="K866">
        <v>0.39326</v>
      </c>
      <c r="M866" t="str">
        <f t="shared" si="27"/>
        <v>2015Wood /timber</v>
      </c>
    </row>
    <row r="867" spans="1:13" x14ac:dyDescent="0.25">
      <c r="A867" t="s">
        <v>63</v>
      </c>
      <c r="B867" t="str">
        <f t="shared" si="26"/>
        <v>2015</v>
      </c>
      <c r="C867" t="s">
        <v>27</v>
      </c>
      <c r="D867" t="s">
        <v>31</v>
      </c>
      <c r="E867" t="s">
        <v>14</v>
      </c>
      <c r="F867">
        <v>36760.65</v>
      </c>
      <c r="G867">
        <v>0</v>
      </c>
      <c r="H867">
        <v>0</v>
      </c>
      <c r="I867">
        <v>0</v>
      </c>
      <c r="J867">
        <v>106192.054225</v>
      </c>
      <c r="K867">
        <v>0.25715199999999999</v>
      </c>
      <c r="M867" t="str">
        <f t="shared" si="27"/>
        <v>2015Wood /timber</v>
      </c>
    </row>
    <row r="868" spans="1:13" x14ac:dyDescent="0.25">
      <c r="A868" t="s">
        <v>63</v>
      </c>
      <c r="B868" t="str">
        <f t="shared" si="26"/>
        <v>2015</v>
      </c>
      <c r="C868" t="s">
        <v>27</v>
      </c>
      <c r="D868" t="s">
        <v>31</v>
      </c>
      <c r="E868" t="s">
        <v>15</v>
      </c>
      <c r="F868">
        <v>18069.5</v>
      </c>
      <c r="G868">
        <v>0</v>
      </c>
      <c r="H868">
        <v>0</v>
      </c>
      <c r="I868">
        <v>0</v>
      </c>
      <c r="J868">
        <v>28700.950882000001</v>
      </c>
      <c r="K868">
        <v>0.38634400000000002</v>
      </c>
      <c r="M868" t="str">
        <f t="shared" si="27"/>
        <v>2015Wood /timber</v>
      </c>
    </row>
    <row r="869" spans="1:13" x14ac:dyDescent="0.25">
      <c r="A869" t="s">
        <v>63</v>
      </c>
      <c r="B869" t="str">
        <f t="shared" si="26"/>
        <v>2015</v>
      </c>
      <c r="C869" t="s">
        <v>32</v>
      </c>
      <c r="D869" t="s">
        <v>33</v>
      </c>
      <c r="E869" t="s">
        <v>13</v>
      </c>
      <c r="F869">
        <v>208757.5</v>
      </c>
      <c r="G869">
        <v>0</v>
      </c>
      <c r="H869">
        <v>0</v>
      </c>
      <c r="I869">
        <v>175574.196</v>
      </c>
      <c r="J869">
        <v>71528.036940999998</v>
      </c>
      <c r="K869">
        <v>0.84309199999999995</v>
      </c>
      <c r="M869" t="str">
        <f t="shared" si="27"/>
        <v>2015Cardboard</v>
      </c>
    </row>
    <row r="870" spans="1:13" x14ac:dyDescent="0.25">
      <c r="A870" t="s">
        <v>63</v>
      </c>
      <c r="B870" t="str">
        <f t="shared" si="26"/>
        <v>2015</v>
      </c>
      <c r="C870" t="s">
        <v>32</v>
      </c>
      <c r="D870" t="s">
        <v>33</v>
      </c>
      <c r="E870" t="s">
        <v>14</v>
      </c>
      <c r="F870">
        <v>295.13</v>
      </c>
      <c r="G870">
        <v>0</v>
      </c>
      <c r="H870">
        <v>0</v>
      </c>
      <c r="I870">
        <v>9754.1219999999994</v>
      </c>
      <c r="J870">
        <v>3888.5319359999999</v>
      </c>
      <c r="K870">
        <v>0.72100699999999995</v>
      </c>
      <c r="M870" t="str">
        <f t="shared" si="27"/>
        <v>2015Cardboard</v>
      </c>
    </row>
    <row r="871" spans="1:13" x14ac:dyDescent="0.25">
      <c r="A871" t="s">
        <v>63</v>
      </c>
      <c r="B871" t="str">
        <f t="shared" si="26"/>
        <v>2015</v>
      </c>
      <c r="C871" t="s">
        <v>32</v>
      </c>
      <c r="D871" t="s">
        <v>33</v>
      </c>
      <c r="E871" t="s">
        <v>15</v>
      </c>
      <c r="F871">
        <v>1245.5</v>
      </c>
      <c r="G871">
        <v>0</v>
      </c>
      <c r="H871">
        <v>0</v>
      </c>
      <c r="I871">
        <v>9754.1219999999994</v>
      </c>
      <c r="J871">
        <v>37697.176373000002</v>
      </c>
      <c r="K871">
        <v>0.225879</v>
      </c>
      <c r="M871" t="str">
        <f t="shared" si="27"/>
        <v>2015Cardboard</v>
      </c>
    </row>
    <row r="872" spans="1:13" x14ac:dyDescent="0.25">
      <c r="A872" t="s">
        <v>63</v>
      </c>
      <c r="B872" t="str">
        <f t="shared" si="26"/>
        <v>2015</v>
      </c>
      <c r="C872" t="s">
        <v>32</v>
      </c>
      <c r="D872" t="s">
        <v>46</v>
      </c>
      <c r="E872" t="s">
        <v>13</v>
      </c>
      <c r="F872">
        <v>0</v>
      </c>
      <c r="G872">
        <v>0</v>
      </c>
      <c r="H872">
        <v>0</v>
      </c>
      <c r="I872">
        <v>0</v>
      </c>
      <c r="J872">
        <v>25837.34002</v>
      </c>
      <c r="K872">
        <v>0</v>
      </c>
      <c r="M872" t="str">
        <f t="shared" si="27"/>
        <v>2015Liquidpaperboard</v>
      </c>
    </row>
    <row r="873" spans="1:13" x14ac:dyDescent="0.25">
      <c r="A873" t="s">
        <v>63</v>
      </c>
      <c r="B873" t="str">
        <f t="shared" si="26"/>
        <v>2015</v>
      </c>
      <c r="C873" t="s">
        <v>32</v>
      </c>
      <c r="D873" t="s">
        <v>46</v>
      </c>
      <c r="E873" t="s">
        <v>14</v>
      </c>
      <c r="F873">
        <v>0</v>
      </c>
      <c r="G873">
        <v>0</v>
      </c>
      <c r="H873">
        <v>0</v>
      </c>
      <c r="I873">
        <v>0</v>
      </c>
      <c r="J873">
        <v>482.79044499999998</v>
      </c>
      <c r="K873">
        <v>0</v>
      </c>
      <c r="M873" t="str">
        <f t="shared" si="27"/>
        <v>2015Liquidpaperboard</v>
      </c>
    </row>
    <row r="874" spans="1:13" x14ac:dyDescent="0.25">
      <c r="A874" t="s">
        <v>63</v>
      </c>
      <c r="B874" t="str">
        <f t="shared" si="26"/>
        <v>2015</v>
      </c>
      <c r="C874" t="s">
        <v>32</v>
      </c>
      <c r="D874" t="s">
        <v>46</v>
      </c>
      <c r="E874" t="s">
        <v>15</v>
      </c>
      <c r="F874">
        <v>0</v>
      </c>
      <c r="G874">
        <v>0</v>
      </c>
      <c r="H874">
        <v>0</v>
      </c>
      <c r="I874">
        <v>0</v>
      </c>
      <c r="J874">
        <v>28622.442714000001</v>
      </c>
      <c r="K874">
        <v>0</v>
      </c>
      <c r="M874" t="str">
        <f t="shared" si="27"/>
        <v>2015Liquidpaperboard</v>
      </c>
    </row>
    <row r="875" spans="1:13" x14ac:dyDescent="0.25">
      <c r="A875" t="s">
        <v>63</v>
      </c>
      <c r="B875" t="str">
        <f t="shared" si="26"/>
        <v>2015</v>
      </c>
      <c r="C875" t="s">
        <v>32</v>
      </c>
      <c r="D875" t="s">
        <v>34</v>
      </c>
      <c r="E875" t="s">
        <v>13</v>
      </c>
      <c r="F875">
        <v>7939</v>
      </c>
      <c r="G875">
        <v>0</v>
      </c>
      <c r="H875">
        <v>0</v>
      </c>
      <c r="I875">
        <v>100821.728</v>
      </c>
      <c r="J875">
        <v>0</v>
      </c>
      <c r="K875">
        <v>1</v>
      </c>
      <c r="M875" t="str">
        <f t="shared" si="27"/>
        <v>2015Newsprint and magazines</v>
      </c>
    </row>
    <row r="876" spans="1:13" x14ac:dyDescent="0.25">
      <c r="A876" t="s">
        <v>63</v>
      </c>
      <c r="B876" t="str">
        <f t="shared" si="26"/>
        <v>2015</v>
      </c>
      <c r="C876" t="s">
        <v>32</v>
      </c>
      <c r="D876" t="s">
        <v>34</v>
      </c>
      <c r="E876" t="s">
        <v>14</v>
      </c>
      <c r="F876">
        <v>0</v>
      </c>
      <c r="G876">
        <v>0</v>
      </c>
      <c r="H876">
        <v>0</v>
      </c>
      <c r="I876">
        <v>7201.5519999999997</v>
      </c>
      <c r="J876">
        <v>0</v>
      </c>
      <c r="K876">
        <v>1</v>
      </c>
      <c r="M876" t="str">
        <f t="shared" si="27"/>
        <v>2015Newsprint and magazines</v>
      </c>
    </row>
    <row r="877" spans="1:13" x14ac:dyDescent="0.25">
      <c r="A877" t="s">
        <v>63</v>
      </c>
      <c r="B877" t="str">
        <f t="shared" si="26"/>
        <v>2015</v>
      </c>
      <c r="C877" t="s">
        <v>32</v>
      </c>
      <c r="D877" t="s">
        <v>34</v>
      </c>
      <c r="E877" t="s">
        <v>15</v>
      </c>
      <c r="F877">
        <v>0</v>
      </c>
      <c r="G877">
        <v>0</v>
      </c>
      <c r="H877">
        <v>0</v>
      </c>
      <c r="I877">
        <v>36007.760000000002</v>
      </c>
      <c r="J877">
        <v>0</v>
      </c>
      <c r="K877">
        <v>1</v>
      </c>
      <c r="M877" t="str">
        <f t="shared" si="27"/>
        <v>2015Newsprint and magazines</v>
      </c>
    </row>
    <row r="878" spans="1:13" x14ac:dyDescent="0.25">
      <c r="A878" t="s">
        <v>63</v>
      </c>
      <c r="B878" t="str">
        <f t="shared" si="26"/>
        <v>2015</v>
      </c>
      <c r="C878" t="s">
        <v>32</v>
      </c>
      <c r="D878" t="s">
        <v>35</v>
      </c>
      <c r="E878" t="s">
        <v>13</v>
      </c>
      <c r="F878">
        <v>421765</v>
      </c>
      <c r="G878">
        <v>0</v>
      </c>
      <c r="H878">
        <v>0</v>
      </c>
      <c r="I878">
        <v>175785.545858</v>
      </c>
      <c r="J878">
        <v>77132.554157000006</v>
      </c>
      <c r="K878">
        <v>0.88567499999999999</v>
      </c>
      <c r="M878" t="str">
        <f t="shared" si="27"/>
        <v>2015Other paper</v>
      </c>
    </row>
    <row r="879" spans="1:13" x14ac:dyDescent="0.25">
      <c r="A879" t="s">
        <v>63</v>
      </c>
      <c r="B879" t="str">
        <f t="shared" si="26"/>
        <v>2015</v>
      </c>
      <c r="C879" t="s">
        <v>32</v>
      </c>
      <c r="D879" t="s">
        <v>35</v>
      </c>
      <c r="E879" t="s">
        <v>14</v>
      </c>
      <c r="F879">
        <v>0</v>
      </c>
      <c r="G879">
        <v>0</v>
      </c>
      <c r="H879">
        <v>0</v>
      </c>
      <c r="I879">
        <v>34.690792000000002</v>
      </c>
      <c r="J879">
        <v>1472.6196910000001</v>
      </c>
      <c r="K879">
        <v>2.3015000000000001E-2</v>
      </c>
      <c r="M879" t="str">
        <f t="shared" si="27"/>
        <v>2015Other paper</v>
      </c>
    </row>
    <row r="880" spans="1:13" x14ac:dyDescent="0.25">
      <c r="A880" t="s">
        <v>63</v>
      </c>
      <c r="B880" t="str">
        <f t="shared" si="26"/>
        <v>2015</v>
      </c>
      <c r="C880" t="s">
        <v>32</v>
      </c>
      <c r="D880" t="s">
        <v>35</v>
      </c>
      <c r="E880" t="s">
        <v>15</v>
      </c>
      <c r="F880">
        <v>91014</v>
      </c>
      <c r="G880">
        <v>0</v>
      </c>
      <c r="H880">
        <v>0</v>
      </c>
      <c r="I880">
        <v>91970.31035</v>
      </c>
      <c r="J880">
        <v>128796.386562</v>
      </c>
      <c r="K880">
        <v>0.58689999999999998</v>
      </c>
      <c r="M880" t="str">
        <f t="shared" si="27"/>
        <v>2015Other paper</v>
      </c>
    </row>
    <row r="881" spans="1:13" x14ac:dyDescent="0.25">
      <c r="A881" t="s">
        <v>63</v>
      </c>
      <c r="B881" t="str">
        <f t="shared" si="26"/>
        <v>2015</v>
      </c>
      <c r="C881" t="s">
        <v>32</v>
      </c>
      <c r="D881" t="s">
        <v>36</v>
      </c>
      <c r="E881" t="s">
        <v>13</v>
      </c>
      <c r="F881">
        <v>146440</v>
      </c>
      <c r="G881">
        <v>0</v>
      </c>
      <c r="H881">
        <v>0</v>
      </c>
      <c r="I881">
        <v>0</v>
      </c>
      <c r="J881">
        <v>74157.759684000004</v>
      </c>
      <c r="K881">
        <v>0.66383199999999998</v>
      </c>
      <c r="M881" t="str">
        <f t="shared" si="27"/>
        <v>2015Printing and writing paper</v>
      </c>
    </row>
    <row r="882" spans="1:13" x14ac:dyDescent="0.25">
      <c r="A882" t="s">
        <v>63</v>
      </c>
      <c r="B882" t="str">
        <f t="shared" si="26"/>
        <v>2015</v>
      </c>
      <c r="C882" t="s">
        <v>32</v>
      </c>
      <c r="D882" t="s">
        <v>36</v>
      </c>
      <c r="E882" t="s">
        <v>14</v>
      </c>
      <c r="F882">
        <v>0</v>
      </c>
      <c r="G882">
        <v>0</v>
      </c>
      <c r="H882">
        <v>0</v>
      </c>
      <c r="I882">
        <v>0</v>
      </c>
      <c r="J882">
        <v>1504.714113</v>
      </c>
      <c r="K882">
        <v>0</v>
      </c>
      <c r="M882" t="str">
        <f t="shared" si="27"/>
        <v>2015Printing and writing paper</v>
      </c>
    </row>
    <row r="883" spans="1:13" x14ac:dyDescent="0.25">
      <c r="A883" t="s">
        <v>63</v>
      </c>
      <c r="B883" t="str">
        <f t="shared" si="26"/>
        <v>2015</v>
      </c>
      <c r="C883" t="s">
        <v>32</v>
      </c>
      <c r="D883" t="s">
        <v>36</v>
      </c>
      <c r="E883" t="s">
        <v>15</v>
      </c>
      <c r="F883">
        <v>0</v>
      </c>
      <c r="G883">
        <v>0</v>
      </c>
      <c r="H883">
        <v>0</v>
      </c>
      <c r="I883">
        <v>0</v>
      </c>
      <c r="J883">
        <v>85982.074133999995</v>
      </c>
      <c r="K883">
        <v>0</v>
      </c>
      <c r="M883" t="str">
        <f t="shared" si="27"/>
        <v>2015Printing and writing paper</v>
      </c>
    </row>
    <row r="884" spans="1:13" x14ac:dyDescent="0.25">
      <c r="A884" t="s">
        <v>63</v>
      </c>
      <c r="B884" t="str">
        <f t="shared" si="26"/>
        <v>2015</v>
      </c>
      <c r="C884" t="s">
        <v>49</v>
      </c>
      <c r="D884" t="s">
        <v>50</v>
      </c>
      <c r="E884" t="s">
        <v>13</v>
      </c>
      <c r="F884">
        <v>4099.9810180000004</v>
      </c>
      <c r="G884">
        <v>0</v>
      </c>
      <c r="H884">
        <v>385.55261133737298</v>
      </c>
      <c r="I884">
        <v>7494.9323009999998</v>
      </c>
      <c r="J884">
        <v>49168.794693999997</v>
      </c>
      <c r="K884">
        <v>0.19592100000000001</v>
      </c>
      <c r="M884" t="str">
        <f t="shared" si="27"/>
        <v>2015HDPE (2)</v>
      </c>
    </row>
    <row r="885" spans="1:13" x14ac:dyDescent="0.25">
      <c r="A885" t="s">
        <v>63</v>
      </c>
      <c r="B885" t="str">
        <f t="shared" si="26"/>
        <v>2015</v>
      </c>
      <c r="C885" t="s">
        <v>49</v>
      </c>
      <c r="D885" t="s">
        <v>50</v>
      </c>
      <c r="E885" t="s">
        <v>14</v>
      </c>
      <c r="F885">
        <v>558.186238</v>
      </c>
      <c r="G885">
        <v>0</v>
      </c>
      <c r="H885">
        <v>59.868013313774703</v>
      </c>
      <c r="I885">
        <v>1242.2539730000001</v>
      </c>
      <c r="J885">
        <v>3935.688056</v>
      </c>
      <c r="K885">
        <v>0.32096400000000003</v>
      </c>
      <c r="M885" t="str">
        <f t="shared" si="27"/>
        <v>2015HDPE (2)</v>
      </c>
    </row>
    <row r="886" spans="1:13" x14ac:dyDescent="0.25">
      <c r="A886" t="s">
        <v>63</v>
      </c>
      <c r="B886" t="str">
        <f t="shared" si="26"/>
        <v>2015</v>
      </c>
      <c r="C886" t="s">
        <v>49</v>
      </c>
      <c r="D886" t="s">
        <v>50</v>
      </c>
      <c r="E886" t="s">
        <v>15</v>
      </c>
      <c r="F886">
        <v>5328.9645819999996</v>
      </c>
      <c r="G886">
        <v>0</v>
      </c>
      <c r="H886">
        <v>1263.5793753488499</v>
      </c>
      <c r="I886">
        <v>32671.279477</v>
      </c>
      <c r="J886">
        <v>73269.534983999998</v>
      </c>
      <c r="K886">
        <v>0.348908</v>
      </c>
      <c r="M886" t="str">
        <f t="shared" si="27"/>
        <v>2015HDPE (2)</v>
      </c>
    </row>
    <row r="887" spans="1:13" x14ac:dyDescent="0.25">
      <c r="A887" t="s">
        <v>63</v>
      </c>
      <c r="B887" t="str">
        <f t="shared" si="26"/>
        <v>2015</v>
      </c>
      <c r="C887" t="s">
        <v>49</v>
      </c>
      <c r="D887" t="s">
        <v>51</v>
      </c>
      <c r="E887" t="s">
        <v>13</v>
      </c>
      <c r="F887">
        <v>4879.6971510000003</v>
      </c>
      <c r="G887">
        <v>0</v>
      </c>
      <c r="H887">
        <v>201.046777929163</v>
      </c>
      <c r="I887">
        <v>8397.9174750000002</v>
      </c>
      <c r="J887">
        <v>36825.164227000001</v>
      </c>
      <c r="K887">
        <v>0.26794499999999999</v>
      </c>
      <c r="M887" t="str">
        <f t="shared" si="27"/>
        <v>2015LDPE (4)</v>
      </c>
    </row>
    <row r="888" spans="1:13" x14ac:dyDescent="0.25">
      <c r="A888" t="s">
        <v>63</v>
      </c>
      <c r="B888" t="str">
        <f t="shared" si="26"/>
        <v>2015</v>
      </c>
      <c r="C888" t="s">
        <v>49</v>
      </c>
      <c r="D888" t="s">
        <v>51</v>
      </c>
      <c r="E888" t="s">
        <v>14</v>
      </c>
      <c r="F888">
        <v>58.587113000000002</v>
      </c>
      <c r="G888">
        <v>0</v>
      </c>
      <c r="H888">
        <v>0.88711343357158801</v>
      </c>
      <c r="I888">
        <v>0</v>
      </c>
      <c r="J888">
        <v>2947.649214</v>
      </c>
      <c r="K888">
        <v>1.9776999999999999E-2</v>
      </c>
      <c r="M888" t="str">
        <f t="shared" si="27"/>
        <v>2015LDPE (4)</v>
      </c>
    </row>
    <row r="889" spans="1:13" x14ac:dyDescent="0.25">
      <c r="A889" t="s">
        <v>63</v>
      </c>
      <c r="B889" t="str">
        <f t="shared" si="26"/>
        <v>2015</v>
      </c>
      <c r="C889" t="s">
        <v>49</v>
      </c>
      <c r="D889" t="s">
        <v>51</v>
      </c>
      <c r="E889" t="s">
        <v>15</v>
      </c>
      <c r="F889">
        <v>11800.433736000001</v>
      </c>
      <c r="G889">
        <v>0</v>
      </c>
      <c r="H889">
        <v>221.06610863726601</v>
      </c>
      <c r="I889">
        <v>2799.3058249999999</v>
      </c>
      <c r="J889">
        <v>34947.918398000002</v>
      </c>
      <c r="K889">
        <v>0.29779299999999997</v>
      </c>
      <c r="M889" t="str">
        <f t="shared" si="27"/>
        <v>2015LDPE (4)</v>
      </c>
    </row>
    <row r="890" spans="1:13" x14ac:dyDescent="0.25">
      <c r="A890" t="s">
        <v>63</v>
      </c>
      <c r="B890" t="str">
        <f t="shared" si="26"/>
        <v>2015</v>
      </c>
      <c r="C890" t="s">
        <v>49</v>
      </c>
      <c r="D890" t="s">
        <v>52</v>
      </c>
      <c r="E890" t="s">
        <v>13</v>
      </c>
      <c r="F890">
        <v>924.77488200000005</v>
      </c>
      <c r="G890">
        <v>0</v>
      </c>
      <c r="H890">
        <v>0</v>
      </c>
      <c r="I890">
        <v>2624.4349099999999</v>
      </c>
      <c r="J890">
        <v>27627.923389</v>
      </c>
      <c r="K890">
        <v>0.11384</v>
      </c>
      <c r="M890" t="str">
        <f t="shared" si="27"/>
        <v>2015Other plastics (7)</v>
      </c>
    </row>
    <row r="891" spans="1:13" x14ac:dyDescent="0.25">
      <c r="A891" t="s">
        <v>63</v>
      </c>
      <c r="B891" t="str">
        <f t="shared" si="26"/>
        <v>2015</v>
      </c>
      <c r="C891" t="s">
        <v>49</v>
      </c>
      <c r="D891" t="s">
        <v>52</v>
      </c>
      <c r="E891" t="s">
        <v>14</v>
      </c>
      <c r="F891">
        <v>4.9096630000000001</v>
      </c>
      <c r="G891">
        <v>0</v>
      </c>
      <c r="H891">
        <v>0</v>
      </c>
      <c r="I891">
        <v>0</v>
      </c>
      <c r="J891">
        <v>2110.2740789999998</v>
      </c>
      <c r="K891">
        <v>2.3210000000000001E-3</v>
      </c>
      <c r="M891" t="str">
        <f t="shared" si="27"/>
        <v>2015Other plastics (7)</v>
      </c>
    </row>
    <row r="892" spans="1:13" x14ac:dyDescent="0.25">
      <c r="A892" t="s">
        <v>63</v>
      </c>
      <c r="B892" t="str">
        <f t="shared" si="26"/>
        <v>2015</v>
      </c>
      <c r="C892" t="s">
        <v>49</v>
      </c>
      <c r="D892" t="s">
        <v>52</v>
      </c>
      <c r="E892" t="s">
        <v>15</v>
      </c>
      <c r="F892">
        <v>550.23395500000004</v>
      </c>
      <c r="G892">
        <v>0</v>
      </c>
      <c r="H892">
        <v>0</v>
      </c>
      <c r="I892">
        <v>58.646590000000003</v>
      </c>
      <c r="J892">
        <v>86406.729531999998</v>
      </c>
      <c r="K892">
        <v>6.9969999999999997E-3</v>
      </c>
      <c r="M892" t="str">
        <f t="shared" si="27"/>
        <v>2015Other plastics (7)</v>
      </c>
    </row>
    <row r="893" spans="1:13" x14ac:dyDescent="0.25">
      <c r="A893" t="s">
        <v>63</v>
      </c>
      <c r="B893" t="str">
        <f t="shared" si="26"/>
        <v>2015</v>
      </c>
      <c r="C893" t="s">
        <v>49</v>
      </c>
      <c r="D893" t="s">
        <v>53</v>
      </c>
      <c r="E893" t="s">
        <v>13</v>
      </c>
      <c r="F893">
        <v>888.30023600000004</v>
      </c>
      <c r="G893">
        <v>0</v>
      </c>
      <c r="H893">
        <v>415.19410425603201</v>
      </c>
      <c r="I893">
        <v>2267.0504070000002</v>
      </c>
      <c r="J893">
        <v>20366.990270999999</v>
      </c>
      <c r="K893">
        <v>0.14915999999999999</v>
      </c>
      <c r="M893" t="str">
        <f t="shared" si="27"/>
        <v>2015PET (1)</v>
      </c>
    </row>
    <row r="894" spans="1:13" x14ac:dyDescent="0.25">
      <c r="A894" t="s">
        <v>63</v>
      </c>
      <c r="B894" t="str">
        <f t="shared" si="26"/>
        <v>2015</v>
      </c>
      <c r="C894" t="s">
        <v>49</v>
      </c>
      <c r="D894" t="s">
        <v>53</v>
      </c>
      <c r="E894" t="s">
        <v>14</v>
      </c>
      <c r="F894">
        <v>94.375467999999998</v>
      </c>
      <c r="G894">
        <v>0</v>
      </c>
      <c r="H894">
        <v>12.418314898877799</v>
      </c>
      <c r="I894">
        <v>0</v>
      </c>
      <c r="J894">
        <v>1630.2640899999999</v>
      </c>
      <c r="K894">
        <v>6.1478999999999999E-2</v>
      </c>
      <c r="M894" t="str">
        <f t="shared" si="27"/>
        <v>2015PET (1)</v>
      </c>
    </row>
    <row r="895" spans="1:13" x14ac:dyDescent="0.25">
      <c r="A895" t="s">
        <v>63</v>
      </c>
      <c r="B895" t="str">
        <f t="shared" si="26"/>
        <v>2015</v>
      </c>
      <c r="C895" t="s">
        <v>49</v>
      </c>
      <c r="D895" t="s">
        <v>53</v>
      </c>
      <c r="E895" t="s">
        <v>15</v>
      </c>
      <c r="F895">
        <v>796.44791599999996</v>
      </c>
      <c r="G895">
        <v>0</v>
      </c>
      <c r="H895">
        <v>4937.3875808450903</v>
      </c>
      <c r="I895">
        <v>36726.216592999997</v>
      </c>
      <c r="J895">
        <v>48892.326471</v>
      </c>
      <c r="K895">
        <v>0.46479399999999998</v>
      </c>
      <c r="M895" t="str">
        <f t="shared" si="27"/>
        <v>2015PET (1)</v>
      </c>
    </row>
    <row r="896" spans="1:13" x14ac:dyDescent="0.25">
      <c r="A896" t="s">
        <v>63</v>
      </c>
      <c r="B896" t="str">
        <f t="shared" si="26"/>
        <v>2015</v>
      </c>
      <c r="C896" t="s">
        <v>49</v>
      </c>
      <c r="D896" t="s">
        <v>54</v>
      </c>
      <c r="E896" t="s">
        <v>13</v>
      </c>
      <c r="F896">
        <v>5169.3187390000003</v>
      </c>
      <c r="G896">
        <v>0</v>
      </c>
      <c r="H896">
        <v>355.89719190389002</v>
      </c>
      <c r="I896">
        <v>8276.4335570000003</v>
      </c>
      <c r="J896">
        <v>39499.617495999999</v>
      </c>
      <c r="K896">
        <v>0.258936</v>
      </c>
      <c r="M896" t="str">
        <f t="shared" si="27"/>
        <v>2015PP (5)</v>
      </c>
    </row>
    <row r="897" spans="1:13" x14ac:dyDescent="0.25">
      <c r="A897" t="s">
        <v>63</v>
      </c>
      <c r="B897" t="str">
        <f t="shared" si="26"/>
        <v>2015</v>
      </c>
      <c r="C897" t="s">
        <v>49</v>
      </c>
      <c r="D897" t="s">
        <v>54</v>
      </c>
      <c r="E897" t="s">
        <v>14</v>
      </c>
      <c r="F897">
        <v>47.019449999999999</v>
      </c>
      <c r="G897">
        <v>0</v>
      </c>
      <c r="H897">
        <v>1.2445633388114601</v>
      </c>
      <c r="I897">
        <v>0</v>
      </c>
      <c r="J897">
        <v>3161.724295</v>
      </c>
      <c r="K897">
        <v>1.5035E-2</v>
      </c>
      <c r="M897" t="str">
        <f t="shared" si="27"/>
        <v>2015PP (5)</v>
      </c>
    </row>
    <row r="898" spans="1:13" x14ac:dyDescent="0.25">
      <c r="A898" t="s">
        <v>63</v>
      </c>
      <c r="B898" t="str">
        <f t="shared" si="26"/>
        <v>2015</v>
      </c>
      <c r="C898" t="s">
        <v>49</v>
      </c>
      <c r="D898" t="s">
        <v>54</v>
      </c>
      <c r="E898" t="s">
        <v>15</v>
      </c>
      <c r="F898">
        <v>11965.713651</v>
      </c>
      <c r="G898">
        <v>0</v>
      </c>
      <c r="H898">
        <v>423.85824475729902</v>
      </c>
      <c r="I898">
        <v>4047.5988929999999</v>
      </c>
      <c r="J898">
        <v>37486.035376</v>
      </c>
      <c r="K898">
        <v>0.30482500000000001</v>
      </c>
      <c r="M898" t="str">
        <f t="shared" si="27"/>
        <v>2015PP (5)</v>
      </c>
    </row>
    <row r="899" spans="1:13" x14ac:dyDescent="0.25">
      <c r="A899" t="s">
        <v>63</v>
      </c>
      <c r="B899" t="str">
        <f t="shared" ref="B899:B962" si="28">RIGHT(A899,4)</f>
        <v>2015</v>
      </c>
      <c r="C899" t="s">
        <v>49</v>
      </c>
      <c r="D899" t="s">
        <v>55</v>
      </c>
      <c r="E899" t="s">
        <v>13</v>
      </c>
      <c r="F899">
        <v>102.37460900000001</v>
      </c>
      <c r="G899">
        <v>0</v>
      </c>
      <c r="H899">
        <v>128.380257646947</v>
      </c>
      <c r="I899">
        <v>717.15687500000001</v>
      </c>
      <c r="J899">
        <v>10286.358722000001</v>
      </c>
      <c r="K899">
        <v>8.4376000000000007E-2</v>
      </c>
      <c r="M899" t="str">
        <f t="shared" ref="M899:M962" si="29">_xlfn.TEXTJOIN("",FALSE,B899,D899)</f>
        <v>2015PS (6)</v>
      </c>
    </row>
    <row r="900" spans="1:13" x14ac:dyDescent="0.25">
      <c r="A900" t="s">
        <v>63</v>
      </c>
      <c r="B900" t="str">
        <f t="shared" si="28"/>
        <v>2015</v>
      </c>
      <c r="C900" t="s">
        <v>49</v>
      </c>
      <c r="D900" t="s">
        <v>55</v>
      </c>
      <c r="E900" t="s">
        <v>14</v>
      </c>
      <c r="F900">
        <v>53.819124000000002</v>
      </c>
      <c r="G900">
        <v>0</v>
      </c>
      <c r="H900">
        <v>42.3455104398411</v>
      </c>
      <c r="I900">
        <v>215.147063</v>
      </c>
      <c r="J900">
        <v>823.36570300000005</v>
      </c>
      <c r="K900">
        <v>0.27436100000000002</v>
      </c>
      <c r="M900" t="str">
        <f t="shared" si="29"/>
        <v>2015PS (6)</v>
      </c>
    </row>
    <row r="901" spans="1:13" x14ac:dyDescent="0.25">
      <c r="A901" t="s">
        <v>63</v>
      </c>
      <c r="B901" t="str">
        <f t="shared" si="28"/>
        <v>2015</v>
      </c>
      <c r="C901" t="s">
        <v>49</v>
      </c>
      <c r="D901" t="s">
        <v>55</v>
      </c>
      <c r="E901" t="s">
        <v>15</v>
      </c>
      <c r="F901">
        <v>34.441256000000003</v>
      </c>
      <c r="G901">
        <v>0</v>
      </c>
      <c r="H901">
        <v>333.274231913211</v>
      </c>
      <c r="I901">
        <v>1936.3235629999999</v>
      </c>
      <c r="J901">
        <v>9761.9883800000007</v>
      </c>
      <c r="K901">
        <v>0.19095200000000001</v>
      </c>
      <c r="M901" t="str">
        <f t="shared" si="29"/>
        <v>2015PS (6)</v>
      </c>
    </row>
    <row r="902" spans="1:13" x14ac:dyDescent="0.25">
      <c r="A902" t="s">
        <v>63</v>
      </c>
      <c r="B902" t="str">
        <f t="shared" si="28"/>
        <v>2015</v>
      </c>
      <c r="C902" t="s">
        <v>49</v>
      </c>
      <c r="D902" t="s">
        <v>56</v>
      </c>
      <c r="E902" t="s">
        <v>13</v>
      </c>
      <c r="F902">
        <v>466.99282399999998</v>
      </c>
      <c r="G902">
        <v>0</v>
      </c>
      <c r="H902">
        <v>17.609609192694499</v>
      </c>
      <c r="I902">
        <v>1705.7827239999999</v>
      </c>
      <c r="J902">
        <v>25921.623981000001</v>
      </c>
      <c r="K902">
        <v>7.7915999999999999E-2</v>
      </c>
      <c r="M902" t="str">
        <f t="shared" si="29"/>
        <v>2015PVC (3)</v>
      </c>
    </row>
    <row r="903" spans="1:13" x14ac:dyDescent="0.25">
      <c r="A903" t="s">
        <v>63</v>
      </c>
      <c r="B903" t="str">
        <f t="shared" si="28"/>
        <v>2015</v>
      </c>
      <c r="C903" t="s">
        <v>49</v>
      </c>
      <c r="D903" t="s">
        <v>56</v>
      </c>
      <c r="E903" t="s">
        <v>14</v>
      </c>
      <c r="F903">
        <v>51.182769999999998</v>
      </c>
      <c r="G903">
        <v>0</v>
      </c>
      <c r="H903">
        <v>1.9509068514282999</v>
      </c>
      <c r="I903">
        <v>189.53141400000001</v>
      </c>
      <c r="J903">
        <v>2074.88157</v>
      </c>
      <c r="K903">
        <v>0.10470699999999999</v>
      </c>
      <c r="M903" t="str">
        <f t="shared" si="29"/>
        <v>2015PVC (3)</v>
      </c>
    </row>
    <row r="904" spans="1:13" x14ac:dyDescent="0.25">
      <c r="A904" t="s">
        <v>63</v>
      </c>
      <c r="B904" t="str">
        <f t="shared" si="28"/>
        <v>2015</v>
      </c>
      <c r="C904" t="s">
        <v>49</v>
      </c>
      <c r="D904" t="s">
        <v>56</v>
      </c>
      <c r="E904" t="s">
        <v>15</v>
      </c>
      <c r="F904">
        <v>435.19261699999998</v>
      </c>
      <c r="G904">
        <v>0</v>
      </c>
      <c r="H904">
        <v>10.439483955877201</v>
      </c>
      <c r="I904">
        <v>852.89136199999996</v>
      </c>
      <c r="J904">
        <v>24600.210715000001</v>
      </c>
      <c r="K904">
        <v>5.0138000000000002E-2</v>
      </c>
      <c r="M904" t="str">
        <f t="shared" si="29"/>
        <v>2015PVC (3)</v>
      </c>
    </row>
    <row r="905" spans="1:13" x14ac:dyDescent="0.25">
      <c r="A905" t="s">
        <v>63</v>
      </c>
      <c r="B905" t="str">
        <f t="shared" si="28"/>
        <v>2015</v>
      </c>
      <c r="C905" t="s">
        <v>37</v>
      </c>
      <c r="D905" t="s">
        <v>38</v>
      </c>
      <c r="E905" t="s">
        <v>13</v>
      </c>
      <c r="F905">
        <v>0</v>
      </c>
      <c r="G905">
        <v>0</v>
      </c>
      <c r="H905">
        <v>0</v>
      </c>
      <c r="I905">
        <v>0</v>
      </c>
      <c r="J905">
        <v>34519.006260000002</v>
      </c>
      <c r="K905">
        <v>0</v>
      </c>
      <c r="M905" t="str">
        <f t="shared" si="29"/>
        <v>2015Clothing</v>
      </c>
    </row>
    <row r="906" spans="1:13" x14ac:dyDescent="0.25">
      <c r="A906" t="s">
        <v>63</v>
      </c>
      <c r="B906" t="str">
        <f t="shared" si="28"/>
        <v>2015</v>
      </c>
      <c r="C906" t="s">
        <v>37</v>
      </c>
      <c r="D906" t="s">
        <v>38</v>
      </c>
      <c r="E906" t="s">
        <v>14</v>
      </c>
      <c r="F906">
        <v>0</v>
      </c>
      <c r="G906">
        <v>0</v>
      </c>
      <c r="H906">
        <v>0</v>
      </c>
      <c r="I906">
        <v>0</v>
      </c>
      <c r="J906">
        <v>3333.4510690000002</v>
      </c>
      <c r="K906">
        <v>0</v>
      </c>
      <c r="M906" t="str">
        <f t="shared" si="29"/>
        <v>2015Clothing</v>
      </c>
    </row>
    <row r="907" spans="1:13" x14ac:dyDescent="0.25">
      <c r="A907" t="s">
        <v>63</v>
      </c>
      <c r="B907" t="str">
        <f t="shared" si="28"/>
        <v>2015</v>
      </c>
      <c r="C907" t="s">
        <v>37</v>
      </c>
      <c r="D907" t="s">
        <v>38</v>
      </c>
      <c r="E907" t="s">
        <v>15</v>
      </c>
      <c r="F907">
        <v>0</v>
      </c>
      <c r="G907">
        <v>0</v>
      </c>
      <c r="H907">
        <v>0</v>
      </c>
      <c r="I907">
        <v>0</v>
      </c>
      <c r="J907">
        <v>63845.940343000002</v>
      </c>
      <c r="K907">
        <v>0</v>
      </c>
      <c r="M907" t="str">
        <f t="shared" si="29"/>
        <v>2015Clothing</v>
      </c>
    </row>
    <row r="908" spans="1:13" x14ac:dyDescent="0.25">
      <c r="A908" t="s">
        <v>63</v>
      </c>
      <c r="B908" t="str">
        <f t="shared" si="28"/>
        <v>2015</v>
      </c>
      <c r="C908" t="s">
        <v>37</v>
      </c>
      <c r="D908" t="s">
        <v>39</v>
      </c>
      <c r="E908" t="s">
        <v>13</v>
      </c>
      <c r="F908">
        <v>90</v>
      </c>
      <c r="G908">
        <v>0</v>
      </c>
      <c r="H908">
        <v>0</v>
      </c>
      <c r="I908">
        <v>580.351361</v>
      </c>
      <c r="J908">
        <v>53020.503879999997</v>
      </c>
      <c r="K908">
        <v>1.2485E-2</v>
      </c>
      <c r="M908" t="str">
        <f t="shared" si="29"/>
        <v>2015Other textiles</v>
      </c>
    </row>
    <row r="909" spans="1:13" x14ac:dyDescent="0.25">
      <c r="A909" t="s">
        <v>63</v>
      </c>
      <c r="B909" t="str">
        <f t="shared" si="28"/>
        <v>2015</v>
      </c>
      <c r="C909" t="s">
        <v>37</v>
      </c>
      <c r="D909" t="s">
        <v>39</v>
      </c>
      <c r="E909" t="s">
        <v>14</v>
      </c>
      <c r="F909">
        <v>2.6</v>
      </c>
      <c r="G909">
        <v>0</v>
      </c>
      <c r="H909">
        <v>0</v>
      </c>
      <c r="I909">
        <v>0</v>
      </c>
      <c r="J909">
        <v>5941.7757700000002</v>
      </c>
      <c r="K909">
        <v>4.37E-4</v>
      </c>
      <c r="M909" t="str">
        <f t="shared" si="29"/>
        <v>2015Other textiles</v>
      </c>
    </row>
    <row r="910" spans="1:13" x14ac:dyDescent="0.25">
      <c r="A910" t="s">
        <v>63</v>
      </c>
      <c r="B910" t="str">
        <f t="shared" si="28"/>
        <v>2015</v>
      </c>
      <c r="C910" t="s">
        <v>37</v>
      </c>
      <c r="D910" t="s">
        <v>39</v>
      </c>
      <c r="E910" t="s">
        <v>15</v>
      </c>
      <c r="F910">
        <v>210</v>
      </c>
      <c r="G910">
        <v>0</v>
      </c>
      <c r="H910">
        <v>0</v>
      </c>
      <c r="I910">
        <v>8.4876389999999997</v>
      </c>
      <c r="J910">
        <v>20906.503111999999</v>
      </c>
      <c r="K910">
        <v>1.0342E-2</v>
      </c>
      <c r="M910" t="str">
        <f t="shared" si="29"/>
        <v>2015Other textiles</v>
      </c>
    </row>
    <row r="911" spans="1:13" x14ac:dyDescent="0.25">
      <c r="A911" t="s">
        <v>63</v>
      </c>
      <c r="B911" t="str">
        <f t="shared" si="28"/>
        <v>2015</v>
      </c>
      <c r="C911" t="s">
        <v>40</v>
      </c>
      <c r="D911" t="s">
        <v>47</v>
      </c>
      <c r="E911" t="s">
        <v>13</v>
      </c>
      <c r="F911">
        <v>1721</v>
      </c>
      <c r="G911">
        <v>0</v>
      </c>
      <c r="H911">
        <v>0</v>
      </c>
      <c r="I911">
        <v>4719.8289999999997</v>
      </c>
      <c r="J911">
        <v>0</v>
      </c>
      <c r="K911">
        <v>1</v>
      </c>
      <c r="M911" t="str">
        <f t="shared" si="29"/>
        <v>2015Offroad tyres</v>
      </c>
    </row>
    <row r="912" spans="1:13" x14ac:dyDescent="0.25">
      <c r="A912" t="s">
        <v>63</v>
      </c>
      <c r="B912" t="str">
        <f t="shared" si="28"/>
        <v>2015</v>
      </c>
      <c r="C912" t="s">
        <v>40</v>
      </c>
      <c r="D912" t="s">
        <v>47</v>
      </c>
      <c r="E912" t="s">
        <v>14</v>
      </c>
      <c r="F912">
        <v>0</v>
      </c>
      <c r="G912">
        <v>0</v>
      </c>
      <c r="H912">
        <v>0</v>
      </c>
      <c r="I912">
        <v>0</v>
      </c>
      <c r="J912">
        <v>0</v>
      </c>
      <c r="M912" t="str">
        <f t="shared" si="29"/>
        <v>2015Offroad tyres</v>
      </c>
    </row>
    <row r="913" spans="1:13" x14ac:dyDescent="0.25">
      <c r="A913" t="s">
        <v>63</v>
      </c>
      <c r="B913" t="str">
        <f t="shared" si="28"/>
        <v>2015</v>
      </c>
      <c r="C913" t="s">
        <v>40</v>
      </c>
      <c r="D913" t="s">
        <v>47</v>
      </c>
      <c r="E913" t="s">
        <v>15</v>
      </c>
      <c r="F913">
        <v>17</v>
      </c>
      <c r="G913">
        <v>0</v>
      </c>
      <c r="H913">
        <v>0</v>
      </c>
      <c r="I913">
        <v>0</v>
      </c>
      <c r="J913">
        <v>0</v>
      </c>
      <c r="K913">
        <v>1</v>
      </c>
      <c r="M913" t="str">
        <f t="shared" si="29"/>
        <v>2015Offroad tyres</v>
      </c>
    </row>
    <row r="914" spans="1:13" x14ac:dyDescent="0.25">
      <c r="A914" t="s">
        <v>63</v>
      </c>
      <c r="B914" t="str">
        <f t="shared" si="28"/>
        <v>2015</v>
      </c>
      <c r="C914" t="s">
        <v>40</v>
      </c>
      <c r="D914" t="s">
        <v>41</v>
      </c>
      <c r="E914" t="s">
        <v>13</v>
      </c>
      <c r="F914">
        <v>0</v>
      </c>
      <c r="G914">
        <v>0</v>
      </c>
      <c r="H914">
        <v>0</v>
      </c>
      <c r="I914">
        <v>7260.432476</v>
      </c>
      <c r="J914">
        <v>7423.3875719999996</v>
      </c>
      <c r="K914">
        <v>0.49445099999999997</v>
      </c>
      <c r="M914" t="str">
        <f t="shared" si="29"/>
        <v>2015Other rubber</v>
      </c>
    </row>
    <row r="915" spans="1:13" x14ac:dyDescent="0.25">
      <c r="A915" t="s">
        <v>63</v>
      </c>
      <c r="B915" t="str">
        <f t="shared" si="28"/>
        <v>2015</v>
      </c>
      <c r="C915" t="s">
        <v>40</v>
      </c>
      <c r="D915" t="s">
        <v>41</v>
      </c>
      <c r="E915" t="s">
        <v>14</v>
      </c>
      <c r="F915">
        <v>0</v>
      </c>
      <c r="G915">
        <v>0</v>
      </c>
      <c r="H915">
        <v>0</v>
      </c>
      <c r="I915">
        <v>0</v>
      </c>
      <c r="J915">
        <v>161.39022199999999</v>
      </c>
      <c r="K915">
        <v>0</v>
      </c>
      <c r="M915" t="str">
        <f t="shared" si="29"/>
        <v>2015Other rubber</v>
      </c>
    </row>
    <row r="916" spans="1:13" x14ac:dyDescent="0.25">
      <c r="A916" t="s">
        <v>63</v>
      </c>
      <c r="B916" t="str">
        <f t="shared" si="28"/>
        <v>2015</v>
      </c>
      <c r="C916" t="s">
        <v>40</v>
      </c>
      <c r="D916" t="s">
        <v>41</v>
      </c>
      <c r="E916" t="s">
        <v>15</v>
      </c>
      <c r="F916">
        <v>0</v>
      </c>
      <c r="G916">
        <v>0</v>
      </c>
      <c r="H916">
        <v>0</v>
      </c>
      <c r="I916">
        <v>878.36952399999996</v>
      </c>
      <c r="J916">
        <v>2508.314089</v>
      </c>
      <c r="K916">
        <v>0.25935900000000001</v>
      </c>
      <c r="M916" t="str">
        <f t="shared" si="29"/>
        <v>2015Other rubber</v>
      </c>
    </row>
    <row r="917" spans="1:13" x14ac:dyDescent="0.25">
      <c r="A917" t="s">
        <v>63</v>
      </c>
      <c r="B917" t="str">
        <f t="shared" si="28"/>
        <v>2015</v>
      </c>
      <c r="C917" t="s">
        <v>40</v>
      </c>
      <c r="D917" t="s">
        <v>42</v>
      </c>
      <c r="E917" t="s">
        <v>13</v>
      </c>
      <c r="F917">
        <v>13666</v>
      </c>
      <c r="G917">
        <v>0</v>
      </c>
      <c r="H917">
        <v>0</v>
      </c>
      <c r="I917">
        <v>16464.233790999999</v>
      </c>
      <c r="J917">
        <v>808.04880700000001</v>
      </c>
      <c r="K917">
        <v>0.973881</v>
      </c>
      <c r="M917" t="str">
        <f t="shared" si="29"/>
        <v>2015Passenger tyres</v>
      </c>
    </row>
    <row r="918" spans="1:13" x14ac:dyDescent="0.25">
      <c r="A918" t="s">
        <v>63</v>
      </c>
      <c r="B918" t="str">
        <f t="shared" si="28"/>
        <v>2015</v>
      </c>
      <c r="C918" t="s">
        <v>40</v>
      </c>
      <c r="D918" t="s">
        <v>42</v>
      </c>
      <c r="E918" t="s">
        <v>14</v>
      </c>
      <c r="F918">
        <v>0</v>
      </c>
      <c r="G918">
        <v>0</v>
      </c>
      <c r="H918">
        <v>0</v>
      </c>
      <c r="I918">
        <v>0</v>
      </c>
      <c r="J918">
        <v>115.75029000000001</v>
      </c>
      <c r="K918">
        <v>0</v>
      </c>
      <c r="M918" t="str">
        <f t="shared" si="29"/>
        <v>2015Passenger tyres</v>
      </c>
    </row>
    <row r="919" spans="1:13" x14ac:dyDescent="0.25">
      <c r="A919" t="s">
        <v>63</v>
      </c>
      <c r="B919" t="str">
        <f t="shared" si="28"/>
        <v>2015</v>
      </c>
      <c r="C919" t="s">
        <v>40</v>
      </c>
      <c r="D919" t="s">
        <v>42</v>
      </c>
      <c r="E919" t="s">
        <v>15</v>
      </c>
      <c r="F919">
        <v>138</v>
      </c>
      <c r="G919">
        <v>0</v>
      </c>
      <c r="H919">
        <v>0</v>
      </c>
      <c r="I919">
        <v>3419.108209</v>
      </c>
      <c r="J919">
        <v>0</v>
      </c>
      <c r="K919">
        <v>1</v>
      </c>
      <c r="M919" t="str">
        <f t="shared" si="29"/>
        <v>2015Passenger tyres</v>
      </c>
    </row>
    <row r="920" spans="1:13" x14ac:dyDescent="0.25">
      <c r="A920" t="s">
        <v>63</v>
      </c>
      <c r="B920" t="str">
        <f t="shared" si="28"/>
        <v>2015</v>
      </c>
      <c r="C920" t="s">
        <v>40</v>
      </c>
      <c r="D920" t="s">
        <v>43</v>
      </c>
      <c r="E920" t="s">
        <v>13</v>
      </c>
      <c r="F920">
        <v>13096</v>
      </c>
      <c r="G920">
        <v>0</v>
      </c>
      <c r="H920">
        <v>0</v>
      </c>
      <c r="I920">
        <v>193.70699999999999</v>
      </c>
      <c r="J920">
        <v>0</v>
      </c>
      <c r="K920">
        <v>1</v>
      </c>
      <c r="M920" t="str">
        <f t="shared" si="29"/>
        <v>2015Truck tyres</v>
      </c>
    </row>
    <row r="921" spans="1:13" x14ac:dyDescent="0.25">
      <c r="A921" t="s">
        <v>63</v>
      </c>
      <c r="B921" t="str">
        <f t="shared" si="28"/>
        <v>2015</v>
      </c>
      <c r="C921" t="s">
        <v>40</v>
      </c>
      <c r="D921" t="s">
        <v>43</v>
      </c>
      <c r="E921" t="s">
        <v>14</v>
      </c>
      <c r="F921">
        <v>0</v>
      </c>
      <c r="G921">
        <v>0</v>
      </c>
      <c r="H921">
        <v>0</v>
      </c>
      <c r="I921">
        <v>0</v>
      </c>
      <c r="J921">
        <v>0</v>
      </c>
      <c r="M921" t="str">
        <f t="shared" si="29"/>
        <v>2015Truck tyres</v>
      </c>
    </row>
    <row r="922" spans="1:13" x14ac:dyDescent="0.25">
      <c r="A922" t="s">
        <v>63</v>
      </c>
      <c r="B922" t="str">
        <f t="shared" si="28"/>
        <v>2015</v>
      </c>
      <c r="C922" t="s">
        <v>40</v>
      </c>
      <c r="D922" t="s">
        <v>43</v>
      </c>
      <c r="E922" t="s">
        <v>15</v>
      </c>
      <c r="F922">
        <v>56</v>
      </c>
      <c r="G922">
        <v>0</v>
      </c>
      <c r="H922">
        <v>0</v>
      </c>
      <c r="I922">
        <v>0</v>
      </c>
      <c r="J922">
        <v>0</v>
      </c>
      <c r="K922">
        <v>1</v>
      </c>
      <c r="M922" t="str">
        <f t="shared" si="29"/>
        <v>2015Truck tyres</v>
      </c>
    </row>
    <row r="923" spans="1:13" x14ac:dyDescent="0.25">
      <c r="A923" t="s">
        <v>64</v>
      </c>
      <c r="B923" t="str">
        <f t="shared" si="28"/>
        <v>2016</v>
      </c>
      <c r="C923" t="s">
        <v>11</v>
      </c>
      <c r="D923" t="s">
        <v>12</v>
      </c>
      <c r="E923" t="s">
        <v>13</v>
      </c>
      <c r="F923">
        <v>0</v>
      </c>
      <c r="G923">
        <v>0</v>
      </c>
      <c r="H923">
        <v>0</v>
      </c>
      <c r="I923">
        <v>0</v>
      </c>
      <c r="J923">
        <v>2965.6278849999999</v>
      </c>
      <c r="K923">
        <v>0</v>
      </c>
      <c r="M923" t="str">
        <f t="shared" si="29"/>
        <v>2016Asphalt</v>
      </c>
    </row>
    <row r="924" spans="1:13" x14ac:dyDescent="0.25">
      <c r="A924" t="s">
        <v>64</v>
      </c>
      <c r="B924" t="str">
        <f t="shared" si="28"/>
        <v>2016</v>
      </c>
      <c r="C924" t="s">
        <v>11</v>
      </c>
      <c r="D924" t="s">
        <v>12</v>
      </c>
      <c r="E924" t="s">
        <v>14</v>
      </c>
      <c r="F924">
        <v>618151</v>
      </c>
      <c r="G924">
        <v>0</v>
      </c>
      <c r="H924">
        <v>0</v>
      </c>
      <c r="I924">
        <v>0</v>
      </c>
      <c r="J924">
        <v>952.98524399999997</v>
      </c>
      <c r="K924">
        <v>0.99846000000000001</v>
      </c>
      <c r="M924" t="str">
        <f t="shared" si="29"/>
        <v>2016Asphalt</v>
      </c>
    </row>
    <row r="925" spans="1:13" x14ac:dyDescent="0.25">
      <c r="A925" t="s">
        <v>64</v>
      </c>
      <c r="B925" t="str">
        <f t="shared" si="28"/>
        <v>2016</v>
      </c>
      <c r="C925" t="s">
        <v>11</v>
      </c>
      <c r="D925" t="s">
        <v>12</v>
      </c>
      <c r="E925" t="s">
        <v>15</v>
      </c>
      <c r="F925">
        <v>8436</v>
      </c>
      <c r="G925">
        <v>0</v>
      </c>
      <c r="H925">
        <v>0</v>
      </c>
      <c r="I925">
        <v>0</v>
      </c>
      <c r="J925">
        <v>739.85778200000004</v>
      </c>
      <c r="K925">
        <v>0.91936899999999999</v>
      </c>
      <c r="M925" t="str">
        <f t="shared" si="29"/>
        <v>2016Asphalt</v>
      </c>
    </row>
    <row r="926" spans="1:13" x14ac:dyDescent="0.25">
      <c r="A926" t="s">
        <v>64</v>
      </c>
      <c r="B926" t="str">
        <f t="shared" si="28"/>
        <v>2016</v>
      </c>
      <c r="C926" t="s">
        <v>11</v>
      </c>
      <c r="D926" t="s">
        <v>16</v>
      </c>
      <c r="E926" t="s">
        <v>13</v>
      </c>
      <c r="F926">
        <v>0</v>
      </c>
      <c r="G926">
        <v>0</v>
      </c>
      <c r="H926">
        <v>0</v>
      </c>
      <c r="I926">
        <v>0</v>
      </c>
      <c r="J926">
        <v>25397.170991999999</v>
      </c>
      <c r="K926">
        <v>0</v>
      </c>
      <c r="M926" t="str">
        <f t="shared" si="29"/>
        <v>2016Bricks</v>
      </c>
    </row>
    <row r="927" spans="1:13" x14ac:dyDescent="0.25">
      <c r="A927" t="s">
        <v>64</v>
      </c>
      <c r="B927" t="str">
        <f t="shared" si="28"/>
        <v>2016</v>
      </c>
      <c r="C927" t="s">
        <v>11</v>
      </c>
      <c r="D927" t="s">
        <v>16</v>
      </c>
      <c r="E927" t="s">
        <v>14</v>
      </c>
      <c r="F927">
        <v>424778</v>
      </c>
      <c r="G927">
        <v>0</v>
      </c>
      <c r="H927">
        <v>0</v>
      </c>
      <c r="I927">
        <v>0</v>
      </c>
      <c r="J927">
        <v>26941.759168</v>
      </c>
      <c r="K927">
        <v>0.940357</v>
      </c>
      <c r="M927" t="str">
        <f t="shared" si="29"/>
        <v>2016Bricks</v>
      </c>
    </row>
    <row r="928" spans="1:13" x14ac:dyDescent="0.25">
      <c r="A928" t="s">
        <v>64</v>
      </c>
      <c r="B928" t="str">
        <f t="shared" si="28"/>
        <v>2016</v>
      </c>
      <c r="C928" t="s">
        <v>11</v>
      </c>
      <c r="D928" t="s">
        <v>16</v>
      </c>
      <c r="E928" t="s">
        <v>15</v>
      </c>
      <c r="F928">
        <v>2000</v>
      </c>
      <c r="G928">
        <v>0</v>
      </c>
      <c r="H928">
        <v>0</v>
      </c>
      <c r="I928">
        <v>0</v>
      </c>
      <c r="J928">
        <v>48596.527805999998</v>
      </c>
      <c r="K928">
        <v>3.9528000000000001E-2</v>
      </c>
      <c r="M928" t="str">
        <f t="shared" si="29"/>
        <v>2016Bricks</v>
      </c>
    </row>
    <row r="929" spans="1:13" x14ac:dyDescent="0.25">
      <c r="A929" t="s">
        <v>64</v>
      </c>
      <c r="B929" t="str">
        <f t="shared" si="28"/>
        <v>2016</v>
      </c>
      <c r="C929" t="s">
        <v>11</v>
      </c>
      <c r="D929" t="s">
        <v>17</v>
      </c>
      <c r="E929" t="s">
        <v>13</v>
      </c>
      <c r="F929">
        <v>0</v>
      </c>
      <c r="G929">
        <v>0</v>
      </c>
      <c r="H929">
        <v>0</v>
      </c>
      <c r="I929">
        <v>0</v>
      </c>
      <c r="J929">
        <v>30008.662874000001</v>
      </c>
      <c r="K929">
        <v>0</v>
      </c>
      <c r="M929" t="str">
        <f t="shared" si="29"/>
        <v>2016Concrete</v>
      </c>
    </row>
    <row r="930" spans="1:13" x14ac:dyDescent="0.25">
      <c r="A930" t="s">
        <v>64</v>
      </c>
      <c r="B930" t="str">
        <f t="shared" si="28"/>
        <v>2016</v>
      </c>
      <c r="C930" t="s">
        <v>11</v>
      </c>
      <c r="D930" t="s">
        <v>17</v>
      </c>
      <c r="E930" t="s">
        <v>14</v>
      </c>
      <c r="F930">
        <v>2340192</v>
      </c>
      <c r="G930">
        <v>0</v>
      </c>
      <c r="H930">
        <v>0</v>
      </c>
      <c r="I930">
        <v>0</v>
      </c>
      <c r="J930">
        <v>24507.582987000002</v>
      </c>
      <c r="K930">
        <v>0.98963599999999996</v>
      </c>
      <c r="M930" t="str">
        <f t="shared" si="29"/>
        <v>2016Concrete</v>
      </c>
    </row>
    <row r="931" spans="1:13" x14ac:dyDescent="0.25">
      <c r="A931" t="s">
        <v>64</v>
      </c>
      <c r="B931" t="str">
        <f t="shared" si="28"/>
        <v>2016</v>
      </c>
      <c r="C931" t="s">
        <v>11</v>
      </c>
      <c r="D931" t="s">
        <v>17</v>
      </c>
      <c r="E931" t="s">
        <v>15</v>
      </c>
      <c r="F931">
        <v>33668</v>
      </c>
      <c r="G931">
        <v>0</v>
      </c>
      <c r="H931">
        <v>0</v>
      </c>
      <c r="I931">
        <v>0</v>
      </c>
      <c r="J931">
        <v>394.55301100000003</v>
      </c>
      <c r="K931">
        <v>0.98841599999999996</v>
      </c>
      <c r="M931" t="str">
        <f t="shared" si="29"/>
        <v>2016Concrete</v>
      </c>
    </row>
    <row r="932" spans="1:13" x14ac:dyDescent="0.25">
      <c r="A932" t="s">
        <v>64</v>
      </c>
      <c r="B932" t="str">
        <f t="shared" si="28"/>
        <v>2016</v>
      </c>
      <c r="C932" t="s">
        <v>11</v>
      </c>
      <c r="D932" t="s">
        <v>18</v>
      </c>
      <c r="E932" t="s">
        <v>13</v>
      </c>
      <c r="F932">
        <v>82</v>
      </c>
      <c r="G932">
        <v>0</v>
      </c>
      <c r="H932">
        <v>0</v>
      </c>
      <c r="I932">
        <v>0</v>
      </c>
      <c r="J932">
        <v>20948.012730999999</v>
      </c>
      <c r="K932">
        <v>3.8990000000000001E-3</v>
      </c>
      <c r="M932" t="str">
        <f t="shared" si="29"/>
        <v>2016Plaster</v>
      </c>
    </row>
    <row r="933" spans="1:13" x14ac:dyDescent="0.25">
      <c r="A933" t="s">
        <v>64</v>
      </c>
      <c r="B933" t="str">
        <f t="shared" si="28"/>
        <v>2016</v>
      </c>
      <c r="C933" t="s">
        <v>11</v>
      </c>
      <c r="D933" t="s">
        <v>18</v>
      </c>
      <c r="E933" t="s">
        <v>14</v>
      </c>
      <c r="F933">
        <v>36163</v>
      </c>
      <c r="G933">
        <v>0</v>
      </c>
      <c r="H933">
        <v>0</v>
      </c>
      <c r="I933">
        <v>0</v>
      </c>
      <c r="J933">
        <v>14567.187024000001</v>
      </c>
      <c r="K933">
        <v>0.71284899999999995</v>
      </c>
      <c r="M933" t="str">
        <f t="shared" si="29"/>
        <v>2016Plaster</v>
      </c>
    </row>
    <row r="934" spans="1:13" x14ac:dyDescent="0.25">
      <c r="A934" t="s">
        <v>64</v>
      </c>
      <c r="B934" t="str">
        <f t="shared" si="28"/>
        <v>2016</v>
      </c>
      <c r="C934" t="s">
        <v>11</v>
      </c>
      <c r="D934" t="s">
        <v>18</v>
      </c>
      <c r="E934" t="s">
        <v>15</v>
      </c>
      <c r="F934">
        <v>623</v>
      </c>
      <c r="G934">
        <v>0</v>
      </c>
      <c r="H934">
        <v>0</v>
      </c>
      <c r="I934">
        <v>0</v>
      </c>
      <c r="J934">
        <v>4382.2894210000004</v>
      </c>
      <c r="K934">
        <v>0.124468</v>
      </c>
      <c r="M934" t="str">
        <f t="shared" si="29"/>
        <v>2016Plaster</v>
      </c>
    </row>
    <row r="935" spans="1:13" x14ac:dyDescent="0.25">
      <c r="A935" t="s">
        <v>64</v>
      </c>
      <c r="B935" t="str">
        <f t="shared" si="28"/>
        <v>2016</v>
      </c>
      <c r="C935" t="s">
        <v>11</v>
      </c>
      <c r="D935" t="s">
        <v>45</v>
      </c>
      <c r="E935" t="s">
        <v>13</v>
      </c>
      <c r="F935">
        <v>2552</v>
      </c>
      <c r="G935">
        <v>0</v>
      </c>
      <c r="H935">
        <v>0</v>
      </c>
      <c r="I935">
        <v>0</v>
      </c>
      <c r="J935">
        <v>13251.031367</v>
      </c>
      <c r="K935">
        <v>0.16148799999999999</v>
      </c>
      <c r="M935" t="str">
        <f t="shared" si="29"/>
        <v>2016Rubble</v>
      </c>
    </row>
    <row r="936" spans="1:13" x14ac:dyDescent="0.25">
      <c r="A936" t="s">
        <v>64</v>
      </c>
      <c r="B936" t="str">
        <f t="shared" si="28"/>
        <v>2016</v>
      </c>
      <c r="C936" t="s">
        <v>11</v>
      </c>
      <c r="D936" t="s">
        <v>45</v>
      </c>
      <c r="E936" t="s">
        <v>14</v>
      </c>
      <c r="F936">
        <v>579988</v>
      </c>
      <c r="G936">
        <v>0</v>
      </c>
      <c r="H936">
        <v>0</v>
      </c>
      <c r="I936">
        <v>0</v>
      </c>
      <c r="J936">
        <v>9273.1763210000008</v>
      </c>
      <c r="K936">
        <v>0.984263</v>
      </c>
      <c r="M936" t="str">
        <f t="shared" si="29"/>
        <v>2016Rubble</v>
      </c>
    </row>
    <row r="937" spans="1:13" x14ac:dyDescent="0.25">
      <c r="A937" t="s">
        <v>64</v>
      </c>
      <c r="B937" t="str">
        <f t="shared" si="28"/>
        <v>2016</v>
      </c>
      <c r="C937" t="s">
        <v>11</v>
      </c>
      <c r="D937" t="s">
        <v>45</v>
      </c>
      <c r="E937" t="s">
        <v>15</v>
      </c>
      <c r="F937">
        <v>0</v>
      </c>
      <c r="G937">
        <v>0</v>
      </c>
      <c r="H937">
        <v>0</v>
      </c>
      <c r="I937">
        <v>0</v>
      </c>
      <c r="J937">
        <v>2960.1959529999999</v>
      </c>
      <c r="K937">
        <v>0</v>
      </c>
      <c r="M937" t="str">
        <f t="shared" si="29"/>
        <v>2016Rubble</v>
      </c>
    </row>
    <row r="938" spans="1:13" x14ac:dyDescent="0.25">
      <c r="A938" t="s">
        <v>64</v>
      </c>
      <c r="B938" t="str">
        <f t="shared" si="28"/>
        <v>2016</v>
      </c>
      <c r="C938" t="s">
        <v>11</v>
      </c>
      <c r="D938" t="s">
        <v>19</v>
      </c>
      <c r="E938" t="s">
        <v>13</v>
      </c>
      <c r="F938">
        <v>10937</v>
      </c>
      <c r="G938">
        <v>0</v>
      </c>
      <c r="H938">
        <v>0</v>
      </c>
      <c r="I938">
        <v>0</v>
      </c>
      <c r="J938">
        <v>100786.339687</v>
      </c>
      <c r="K938">
        <v>9.7892999999999994E-2</v>
      </c>
      <c r="M938" t="str">
        <f t="shared" si="29"/>
        <v>2016Soil and natural materials</v>
      </c>
    </row>
    <row r="939" spans="1:13" x14ac:dyDescent="0.25">
      <c r="A939" t="s">
        <v>64</v>
      </c>
      <c r="B939" t="str">
        <f t="shared" si="28"/>
        <v>2016</v>
      </c>
      <c r="C939" t="s">
        <v>11</v>
      </c>
      <c r="D939" t="s">
        <v>19</v>
      </c>
      <c r="E939" t="s">
        <v>14</v>
      </c>
      <c r="F939">
        <v>88460</v>
      </c>
      <c r="G939">
        <v>0</v>
      </c>
      <c r="H939">
        <v>0</v>
      </c>
      <c r="I939">
        <v>0</v>
      </c>
      <c r="J939">
        <v>690901.56480599998</v>
      </c>
      <c r="K939">
        <v>0.11350300000000001</v>
      </c>
      <c r="M939" t="str">
        <f t="shared" si="29"/>
        <v>2016Soil and natural materials</v>
      </c>
    </row>
    <row r="940" spans="1:13" x14ac:dyDescent="0.25">
      <c r="A940" t="s">
        <v>64</v>
      </c>
      <c r="B940" t="str">
        <f t="shared" si="28"/>
        <v>2016</v>
      </c>
      <c r="C940" t="s">
        <v>11</v>
      </c>
      <c r="D940" t="s">
        <v>19</v>
      </c>
      <c r="E940" t="s">
        <v>15</v>
      </c>
      <c r="F940">
        <v>800</v>
      </c>
      <c r="G940">
        <v>0</v>
      </c>
      <c r="H940">
        <v>0</v>
      </c>
      <c r="I940">
        <v>0</v>
      </c>
      <c r="J940">
        <v>15425.4707</v>
      </c>
      <c r="K940">
        <v>4.9305000000000002E-2</v>
      </c>
      <c r="M940" t="str">
        <f t="shared" si="29"/>
        <v>2016Soil and natural materials</v>
      </c>
    </row>
    <row r="941" spans="1:13" x14ac:dyDescent="0.25">
      <c r="A941" t="s">
        <v>64</v>
      </c>
      <c r="B941" t="str">
        <f t="shared" si="28"/>
        <v>2016</v>
      </c>
      <c r="C941" t="s">
        <v>20</v>
      </c>
      <c r="D941" t="s">
        <v>21</v>
      </c>
      <c r="E941" t="s">
        <v>13</v>
      </c>
      <c r="F941">
        <v>20140</v>
      </c>
      <c r="G941">
        <v>0</v>
      </c>
      <c r="H941">
        <v>0</v>
      </c>
      <c r="I941">
        <v>114.02375600000001</v>
      </c>
      <c r="J941">
        <v>26444.688267000001</v>
      </c>
      <c r="K941">
        <v>0.43371599999999999</v>
      </c>
      <c r="M941" t="str">
        <f t="shared" si="29"/>
        <v>2016Container glass</v>
      </c>
    </row>
    <row r="942" spans="1:13" x14ac:dyDescent="0.25">
      <c r="A942" t="s">
        <v>64</v>
      </c>
      <c r="B942" t="str">
        <f t="shared" si="28"/>
        <v>2016</v>
      </c>
      <c r="C942" t="s">
        <v>20</v>
      </c>
      <c r="D942" t="s">
        <v>21</v>
      </c>
      <c r="E942" t="s">
        <v>14</v>
      </c>
      <c r="F942">
        <v>519</v>
      </c>
      <c r="G942">
        <v>0</v>
      </c>
      <c r="H942">
        <v>0</v>
      </c>
      <c r="I942">
        <v>4.3250089999999997</v>
      </c>
      <c r="J942">
        <v>640.83654999999999</v>
      </c>
      <c r="K942">
        <v>0.44952900000000001</v>
      </c>
      <c r="M942" t="str">
        <f t="shared" si="29"/>
        <v>2016Container glass</v>
      </c>
    </row>
    <row r="943" spans="1:13" x14ac:dyDescent="0.25">
      <c r="A943" t="s">
        <v>64</v>
      </c>
      <c r="B943" t="str">
        <f t="shared" si="28"/>
        <v>2016</v>
      </c>
      <c r="C943" t="s">
        <v>20</v>
      </c>
      <c r="D943" t="s">
        <v>21</v>
      </c>
      <c r="E943" t="s">
        <v>15</v>
      </c>
      <c r="F943">
        <v>161095</v>
      </c>
      <c r="G943">
        <v>0</v>
      </c>
      <c r="H943">
        <v>0</v>
      </c>
      <c r="I943">
        <v>3046.9642349999999</v>
      </c>
      <c r="J943">
        <v>38785.100763000002</v>
      </c>
      <c r="K943">
        <v>0.80887100000000001</v>
      </c>
      <c r="M943" t="str">
        <f t="shared" si="29"/>
        <v>2016Container glass</v>
      </c>
    </row>
    <row r="944" spans="1:13" x14ac:dyDescent="0.25">
      <c r="A944" t="s">
        <v>64</v>
      </c>
      <c r="B944" t="str">
        <f t="shared" si="28"/>
        <v>2016</v>
      </c>
      <c r="C944" t="s">
        <v>20</v>
      </c>
      <c r="D944" t="s">
        <v>22</v>
      </c>
      <c r="E944" t="s">
        <v>13</v>
      </c>
      <c r="F944">
        <v>0</v>
      </c>
      <c r="G944">
        <v>0</v>
      </c>
      <c r="H944">
        <v>0</v>
      </c>
      <c r="I944">
        <v>0</v>
      </c>
      <c r="J944">
        <v>12978.984428</v>
      </c>
      <c r="K944">
        <v>0</v>
      </c>
      <c r="M944" t="str">
        <f t="shared" si="29"/>
        <v>2016Other glass</v>
      </c>
    </row>
    <row r="945" spans="1:13" x14ac:dyDescent="0.25">
      <c r="A945" t="s">
        <v>64</v>
      </c>
      <c r="B945" t="str">
        <f t="shared" si="28"/>
        <v>2016</v>
      </c>
      <c r="C945" t="s">
        <v>20</v>
      </c>
      <c r="D945" t="s">
        <v>22</v>
      </c>
      <c r="E945" t="s">
        <v>14</v>
      </c>
      <c r="F945">
        <v>0</v>
      </c>
      <c r="G945">
        <v>0</v>
      </c>
      <c r="H945">
        <v>0</v>
      </c>
      <c r="I945">
        <v>0</v>
      </c>
      <c r="J945">
        <v>3126.5330990000002</v>
      </c>
      <c r="K945">
        <v>0</v>
      </c>
      <c r="M945" t="str">
        <f t="shared" si="29"/>
        <v>2016Other glass</v>
      </c>
    </row>
    <row r="946" spans="1:13" x14ac:dyDescent="0.25">
      <c r="A946" t="s">
        <v>64</v>
      </c>
      <c r="B946" t="str">
        <f t="shared" si="28"/>
        <v>2016</v>
      </c>
      <c r="C946" t="s">
        <v>20</v>
      </c>
      <c r="D946" t="s">
        <v>22</v>
      </c>
      <c r="E946" t="s">
        <v>15</v>
      </c>
      <c r="F946">
        <v>0</v>
      </c>
      <c r="G946">
        <v>0</v>
      </c>
      <c r="H946">
        <v>0</v>
      </c>
      <c r="I946">
        <v>0</v>
      </c>
      <c r="J946">
        <v>38406.352279999999</v>
      </c>
      <c r="K946">
        <v>0</v>
      </c>
      <c r="M946" t="str">
        <f t="shared" si="29"/>
        <v>2016Other glass</v>
      </c>
    </row>
    <row r="947" spans="1:13" x14ac:dyDescent="0.25">
      <c r="A947" t="s">
        <v>64</v>
      </c>
      <c r="B947" t="str">
        <f t="shared" si="28"/>
        <v>2016</v>
      </c>
      <c r="C947" t="s">
        <v>23</v>
      </c>
      <c r="D947" t="s">
        <v>24</v>
      </c>
      <c r="E947" t="s">
        <v>13</v>
      </c>
      <c r="F947">
        <v>35080</v>
      </c>
      <c r="G947">
        <v>0</v>
      </c>
      <c r="H947">
        <v>0</v>
      </c>
      <c r="I947">
        <v>15.562465</v>
      </c>
      <c r="J947">
        <v>16415.948132000001</v>
      </c>
      <c r="K947">
        <v>0.68131399999999998</v>
      </c>
      <c r="M947" t="str">
        <f t="shared" si="29"/>
        <v>2016Aluminium</v>
      </c>
    </row>
    <row r="948" spans="1:13" x14ac:dyDescent="0.25">
      <c r="A948" t="s">
        <v>64</v>
      </c>
      <c r="B948" t="str">
        <f t="shared" si="28"/>
        <v>2016</v>
      </c>
      <c r="C948" t="s">
        <v>23</v>
      </c>
      <c r="D948" t="s">
        <v>24</v>
      </c>
      <c r="E948" t="s">
        <v>14</v>
      </c>
      <c r="F948">
        <v>0</v>
      </c>
      <c r="G948">
        <v>0</v>
      </c>
      <c r="H948">
        <v>0</v>
      </c>
      <c r="I948">
        <v>1.9386669999999999</v>
      </c>
      <c r="J948">
        <v>3693.3931360000001</v>
      </c>
      <c r="K948">
        <v>5.2400000000000005E-4</v>
      </c>
      <c r="M948" t="str">
        <f t="shared" si="29"/>
        <v>2016Aluminium</v>
      </c>
    </row>
    <row r="949" spans="1:13" x14ac:dyDescent="0.25">
      <c r="A949" t="s">
        <v>64</v>
      </c>
      <c r="B949" t="str">
        <f t="shared" si="28"/>
        <v>2016</v>
      </c>
      <c r="C949" t="s">
        <v>23</v>
      </c>
      <c r="D949" t="s">
        <v>24</v>
      </c>
      <c r="E949" t="s">
        <v>15</v>
      </c>
      <c r="F949">
        <v>1667</v>
      </c>
      <c r="G949">
        <v>0</v>
      </c>
      <c r="H949">
        <v>0</v>
      </c>
      <c r="I949">
        <v>6.4988679999999999</v>
      </c>
      <c r="J949">
        <v>20937.641636</v>
      </c>
      <c r="K949">
        <v>7.4011999999999994E-2</v>
      </c>
      <c r="M949" t="str">
        <f t="shared" si="29"/>
        <v>2016Aluminium</v>
      </c>
    </row>
    <row r="950" spans="1:13" x14ac:dyDescent="0.25">
      <c r="A950" t="s">
        <v>64</v>
      </c>
      <c r="B950" t="str">
        <f t="shared" si="28"/>
        <v>2016</v>
      </c>
      <c r="C950" t="s">
        <v>23</v>
      </c>
      <c r="D950" t="s">
        <v>25</v>
      </c>
      <c r="E950" t="s">
        <v>13</v>
      </c>
      <c r="F950">
        <v>174649.38</v>
      </c>
      <c r="G950">
        <v>0</v>
      </c>
      <c r="H950">
        <v>0</v>
      </c>
      <c r="I950">
        <v>132580.682489</v>
      </c>
      <c r="J950">
        <v>53355.466224999996</v>
      </c>
      <c r="K950">
        <v>0.85203099999999998</v>
      </c>
      <c r="M950" t="str">
        <f t="shared" si="29"/>
        <v>2016Ferrous</v>
      </c>
    </row>
    <row r="951" spans="1:13" x14ac:dyDescent="0.25">
      <c r="A951" t="s">
        <v>64</v>
      </c>
      <c r="B951" t="str">
        <f t="shared" si="28"/>
        <v>2016</v>
      </c>
      <c r="C951" t="s">
        <v>23</v>
      </c>
      <c r="D951" t="s">
        <v>25</v>
      </c>
      <c r="E951" t="s">
        <v>14</v>
      </c>
      <c r="F951">
        <v>88786</v>
      </c>
      <c r="G951">
        <v>0</v>
      </c>
      <c r="H951">
        <v>0</v>
      </c>
      <c r="I951">
        <v>27400.165466999999</v>
      </c>
      <c r="J951">
        <v>15815.610084</v>
      </c>
      <c r="K951">
        <v>0.88018600000000002</v>
      </c>
      <c r="M951" t="str">
        <f t="shared" si="29"/>
        <v>2016Ferrous</v>
      </c>
    </row>
    <row r="952" spans="1:13" x14ac:dyDescent="0.25">
      <c r="A952" t="s">
        <v>64</v>
      </c>
      <c r="B952" t="str">
        <f t="shared" si="28"/>
        <v>2016</v>
      </c>
      <c r="C952" t="s">
        <v>23</v>
      </c>
      <c r="D952" t="s">
        <v>25</v>
      </c>
      <c r="E952" t="s">
        <v>15</v>
      </c>
      <c r="F952">
        <v>126015.7</v>
      </c>
      <c r="G952">
        <v>0</v>
      </c>
      <c r="H952">
        <v>0</v>
      </c>
      <c r="I952">
        <v>84990.450043999997</v>
      </c>
      <c r="J952">
        <v>35171.010836000001</v>
      </c>
      <c r="K952">
        <v>0.85713099999999998</v>
      </c>
      <c r="M952" t="str">
        <f t="shared" si="29"/>
        <v>2016Ferrous</v>
      </c>
    </row>
    <row r="953" spans="1:13" x14ac:dyDescent="0.25">
      <c r="A953" t="s">
        <v>64</v>
      </c>
      <c r="B953" t="str">
        <f t="shared" si="28"/>
        <v>2016</v>
      </c>
      <c r="C953" t="s">
        <v>23</v>
      </c>
      <c r="D953" t="s">
        <v>26</v>
      </c>
      <c r="E953" t="s">
        <v>13</v>
      </c>
      <c r="F953">
        <v>438310</v>
      </c>
      <c r="G953">
        <v>0</v>
      </c>
      <c r="H953">
        <v>0</v>
      </c>
      <c r="I953">
        <v>9075.5349549999992</v>
      </c>
      <c r="J953">
        <v>0</v>
      </c>
      <c r="K953">
        <v>1</v>
      </c>
      <c r="M953" t="str">
        <f t="shared" si="29"/>
        <v>2016Other metals</v>
      </c>
    </row>
    <row r="954" spans="1:13" x14ac:dyDescent="0.25">
      <c r="A954" t="s">
        <v>64</v>
      </c>
      <c r="B954" t="str">
        <f t="shared" si="28"/>
        <v>2016</v>
      </c>
      <c r="C954" t="s">
        <v>23</v>
      </c>
      <c r="D954" t="s">
        <v>26</v>
      </c>
      <c r="E954" t="s">
        <v>14</v>
      </c>
      <c r="F954">
        <v>65333</v>
      </c>
      <c r="G954">
        <v>0</v>
      </c>
      <c r="H954">
        <v>0</v>
      </c>
      <c r="I954">
        <v>679.60593900000003</v>
      </c>
      <c r="J954">
        <v>0</v>
      </c>
      <c r="K954">
        <v>1</v>
      </c>
      <c r="M954" t="str">
        <f t="shared" si="29"/>
        <v>2016Other metals</v>
      </c>
    </row>
    <row r="955" spans="1:13" x14ac:dyDescent="0.25">
      <c r="A955" t="s">
        <v>64</v>
      </c>
      <c r="B955" t="str">
        <f t="shared" si="28"/>
        <v>2016</v>
      </c>
      <c r="C955" t="s">
        <v>23</v>
      </c>
      <c r="D955" t="s">
        <v>26</v>
      </c>
      <c r="E955" t="s">
        <v>15</v>
      </c>
      <c r="F955">
        <v>136602</v>
      </c>
      <c r="G955">
        <v>0</v>
      </c>
      <c r="H955">
        <v>0</v>
      </c>
      <c r="I955">
        <v>1401.4371060000001</v>
      </c>
      <c r="J955">
        <v>0</v>
      </c>
      <c r="K955">
        <v>1</v>
      </c>
      <c r="M955" t="str">
        <f t="shared" si="29"/>
        <v>2016Other metals</v>
      </c>
    </row>
    <row r="956" spans="1:13" x14ac:dyDescent="0.25">
      <c r="A956" t="s">
        <v>64</v>
      </c>
      <c r="B956" t="str">
        <f t="shared" si="28"/>
        <v>2016</v>
      </c>
      <c r="C956" t="s">
        <v>27</v>
      </c>
      <c r="D956" t="s">
        <v>28</v>
      </c>
      <c r="E956" t="s">
        <v>13</v>
      </c>
      <c r="F956">
        <v>61120.24</v>
      </c>
      <c r="G956">
        <v>0</v>
      </c>
      <c r="H956">
        <v>0</v>
      </c>
      <c r="I956">
        <v>6746.6145749999996</v>
      </c>
      <c r="J956">
        <v>232993.084156</v>
      </c>
      <c r="K956">
        <v>0.225576</v>
      </c>
      <c r="M956" t="str">
        <f t="shared" si="29"/>
        <v>2016Food organics</v>
      </c>
    </row>
    <row r="957" spans="1:13" x14ac:dyDescent="0.25">
      <c r="A957" t="s">
        <v>64</v>
      </c>
      <c r="B957" t="str">
        <f t="shared" si="28"/>
        <v>2016</v>
      </c>
      <c r="C957" t="s">
        <v>27</v>
      </c>
      <c r="D957" t="s">
        <v>28</v>
      </c>
      <c r="E957" t="s">
        <v>14</v>
      </c>
      <c r="F957">
        <v>0</v>
      </c>
      <c r="G957">
        <v>0</v>
      </c>
      <c r="H957">
        <v>0</v>
      </c>
      <c r="I957">
        <v>105.30674999999999</v>
      </c>
      <c r="J957">
        <v>2852.5544020000002</v>
      </c>
      <c r="K957">
        <v>3.5602000000000002E-2</v>
      </c>
      <c r="M957" t="str">
        <f t="shared" si="29"/>
        <v>2016Food organics</v>
      </c>
    </row>
    <row r="958" spans="1:13" x14ac:dyDescent="0.25">
      <c r="A958" t="s">
        <v>64</v>
      </c>
      <c r="B958" t="str">
        <f t="shared" si="28"/>
        <v>2016</v>
      </c>
      <c r="C958" t="s">
        <v>27</v>
      </c>
      <c r="D958" t="s">
        <v>28</v>
      </c>
      <c r="E958" t="s">
        <v>15</v>
      </c>
      <c r="F958">
        <v>4852.2299999999996</v>
      </c>
      <c r="G958">
        <v>0</v>
      </c>
      <c r="H958">
        <v>0</v>
      </c>
      <c r="I958">
        <v>6629.5846739999997</v>
      </c>
      <c r="J958">
        <v>636274.68569900002</v>
      </c>
      <c r="K958">
        <v>1.7725000000000001E-2</v>
      </c>
      <c r="M958" t="str">
        <f t="shared" si="29"/>
        <v>2016Food organics</v>
      </c>
    </row>
    <row r="959" spans="1:13" x14ac:dyDescent="0.25">
      <c r="A959" t="s">
        <v>64</v>
      </c>
      <c r="B959" t="str">
        <f t="shared" si="28"/>
        <v>2016</v>
      </c>
      <c r="C959" t="s">
        <v>27</v>
      </c>
      <c r="D959" t="s">
        <v>29</v>
      </c>
      <c r="E959" t="s">
        <v>13</v>
      </c>
      <c r="F959">
        <v>185594.76</v>
      </c>
      <c r="G959">
        <v>0</v>
      </c>
      <c r="H959">
        <v>0</v>
      </c>
      <c r="I959">
        <v>0</v>
      </c>
      <c r="J959">
        <v>58725.950379000002</v>
      </c>
      <c r="K959">
        <v>0.75963499999999995</v>
      </c>
      <c r="M959" t="str">
        <f t="shared" si="29"/>
        <v>2016Garden organics</v>
      </c>
    </row>
    <row r="960" spans="1:13" x14ac:dyDescent="0.25">
      <c r="A960" t="s">
        <v>64</v>
      </c>
      <c r="B960" t="str">
        <f t="shared" si="28"/>
        <v>2016</v>
      </c>
      <c r="C960" t="s">
        <v>27</v>
      </c>
      <c r="D960" t="s">
        <v>29</v>
      </c>
      <c r="E960" t="s">
        <v>14</v>
      </c>
      <c r="F960">
        <v>0</v>
      </c>
      <c r="G960">
        <v>0</v>
      </c>
      <c r="H960">
        <v>0</v>
      </c>
      <c r="I960">
        <v>0</v>
      </c>
      <c r="J960">
        <v>20562.721473000001</v>
      </c>
      <c r="K960">
        <v>0</v>
      </c>
      <c r="M960" t="str">
        <f t="shared" si="29"/>
        <v>2016Garden organics</v>
      </c>
    </row>
    <row r="961" spans="1:13" x14ac:dyDescent="0.25">
      <c r="A961" t="s">
        <v>64</v>
      </c>
      <c r="B961" t="str">
        <f t="shared" si="28"/>
        <v>2016</v>
      </c>
      <c r="C961" t="s">
        <v>27</v>
      </c>
      <c r="D961" t="s">
        <v>29</v>
      </c>
      <c r="E961" t="s">
        <v>15</v>
      </c>
      <c r="F961">
        <v>266803.77</v>
      </c>
      <c r="G961">
        <v>0</v>
      </c>
      <c r="H961">
        <v>0</v>
      </c>
      <c r="I961">
        <v>0</v>
      </c>
      <c r="J961">
        <v>100822.22524699999</v>
      </c>
      <c r="K961">
        <v>0.72574700000000003</v>
      </c>
      <c r="M961" t="str">
        <f t="shared" si="29"/>
        <v>2016Garden organics</v>
      </c>
    </row>
    <row r="962" spans="1:13" x14ac:dyDescent="0.25">
      <c r="A962" t="s">
        <v>64</v>
      </c>
      <c r="B962" t="str">
        <f t="shared" si="28"/>
        <v>2016</v>
      </c>
      <c r="C962" t="s">
        <v>27</v>
      </c>
      <c r="D962" t="s">
        <v>30</v>
      </c>
      <c r="E962" t="s">
        <v>13</v>
      </c>
      <c r="F962">
        <v>82941</v>
      </c>
      <c r="G962">
        <v>0</v>
      </c>
      <c r="H962">
        <v>0</v>
      </c>
      <c r="I962">
        <v>11.054679999999999</v>
      </c>
      <c r="J962">
        <v>28989.040992999999</v>
      </c>
      <c r="K962">
        <v>0.74103300000000005</v>
      </c>
      <c r="M962" t="str">
        <f t="shared" si="29"/>
        <v>2016Other organics</v>
      </c>
    </row>
    <row r="963" spans="1:13" x14ac:dyDescent="0.25">
      <c r="A963" t="s">
        <v>64</v>
      </c>
      <c r="B963" t="str">
        <f t="shared" ref="B963:B1026" si="30">RIGHT(A963,4)</f>
        <v>2016</v>
      </c>
      <c r="C963" t="s">
        <v>27</v>
      </c>
      <c r="D963" t="s">
        <v>30</v>
      </c>
      <c r="E963" t="s">
        <v>14</v>
      </c>
      <c r="F963">
        <v>0</v>
      </c>
      <c r="G963">
        <v>0</v>
      </c>
      <c r="H963">
        <v>0</v>
      </c>
      <c r="I963">
        <v>0</v>
      </c>
      <c r="J963">
        <v>499.39648299999999</v>
      </c>
      <c r="K963">
        <v>0</v>
      </c>
      <c r="M963" t="str">
        <f t="shared" ref="M963:M1026" si="31">_xlfn.TEXTJOIN("",FALSE,B963,D963)</f>
        <v>2016Other organics</v>
      </c>
    </row>
    <row r="964" spans="1:13" x14ac:dyDescent="0.25">
      <c r="A964" t="s">
        <v>64</v>
      </c>
      <c r="B964" t="str">
        <f t="shared" si="30"/>
        <v>2016</v>
      </c>
      <c r="C964" t="s">
        <v>27</v>
      </c>
      <c r="D964" t="s">
        <v>30</v>
      </c>
      <c r="E964" t="s">
        <v>15</v>
      </c>
      <c r="F964">
        <v>12979</v>
      </c>
      <c r="G964">
        <v>0</v>
      </c>
      <c r="H964">
        <v>0</v>
      </c>
      <c r="I964">
        <v>6.1313199999999997</v>
      </c>
      <c r="J964">
        <v>100564.941981</v>
      </c>
      <c r="K964">
        <v>0.114355</v>
      </c>
      <c r="M964" t="str">
        <f t="shared" si="31"/>
        <v>2016Other organics</v>
      </c>
    </row>
    <row r="965" spans="1:13" x14ac:dyDescent="0.25">
      <c r="A965" t="s">
        <v>64</v>
      </c>
      <c r="B965" t="str">
        <f t="shared" si="30"/>
        <v>2016</v>
      </c>
      <c r="C965" t="s">
        <v>27</v>
      </c>
      <c r="D965" t="s">
        <v>31</v>
      </c>
      <c r="E965" t="s">
        <v>13</v>
      </c>
      <c r="F965">
        <v>109853.65</v>
      </c>
      <c r="G965">
        <v>0</v>
      </c>
      <c r="H965">
        <v>0</v>
      </c>
      <c r="I965">
        <v>33.994875999999998</v>
      </c>
      <c r="J965">
        <v>226462.77094399999</v>
      </c>
      <c r="K965">
        <v>0.32670500000000002</v>
      </c>
      <c r="M965" t="str">
        <f t="shared" si="31"/>
        <v>2016Wood /timber</v>
      </c>
    </row>
    <row r="966" spans="1:13" x14ac:dyDescent="0.25">
      <c r="A966" t="s">
        <v>64</v>
      </c>
      <c r="B966" t="str">
        <f t="shared" si="30"/>
        <v>2016</v>
      </c>
      <c r="C966" t="s">
        <v>27</v>
      </c>
      <c r="D966" t="s">
        <v>31</v>
      </c>
      <c r="E966" t="s">
        <v>14</v>
      </c>
      <c r="F966">
        <v>70578</v>
      </c>
      <c r="G966">
        <v>0</v>
      </c>
      <c r="H966">
        <v>0</v>
      </c>
      <c r="I966">
        <v>49.432929000000001</v>
      </c>
      <c r="J966">
        <v>112139.031773</v>
      </c>
      <c r="K966">
        <v>0.38643499999999997</v>
      </c>
      <c r="M966" t="str">
        <f t="shared" si="31"/>
        <v>2016Wood /timber</v>
      </c>
    </row>
    <row r="967" spans="1:13" x14ac:dyDescent="0.25">
      <c r="A967" t="s">
        <v>64</v>
      </c>
      <c r="B967" t="str">
        <f t="shared" si="30"/>
        <v>2016</v>
      </c>
      <c r="C967" t="s">
        <v>27</v>
      </c>
      <c r="D967" t="s">
        <v>31</v>
      </c>
      <c r="E967" t="s">
        <v>15</v>
      </c>
      <c r="F967">
        <v>23278.75</v>
      </c>
      <c r="G967">
        <v>0</v>
      </c>
      <c r="H967">
        <v>0</v>
      </c>
      <c r="I967">
        <v>7.5721949999999998</v>
      </c>
      <c r="J967">
        <v>28139.906142</v>
      </c>
      <c r="K967">
        <v>0.45280999999999999</v>
      </c>
      <c r="M967" t="str">
        <f t="shared" si="31"/>
        <v>2016Wood /timber</v>
      </c>
    </row>
    <row r="968" spans="1:13" x14ac:dyDescent="0.25">
      <c r="A968" t="s">
        <v>64</v>
      </c>
      <c r="B968" t="str">
        <f t="shared" si="30"/>
        <v>2016</v>
      </c>
      <c r="C968" t="s">
        <v>32</v>
      </c>
      <c r="D968" t="s">
        <v>33</v>
      </c>
      <c r="E968" t="s">
        <v>13</v>
      </c>
      <c r="F968">
        <v>514547.53</v>
      </c>
      <c r="G968">
        <v>0</v>
      </c>
      <c r="H968">
        <v>0</v>
      </c>
      <c r="I968">
        <v>202904.85329999999</v>
      </c>
      <c r="J968">
        <v>75533.756890000004</v>
      </c>
      <c r="K968">
        <v>0.90474699999999997</v>
      </c>
      <c r="M968" t="str">
        <f t="shared" si="31"/>
        <v>2016Cardboard</v>
      </c>
    </row>
    <row r="969" spans="1:13" x14ac:dyDescent="0.25">
      <c r="A969" t="s">
        <v>64</v>
      </c>
      <c r="B969" t="str">
        <f t="shared" si="30"/>
        <v>2016</v>
      </c>
      <c r="C969" t="s">
        <v>32</v>
      </c>
      <c r="D969" t="s">
        <v>33</v>
      </c>
      <c r="E969" t="s">
        <v>14</v>
      </c>
      <c r="F969">
        <v>257</v>
      </c>
      <c r="G969">
        <v>0</v>
      </c>
      <c r="H969">
        <v>0</v>
      </c>
      <c r="I969">
        <v>11272.49185</v>
      </c>
      <c r="J969">
        <v>4106.2978730000004</v>
      </c>
      <c r="K969">
        <v>0.73737799999999998</v>
      </c>
      <c r="M969" t="str">
        <f t="shared" si="31"/>
        <v>2016Cardboard</v>
      </c>
    </row>
    <row r="970" spans="1:13" x14ac:dyDescent="0.25">
      <c r="A970" t="s">
        <v>64</v>
      </c>
      <c r="B970" t="str">
        <f t="shared" si="30"/>
        <v>2016</v>
      </c>
      <c r="C970" t="s">
        <v>32</v>
      </c>
      <c r="D970" t="s">
        <v>33</v>
      </c>
      <c r="E970" t="s">
        <v>15</v>
      </c>
      <c r="F970">
        <v>1158.95</v>
      </c>
      <c r="G970">
        <v>0</v>
      </c>
      <c r="H970">
        <v>0</v>
      </c>
      <c r="I970">
        <v>11272.49185</v>
      </c>
      <c r="J970">
        <v>36960.273872999998</v>
      </c>
      <c r="K970">
        <v>0.25169000000000002</v>
      </c>
      <c r="M970" t="str">
        <f t="shared" si="31"/>
        <v>2016Cardboard</v>
      </c>
    </row>
    <row r="971" spans="1:13" x14ac:dyDescent="0.25">
      <c r="A971" t="s">
        <v>64</v>
      </c>
      <c r="B971" t="str">
        <f t="shared" si="30"/>
        <v>2016</v>
      </c>
      <c r="C971" t="s">
        <v>32</v>
      </c>
      <c r="D971" t="s">
        <v>46</v>
      </c>
      <c r="E971" t="s">
        <v>13</v>
      </c>
      <c r="F971">
        <v>0</v>
      </c>
      <c r="G971">
        <v>0</v>
      </c>
      <c r="H971">
        <v>0</v>
      </c>
      <c r="I971">
        <v>0</v>
      </c>
      <c r="J971">
        <v>27284.285199999998</v>
      </c>
      <c r="K971">
        <v>0</v>
      </c>
      <c r="M971" t="str">
        <f t="shared" si="31"/>
        <v>2016Liquidpaperboard</v>
      </c>
    </row>
    <row r="972" spans="1:13" x14ac:dyDescent="0.25">
      <c r="A972" t="s">
        <v>64</v>
      </c>
      <c r="B972" t="str">
        <f t="shared" si="30"/>
        <v>2016</v>
      </c>
      <c r="C972" t="s">
        <v>32</v>
      </c>
      <c r="D972" t="s">
        <v>46</v>
      </c>
      <c r="E972" t="s">
        <v>14</v>
      </c>
      <c r="F972">
        <v>0</v>
      </c>
      <c r="G972">
        <v>0</v>
      </c>
      <c r="H972">
        <v>0</v>
      </c>
      <c r="I972">
        <v>0</v>
      </c>
      <c r="J972">
        <v>509.827721</v>
      </c>
      <c r="K972">
        <v>0</v>
      </c>
      <c r="M972" t="str">
        <f t="shared" si="31"/>
        <v>2016Liquidpaperboard</v>
      </c>
    </row>
    <row r="973" spans="1:13" x14ac:dyDescent="0.25">
      <c r="A973" t="s">
        <v>64</v>
      </c>
      <c r="B973" t="str">
        <f t="shared" si="30"/>
        <v>2016</v>
      </c>
      <c r="C973" t="s">
        <v>32</v>
      </c>
      <c r="D973" t="s">
        <v>46</v>
      </c>
      <c r="E973" t="s">
        <v>15</v>
      </c>
      <c r="F973">
        <v>0</v>
      </c>
      <c r="G973">
        <v>0</v>
      </c>
      <c r="H973">
        <v>0</v>
      </c>
      <c r="I973">
        <v>0</v>
      </c>
      <c r="J973">
        <v>28062.932648999998</v>
      </c>
      <c r="K973">
        <v>0</v>
      </c>
      <c r="M973" t="str">
        <f t="shared" si="31"/>
        <v>2016Liquidpaperboard</v>
      </c>
    </row>
    <row r="974" spans="1:13" x14ac:dyDescent="0.25">
      <c r="A974" t="s">
        <v>64</v>
      </c>
      <c r="B974" t="str">
        <f t="shared" si="30"/>
        <v>2016</v>
      </c>
      <c r="C974" t="s">
        <v>32</v>
      </c>
      <c r="D974" t="s">
        <v>34</v>
      </c>
      <c r="E974" t="s">
        <v>13</v>
      </c>
      <c r="F974">
        <v>30186</v>
      </c>
      <c r="G974">
        <v>0</v>
      </c>
      <c r="H974">
        <v>0</v>
      </c>
      <c r="I974">
        <v>91863.134300000005</v>
      </c>
      <c r="J974">
        <v>0</v>
      </c>
      <c r="K974">
        <v>1</v>
      </c>
      <c r="M974" t="str">
        <f t="shared" si="31"/>
        <v>2016Newsprint and magazines</v>
      </c>
    </row>
    <row r="975" spans="1:13" x14ac:dyDescent="0.25">
      <c r="A975" t="s">
        <v>64</v>
      </c>
      <c r="B975" t="str">
        <f t="shared" si="30"/>
        <v>2016</v>
      </c>
      <c r="C975" t="s">
        <v>32</v>
      </c>
      <c r="D975" t="s">
        <v>34</v>
      </c>
      <c r="E975" t="s">
        <v>14</v>
      </c>
      <c r="F975">
        <v>0</v>
      </c>
      <c r="G975">
        <v>0</v>
      </c>
      <c r="H975">
        <v>0</v>
      </c>
      <c r="I975">
        <v>6561.6524499999996</v>
      </c>
      <c r="J975">
        <v>0</v>
      </c>
      <c r="K975">
        <v>1</v>
      </c>
      <c r="M975" t="str">
        <f t="shared" si="31"/>
        <v>2016Newsprint and magazines</v>
      </c>
    </row>
    <row r="976" spans="1:13" x14ac:dyDescent="0.25">
      <c r="A976" t="s">
        <v>64</v>
      </c>
      <c r="B976" t="str">
        <f t="shared" si="30"/>
        <v>2016</v>
      </c>
      <c r="C976" t="s">
        <v>32</v>
      </c>
      <c r="D976" t="s">
        <v>34</v>
      </c>
      <c r="E976" t="s">
        <v>15</v>
      </c>
      <c r="F976">
        <v>0</v>
      </c>
      <c r="G976">
        <v>0</v>
      </c>
      <c r="H976">
        <v>0</v>
      </c>
      <c r="I976">
        <v>32808.26225</v>
      </c>
      <c r="J976">
        <v>0</v>
      </c>
      <c r="K976">
        <v>1</v>
      </c>
      <c r="M976" t="str">
        <f t="shared" si="31"/>
        <v>2016Newsprint and magazines</v>
      </c>
    </row>
    <row r="977" spans="1:13" x14ac:dyDescent="0.25">
      <c r="A977" t="s">
        <v>64</v>
      </c>
      <c r="B977" t="str">
        <f t="shared" si="30"/>
        <v>2016</v>
      </c>
      <c r="C977" t="s">
        <v>32</v>
      </c>
      <c r="D977" t="s">
        <v>35</v>
      </c>
      <c r="E977" t="s">
        <v>13</v>
      </c>
      <c r="F977">
        <v>11074</v>
      </c>
      <c r="G977">
        <v>0</v>
      </c>
      <c r="H977">
        <v>0</v>
      </c>
      <c r="I977">
        <v>220504.05410099999</v>
      </c>
      <c r="J977">
        <v>81452.138812999998</v>
      </c>
      <c r="K977">
        <v>0.73979399999999995</v>
      </c>
      <c r="M977" t="str">
        <f t="shared" si="31"/>
        <v>2016Other paper</v>
      </c>
    </row>
    <row r="978" spans="1:13" x14ac:dyDescent="0.25">
      <c r="A978" t="s">
        <v>64</v>
      </c>
      <c r="B978" t="str">
        <f t="shared" si="30"/>
        <v>2016</v>
      </c>
      <c r="C978" t="s">
        <v>32</v>
      </c>
      <c r="D978" t="s">
        <v>35</v>
      </c>
      <c r="E978" t="s">
        <v>14</v>
      </c>
      <c r="F978">
        <v>0</v>
      </c>
      <c r="G978">
        <v>0</v>
      </c>
      <c r="H978">
        <v>0</v>
      </c>
      <c r="I978">
        <v>43.515866000000003</v>
      </c>
      <c r="J978">
        <v>1555.0894800000001</v>
      </c>
      <c r="K978">
        <v>2.7220999999999999E-2</v>
      </c>
      <c r="M978" t="str">
        <f t="shared" si="31"/>
        <v>2016Other paper</v>
      </c>
    </row>
    <row r="979" spans="1:13" x14ac:dyDescent="0.25">
      <c r="A979" t="s">
        <v>64</v>
      </c>
      <c r="B979" t="str">
        <f t="shared" si="30"/>
        <v>2016</v>
      </c>
      <c r="C979" t="s">
        <v>32</v>
      </c>
      <c r="D979" t="s">
        <v>35</v>
      </c>
      <c r="E979" t="s">
        <v>15</v>
      </c>
      <c r="F979">
        <v>127137</v>
      </c>
      <c r="G979">
        <v>0</v>
      </c>
      <c r="H979">
        <v>0</v>
      </c>
      <c r="I979">
        <v>115366.859033</v>
      </c>
      <c r="J979">
        <v>126278.681302</v>
      </c>
      <c r="K979">
        <v>0.65757900000000002</v>
      </c>
      <c r="M979" t="str">
        <f t="shared" si="31"/>
        <v>2016Other paper</v>
      </c>
    </row>
    <row r="980" spans="1:13" x14ac:dyDescent="0.25">
      <c r="A980" t="s">
        <v>64</v>
      </c>
      <c r="B980" t="str">
        <f t="shared" si="30"/>
        <v>2016</v>
      </c>
      <c r="C980" t="s">
        <v>32</v>
      </c>
      <c r="D980" t="s">
        <v>36</v>
      </c>
      <c r="E980" t="s">
        <v>13</v>
      </c>
      <c r="F980">
        <v>173023</v>
      </c>
      <c r="G980">
        <v>0</v>
      </c>
      <c r="H980">
        <v>0</v>
      </c>
      <c r="I980">
        <v>0</v>
      </c>
      <c r="J980">
        <v>78310.749616999994</v>
      </c>
      <c r="K980">
        <v>0.688419</v>
      </c>
      <c r="M980" t="str">
        <f t="shared" si="31"/>
        <v>2016Printing and writing paper</v>
      </c>
    </row>
    <row r="981" spans="1:13" x14ac:dyDescent="0.25">
      <c r="A981" t="s">
        <v>64</v>
      </c>
      <c r="B981" t="str">
        <f t="shared" si="30"/>
        <v>2016</v>
      </c>
      <c r="C981" t="s">
        <v>32</v>
      </c>
      <c r="D981" t="s">
        <v>36</v>
      </c>
      <c r="E981" t="s">
        <v>14</v>
      </c>
      <c r="F981">
        <v>0</v>
      </c>
      <c r="G981">
        <v>0</v>
      </c>
      <c r="H981">
        <v>0</v>
      </c>
      <c r="I981">
        <v>0</v>
      </c>
      <c r="J981">
        <v>1588.981256</v>
      </c>
      <c r="K981">
        <v>0</v>
      </c>
      <c r="M981" t="str">
        <f t="shared" si="31"/>
        <v>2016Printing and writing paper</v>
      </c>
    </row>
    <row r="982" spans="1:13" x14ac:dyDescent="0.25">
      <c r="A982" t="s">
        <v>64</v>
      </c>
      <c r="B982" t="str">
        <f t="shared" si="30"/>
        <v>2016</v>
      </c>
      <c r="C982" t="s">
        <v>32</v>
      </c>
      <c r="D982" t="s">
        <v>36</v>
      </c>
      <c r="E982" t="s">
        <v>15</v>
      </c>
      <c r="F982">
        <v>0</v>
      </c>
      <c r="G982">
        <v>0</v>
      </c>
      <c r="H982">
        <v>0</v>
      </c>
      <c r="I982">
        <v>0</v>
      </c>
      <c r="J982">
        <v>84301.300891000006</v>
      </c>
      <c r="K982">
        <v>0</v>
      </c>
      <c r="M982" t="str">
        <f t="shared" si="31"/>
        <v>2016Printing and writing paper</v>
      </c>
    </row>
    <row r="983" spans="1:13" x14ac:dyDescent="0.25">
      <c r="A983" t="s">
        <v>64</v>
      </c>
      <c r="B983" t="str">
        <f t="shared" si="30"/>
        <v>2016</v>
      </c>
      <c r="C983" t="s">
        <v>49</v>
      </c>
      <c r="D983" t="s">
        <v>50</v>
      </c>
      <c r="E983" t="s">
        <v>13</v>
      </c>
      <c r="F983">
        <v>2609.8744489999999</v>
      </c>
      <c r="G983">
        <v>0</v>
      </c>
      <c r="H983">
        <v>434.16969018067499</v>
      </c>
      <c r="I983">
        <v>7335.4973650000002</v>
      </c>
      <c r="J983">
        <v>51922.350224000002</v>
      </c>
      <c r="K983">
        <v>0.1666</v>
      </c>
      <c r="M983" t="str">
        <f t="shared" si="31"/>
        <v>2016HDPE (2)</v>
      </c>
    </row>
    <row r="984" spans="1:13" x14ac:dyDescent="0.25">
      <c r="A984" t="s">
        <v>64</v>
      </c>
      <c r="B984" t="str">
        <f t="shared" si="30"/>
        <v>2016</v>
      </c>
      <c r="C984" t="s">
        <v>49</v>
      </c>
      <c r="D984" t="s">
        <v>50</v>
      </c>
      <c r="E984" t="s">
        <v>14</v>
      </c>
      <c r="F984">
        <v>546.17356299999994</v>
      </c>
      <c r="G984">
        <v>0</v>
      </c>
      <c r="H984">
        <v>67.417198140643293</v>
      </c>
      <c r="I984">
        <v>1215.828293</v>
      </c>
      <c r="J984">
        <v>4156.0948340000004</v>
      </c>
      <c r="K984">
        <v>0.305641</v>
      </c>
      <c r="M984" t="str">
        <f t="shared" si="31"/>
        <v>2016HDPE (2)</v>
      </c>
    </row>
    <row r="985" spans="1:13" x14ac:dyDescent="0.25">
      <c r="A985" t="s">
        <v>64</v>
      </c>
      <c r="B985" t="str">
        <f t="shared" si="30"/>
        <v>2016</v>
      </c>
      <c r="C985" t="s">
        <v>49</v>
      </c>
      <c r="D985" t="s">
        <v>50</v>
      </c>
      <c r="E985" t="s">
        <v>15</v>
      </c>
      <c r="F985">
        <v>4132.44373</v>
      </c>
      <c r="G985">
        <v>0</v>
      </c>
      <c r="H985">
        <v>1422.91311167868</v>
      </c>
      <c r="I985">
        <v>31976.284092999998</v>
      </c>
      <c r="J985">
        <v>71837.265813999998</v>
      </c>
      <c r="K985">
        <v>0.343165</v>
      </c>
      <c r="M985" t="str">
        <f t="shared" si="31"/>
        <v>2016HDPE (2)</v>
      </c>
    </row>
    <row r="986" spans="1:13" x14ac:dyDescent="0.25">
      <c r="A986" t="s">
        <v>64</v>
      </c>
      <c r="B986" t="str">
        <f t="shared" si="30"/>
        <v>2016</v>
      </c>
      <c r="C986" t="s">
        <v>49</v>
      </c>
      <c r="D986" t="s">
        <v>51</v>
      </c>
      <c r="E986" t="s">
        <v>13</v>
      </c>
      <c r="F986">
        <v>7073.7326979999998</v>
      </c>
      <c r="G986">
        <v>0</v>
      </c>
      <c r="H986">
        <v>360.03057749726003</v>
      </c>
      <c r="I986">
        <v>8322.2212500000005</v>
      </c>
      <c r="J986">
        <v>38887.450586999999</v>
      </c>
      <c r="K986">
        <v>0.28834100000000001</v>
      </c>
      <c r="M986" t="str">
        <f t="shared" si="31"/>
        <v>2016LDPE (4)</v>
      </c>
    </row>
    <row r="987" spans="1:13" x14ac:dyDescent="0.25">
      <c r="A987" t="s">
        <v>64</v>
      </c>
      <c r="B987" t="str">
        <f t="shared" si="30"/>
        <v>2016</v>
      </c>
      <c r="C987" t="s">
        <v>49</v>
      </c>
      <c r="D987" t="s">
        <v>51</v>
      </c>
      <c r="E987" t="s">
        <v>14</v>
      </c>
      <c r="F987">
        <v>24.128367000000001</v>
      </c>
      <c r="G987">
        <v>0</v>
      </c>
      <c r="H987">
        <v>1.58862512040302</v>
      </c>
      <c r="I987">
        <v>0</v>
      </c>
      <c r="J987">
        <v>3112.7237460000001</v>
      </c>
      <c r="K987">
        <v>8.1939999999999999E-3</v>
      </c>
      <c r="M987" t="str">
        <f t="shared" si="31"/>
        <v>2016LDPE (4)</v>
      </c>
    </row>
    <row r="988" spans="1:13" x14ac:dyDescent="0.25">
      <c r="A988" t="s">
        <v>64</v>
      </c>
      <c r="B988" t="str">
        <f t="shared" si="30"/>
        <v>2016</v>
      </c>
      <c r="C988" t="s">
        <v>49</v>
      </c>
      <c r="D988" t="s">
        <v>51</v>
      </c>
      <c r="E988" t="s">
        <v>15</v>
      </c>
      <c r="F988">
        <v>13509.352967999999</v>
      </c>
      <c r="G988">
        <v>0</v>
      </c>
      <c r="H988">
        <v>395.88079738233699</v>
      </c>
      <c r="I988">
        <v>2774.07375</v>
      </c>
      <c r="J988">
        <v>34264.758254</v>
      </c>
      <c r="K988">
        <v>0.32740399999999997</v>
      </c>
      <c r="M988" t="str">
        <f t="shared" si="31"/>
        <v>2016LDPE (4)</v>
      </c>
    </row>
    <row r="989" spans="1:13" x14ac:dyDescent="0.25">
      <c r="A989" t="s">
        <v>64</v>
      </c>
      <c r="B989" t="str">
        <f t="shared" si="30"/>
        <v>2016</v>
      </c>
      <c r="C989" t="s">
        <v>49</v>
      </c>
      <c r="D989" t="s">
        <v>52</v>
      </c>
      <c r="E989" t="s">
        <v>13</v>
      </c>
      <c r="F989">
        <v>0</v>
      </c>
      <c r="G989">
        <v>0</v>
      </c>
      <c r="H989">
        <v>20</v>
      </c>
      <c r="I989">
        <v>2501.475555</v>
      </c>
      <c r="J989">
        <v>28901.831163999999</v>
      </c>
      <c r="K989">
        <v>8.0241999999999994E-2</v>
      </c>
      <c r="M989" t="str">
        <f t="shared" si="31"/>
        <v>2016Other plastics (7)</v>
      </c>
    </row>
    <row r="990" spans="1:13" x14ac:dyDescent="0.25">
      <c r="A990" t="s">
        <v>64</v>
      </c>
      <c r="B990" t="str">
        <f t="shared" si="30"/>
        <v>2016</v>
      </c>
      <c r="C990" t="s">
        <v>49</v>
      </c>
      <c r="D990" t="s">
        <v>52</v>
      </c>
      <c r="E990" t="s">
        <v>14</v>
      </c>
      <c r="F990">
        <v>0</v>
      </c>
      <c r="G990">
        <v>0</v>
      </c>
      <c r="H990">
        <v>0</v>
      </c>
      <c r="I990">
        <v>0</v>
      </c>
      <c r="J990">
        <v>2228.4538480000001</v>
      </c>
      <c r="K990">
        <v>0</v>
      </c>
      <c r="M990" t="str">
        <f t="shared" si="31"/>
        <v>2016Other plastics (7)</v>
      </c>
    </row>
    <row r="991" spans="1:13" x14ac:dyDescent="0.25">
      <c r="A991" t="s">
        <v>64</v>
      </c>
      <c r="B991" t="str">
        <f t="shared" si="30"/>
        <v>2016</v>
      </c>
      <c r="C991" t="s">
        <v>49</v>
      </c>
      <c r="D991" t="s">
        <v>52</v>
      </c>
      <c r="E991" t="s">
        <v>15</v>
      </c>
      <c r="F991">
        <v>209.067565</v>
      </c>
      <c r="G991">
        <v>0</v>
      </c>
      <c r="H991">
        <v>0</v>
      </c>
      <c r="I991">
        <v>55.898895000000003</v>
      </c>
      <c r="J991">
        <v>84717.655144999997</v>
      </c>
      <c r="K991">
        <v>3.117E-3</v>
      </c>
      <c r="M991" t="str">
        <f t="shared" si="31"/>
        <v>2016Other plastics (7)</v>
      </c>
    </row>
    <row r="992" spans="1:13" x14ac:dyDescent="0.25">
      <c r="A992" t="s">
        <v>64</v>
      </c>
      <c r="B992" t="str">
        <f t="shared" si="30"/>
        <v>2016</v>
      </c>
      <c r="C992" t="s">
        <v>49</v>
      </c>
      <c r="D992" t="s">
        <v>53</v>
      </c>
      <c r="E992" t="s">
        <v>13</v>
      </c>
      <c r="F992">
        <v>0</v>
      </c>
      <c r="G992">
        <v>0</v>
      </c>
      <c r="H992">
        <v>243.10412010135099</v>
      </c>
      <c r="I992">
        <v>2283.9982650000002</v>
      </c>
      <c r="J992">
        <v>20451.139963000001</v>
      </c>
      <c r="K992">
        <v>0.10997800000000001</v>
      </c>
      <c r="M992" t="str">
        <f t="shared" si="31"/>
        <v>2016PET (1)</v>
      </c>
    </row>
    <row r="993" spans="1:13" x14ac:dyDescent="0.25">
      <c r="A993" t="s">
        <v>64</v>
      </c>
      <c r="B993" t="str">
        <f t="shared" si="30"/>
        <v>2016</v>
      </c>
      <c r="C993" t="s">
        <v>49</v>
      </c>
      <c r="D993" t="s">
        <v>53</v>
      </c>
      <c r="E993" t="s">
        <v>14</v>
      </c>
      <c r="F993">
        <v>0</v>
      </c>
      <c r="G993">
        <v>0</v>
      </c>
      <c r="H993">
        <v>7.2711618148882504</v>
      </c>
      <c r="I993">
        <v>0</v>
      </c>
      <c r="J993">
        <v>1721.5622960000001</v>
      </c>
      <c r="K993">
        <v>4.2050000000000004E-3</v>
      </c>
      <c r="M993" t="str">
        <f t="shared" si="31"/>
        <v>2016PET (1)</v>
      </c>
    </row>
    <row r="994" spans="1:13" x14ac:dyDescent="0.25">
      <c r="A994" t="s">
        <v>64</v>
      </c>
      <c r="B994" t="str">
        <f t="shared" si="30"/>
        <v>2016</v>
      </c>
      <c r="C994" t="s">
        <v>49</v>
      </c>
      <c r="D994" t="s">
        <v>53</v>
      </c>
      <c r="E994" t="s">
        <v>15</v>
      </c>
      <c r="F994">
        <v>0</v>
      </c>
      <c r="G994">
        <v>0</v>
      </c>
      <c r="H994">
        <v>2890.9352303820501</v>
      </c>
      <c r="I994">
        <v>37000.771885000002</v>
      </c>
      <c r="J994">
        <v>44416.631275</v>
      </c>
      <c r="K994">
        <v>0.47316399999999997</v>
      </c>
      <c r="M994" t="str">
        <f t="shared" si="31"/>
        <v>2016PET (1)</v>
      </c>
    </row>
    <row r="995" spans="1:13" x14ac:dyDescent="0.25">
      <c r="A995" t="s">
        <v>64</v>
      </c>
      <c r="B995" t="str">
        <f t="shared" si="30"/>
        <v>2016</v>
      </c>
      <c r="C995" t="s">
        <v>49</v>
      </c>
      <c r="D995" t="s">
        <v>54</v>
      </c>
      <c r="E995" t="s">
        <v>13</v>
      </c>
      <c r="F995">
        <v>2245.7128349999998</v>
      </c>
      <c r="G995">
        <v>0</v>
      </c>
      <c r="H995">
        <v>435.18798753932703</v>
      </c>
      <c r="I995">
        <v>8315.4646560000001</v>
      </c>
      <c r="J995">
        <v>41711.678842000001</v>
      </c>
      <c r="K995">
        <v>0.20862700000000001</v>
      </c>
      <c r="M995" t="str">
        <f t="shared" si="31"/>
        <v>2016PP (5)</v>
      </c>
    </row>
    <row r="996" spans="1:13" x14ac:dyDescent="0.25">
      <c r="A996" t="s">
        <v>64</v>
      </c>
      <c r="B996" t="str">
        <f t="shared" si="30"/>
        <v>2016</v>
      </c>
      <c r="C996" t="s">
        <v>49</v>
      </c>
      <c r="D996" t="s">
        <v>54</v>
      </c>
      <c r="E996" t="s">
        <v>14</v>
      </c>
      <c r="F996">
        <v>0</v>
      </c>
      <c r="G996">
        <v>0</v>
      </c>
      <c r="H996">
        <v>1.5218412145517899</v>
      </c>
      <c r="I996">
        <v>0</v>
      </c>
      <c r="J996">
        <v>3338.7874820000002</v>
      </c>
      <c r="K996">
        <v>4.55E-4</v>
      </c>
      <c r="M996" t="str">
        <f t="shared" si="31"/>
        <v>2016PP (5)</v>
      </c>
    </row>
    <row r="997" spans="1:13" x14ac:dyDescent="0.25">
      <c r="A997" t="s">
        <v>64</v>
      </c>
      <c r="B997" t="str">
        <f t="shared" si="30"/>
        <v>2016</v>
      </c>
      <c r="C997" t="s">
        <v>49</v>
      </c>
      <c r="D997" t="s">
        <v>54</v>
      </c>
      <c r="E997" t="s">
        <v>15</v>
      </c>
      <c r="F997">
        <v>8067.693303</v>
      </c>
      <c r="G997">
        <v>0</v>
      </c>
      <c r="H997">
        <v>518.29017124612096</v>
      </c>
      <c r="I997">
        <v>4066.6870939999999</v>
      </c>
      <c r="J997">
        <v>36753.260249999999</v>
      </c>
      <c r="K997">
        <v>0.25609599999999999</v>
      </c>
      <c r="M997" t="str">
        <f t="shared" si="31"/>
        <v>2016PP (5)</v>
      </c>
    </row>
    <row r="998" spans="1:13" x14ac:dyDescent="0.25">
      <c r="A998" t="s">
        <v>64</v>
      </c>
      <c r="B998" t="str">
        <f t="shared" si="30"/>
        <v>2016</v>
      </c>
      <c r="C998" t="s">
        <v>49</v>
      </c>
      <c r="D998" t="s">
        <v>55</v>
      </c>
      <c r="E998" t="s">
        <v>13</v>
      </c>
      <c r="F998">
        <v>1643.4057459999999</v>
      </c>
      <c r="G998">
        <v>0</v>
      </c>
      <c r="H998">
        <v>118.591416838933</v>
      </c>
      <c r="I998">
        <v>920.69888200000003</v>
      </c>
      <c r="J998">
        <v>10862.416364000001</v>
      </c>
      <c r="K998">
        <v>0.19805600000000001</v>
      </c>
      <c r="M998" t="str">
        <f t="shared" si="31"/>
        <v>2016PS (6)</v>
      </c>
    </row>
    <row r="999" spans="1:13" x14ac:dyDescent="0.25">
      <c r="A999" t="s">
        <v>64</v>
      </c>
      <c r="B999" t="str">
        <f t="shared" si="30"/>
        <v>2016</v>
      </c>
      <c r="C999" t="s">
        <v>49</v>
      </c>
      <c r="D999" t="s">
        <v>55</v>
      </c>
      <c r="E999" t="s">
        <v>14</v>
      </c>
      <c r="F999">
        <v>525.84328800000003</v>
      </c>
      <c r="G999">
        <v>0</v>
      </c>
      <c r="H999">
        <v>38.094336027973</v>
      </c>
      <c r="I999">
        <v>350.74243100000001</v>
      </c>
      <c r="J999">
        <v>869.47590700000001</v>
      </c>
      <c r="K999">
        <v>0.51266800000000001</v>
      </c>
      <c r="M999" t="str">
        <f t="shared" si="31"/>
        <v>2016PS (6)</v>
      </c>
    </row>
    <row r="1000" spans="1:13" x14ac:dyDescent="0.25">
      <c r="A1000" t="s">
        <v>64</v>
      </c>
      <c r="B1000" t="str">
        <f t="shared" si="30"/>
        <v>2016</v>
      </c>
      <c r="C1000" t="s">
        <v>49</v>
      </c>
      <c r="D1000" t="s">
        <v>55</v>
      </c>
      <c r="E1000" t="s">
        <v>15</v>
      </c>
      <c r="F1000">
        <v>2230.0978620000001</v>
      </c>
      <c r="G1000">
        <v>0</v>
      </c>
      <c r="H1000">
        <v>189.314247133094</v>
      </c>
      <c r="I1000">
        <v>1534.498137</v>
      </c>
      <c r="J1000">
        <v>9571.1615239999992</v>
      </c>
      <c r="K1000">
        <v>0.29233900000000002</v>
      </c>
      <c r="M1000" t="str">
        <f t="shared" si="31"/>
        <v>2016PS (6)</v>
      </c>
    </row>
    <row r="1001" spans="1:13" x14ac:dyDescent="0.25">
      <c r="A1001" t="s">
        <v>64</v>
      </c>
      <c r="B1001" t="str">
        <f t="shared" si="30"/>
        <v>2016</v>
      </c>
      <c r="C1001" t="s">
        <v>49</v>
      </c>
      <c r="D1001" t="s">
        <v>56</v>
      </c>
      <c r="E1001" t="s">
        <v>13</v>
      </c>
      <c r="F1001">
        <v>261.21762200000001</v>
      </c>
      <c r="G1001">
        <v>0</v>
      </c>
      <c r="H1001">
        <v>0</v>
      </c>
      <c r="I1001">
        <v>1634.3748310000001</v>
      </c>
      <c r="J1001">
        <v>27373.289240999999</v>
      </c>
      <c r="K1001">
        <v>6.4764000000000002E-2</v>
      </c>
      <c r="M1001" t="str">
        <f t="shared" si="31"/>
        <v>2016PVC (3)</v>
      </c>
    </row>
    <row r="1002" spans="1:13" x14ac:dyDescent="0.25">
      <c r="A1002" t="s">
        <v>64</v>
      </c>
      <c r="B1002" t="str">
        <f t="shared" si="30"/>
        <v>2016</v>
      </c>
      <c r="C1002" t="s">
        <v>49</v>
      </c>
      <c r="D1002" t="s">
        <v>56</v>
      </c>
      <c r="E1002" t="s">
        <v>14</v>
      </c>
      <c r="F1002">
        <v>29.491963999999999</v>
      </c>
      <c r="G1002">
        <v>0</v>
      </c>
      <c r="H1002">
        <v>0</v>
      </c>
      <c r="I1002">
        <v>181.59720300000001</v>
      </c>
      <c r="J1002">
        <v>2191.0792839999999</v>
      </c>
      <c r="K1002">
        <v>8.7873999999999994E-2</v>
      </c>
      <c r="M1002" t="str">
        <f t="shared" si="31"/>
        <v>2016PVC (3)</v>
      </c>
    </row>
    <row r="1003" spans="1:13" x14ac:dyDescent="0.25">
      <c r="A1003" t="s">
        <v>64</v>
      </c>
      <c r="B1003" t="str">
        <f t="shared" si="30"/>
        <v>2016</v>
      </c>
      <c r="C1003" t="s">
        <v>49</v>
      </c>
      <c r="D1003" t="s">
        <v>56</v>
      </c>
      <c r="E1003" t="s">
        <v>15</v>
      </c>
      <c r="F1003">
        <v>227.72163</v>
      </c>
      <c r="G1003">
        <v>0</v>
      </c>
      <c r="H1003">
        <v>0</v>
      </c>
      <c r="I1003">
        <v>817.18741599999998</v>
      </c>
      <c r="J1003">
        <v>24119.32704</v>
      </c>
      <c r="K1003">
        <v>4.1522999999999997E-2</v>
      </c>
      <c r="M1003" t="str">
        <f t="shared" si="31"/>
        <v>2016PVC (3)</v>
      </c>
    </row>
    <row r="1004" spans="1:13" x14ac:dyDescent="0.25">
      <c r="A1004" t="s">
        <v>64</v>
      </c>
      <c r="B1004" t="str">
        <f t="shared" si="30"/>
        <v>2016</v>
      </c>
      <c r="C1004" t="s">
        <v>37</v>
      </c>
      <c r="D1004" t="s">
        <v>38</v>
      </c>
      <c r="E1004" t="s">
        <v>13</v>
      </c>
      <c r="F1004">
        <v>0</v>
      </c>
      <c r="G1004">
        <v>0</v>
      </c>
      <c r="H1004">
        <v>0</v>
      </c>
      <c r="I1004">
        <v>0</v>
      </c>
      <c r="J1004">
        <v>36452.142941999999</v>
      </c>
      <c r="K1004">
        <v>0</v>
      </c>
      <c r="M1004" t="str">
        <f t="shared" si="31"/>
        <v>2016Clothing</v>
      </c>
    </row>
    <row r="1005" spans="1:13" x14ac:dyDescent="0.25">
      <c r="A1005" t="s">
        <v>64</v>
      </c>
      <c r="B1005" t="str">
        <f t="shared" si="30"/>
        <v>2016</v>
      </c>
      <c r="C1005" t="s">
        <v>37</v>
      </c>
      <c r="D1005" t="s">
        <v>38</v>
      </c>
      <c r="E1005" t="s">
        <v>14</v>
      </c>
      <c r="F1005">
        <v>0</v>
      </c>
      <c r="G1005">
        <v>0</v>
      </c>
      <c r="H1005">
        <v>0</v>
      </c>
      <c r="I1005">
        <v>0</v>
      </c>
      <c r="J1005">
        <v>3520.1313140000002</v>
      </c>
      <c r="K1005">
        <v>0</v>
      </c>
      <c r="M1005" t="str">
        <f t="shared" si="31"/>
        <v>2016Clothing</v>
      </c>
    </row>
    <row r="1006" spans="1:13" x14ac:dyDescent="0.25">
      <c r="A1006" t="s">
        <v>64</v>
      </c>
      <c r="B1006" t="str">
        <f t="shared" si="30"/>
        <v>2016</v>
      </c>
      <c r="C1006" t="s">
        <v>37</v>
      </c>
      <c r="D1006" t="s">
        <v>38</v>
      </c>
      <c r="E1006" t="s">
        <v>15</v>
      </c>
      <c r="F1006">
        <v>0</v>
      </c>
      <c r="G1006">
        <v>0</v>
      </c>
      <c r="H1006">
        <v>0</v>
      </c>
      <c r="I1006">
        <v>0</v>
      </c>
      <c r="J1006">
        <v>62597.883126000001</v>
      </c>
      <c r="K1006">
        <v>0</v>
      </c>
      <c r="M1006" t="str">
        <f t="shared" si="31"/>
        <v>2016Clothing</v>
      </c>
    </row>
    <row r="1007" spans="1:13" x14ac:dyDescent="0.25">
      <c r="A1007" t="s">
        <v>64</v>
      </c>
      <c r="B1007" t="str">
        <f t="shared" si="30"/>
        <v>2016</v>
      </c>
      <c r="C1007" t="s">
        <v>37</v>
      </c>
      <c r="D1007" t="s">
        <v>39</v>
      </c>
      <c r="E1007" t="s">
        <v>13</v>
      </c>
      <c r="F1007">
        <v>50.6</v>
      </c>
      <c r="G1007">
        <v>0</v>
      </c>
      <c r="H1007">
        <v>0</v>
      </c>
      <c r="I1007">
        <v>164.036959</v>
      </c>
      <c r="J1007">
        <v>55989.763197</v>
      </c>
      <c r="K1007">
        <v>3.8180000000000002E-3</v>
      </c>
      <c r="M1007" t="str">
        <f t="shared" si="31"/>
        <v>2016Other textiles</v>
      </c>
    </row>
    <row r="1008" spans="1:13" x14ac:dyDescent="0.25">
      <c r="A1008" t="s">
        <v>64</v>
      </c>
      <c r="B1008" t="str">
        <f t="shared" si="30"/>
        <v>2016</v>
      </c>
      <c r="C1008" t="s">
        <v>37</v>
      </c>
      <c r="D1008" t="s">
        <v>39</v>
      </c>
      <c r="E1008" t="s">
        <v>14</v>
      </c>
      <c r="F1008">
        <v>0</v>
      </c>
      <c r="G1008">
        <v>0</v>
      </c>
      <c r="H1008">
        <v>0</v>
      </c>
      <c r="I1008">
        <v>0</v>
      </c>
      <c r="J1008">
        <v>6274.5276640000002</v>
      </c>
      <c r="K1008">
        <v>0</v>
      </c>
      <c r="M1008" t="str">
        <f t="shared" si="31"/>
        <v>2016Other textiles</v>
      </c>
    </row>
    <row r="1009" spans="1:13" x14ac:dyDescent="0.25">
      <c r="A1009" t="s">
        <v>64</v>
      </c>
      <c r="B1009" t="str">
        <f t="shared" si="30"/>
        <v>2016</v>
      </c>
      <c r="C1009" t="s">
        <v>37</v>
      </c>
      <c r="D1009" t="s">
        <v>39</v>
      </c>
      <c r="E1009" t="s">
        <v>15</v>
      </c>
      <c r="F1009">
        <v>319</v>
      </c>
      <c r="G1009">
        <v>0</v>
      </c>
      <c r="H1009">
        <v>0</v>
      </c>
      <c r="I1009">
        <v>2.399041</v>
      </c>
      <c r="J1009">
        <v>20497.823844999999</v>
      </c>
      <c r="K1009">
        <v>1.5436999999999999E-2</v>
      </c>
      <c r="M1009" t="str">
        <f t="shared" si="31"/>
        <v>2016Other textiles</v>
      </c>
    </row>
    <row r="1010" spans="1:13" x14ac:dyDescent="0.25">
      <c r="A1010" t="s">
        <v>64</v>
      </c>
      <c r="B1010" t="str">
        <f t="shared" si="30"/>
        <v>2016</v>
      </c>
      <c r="C1010" t="s">
        <v>40</v>
      </c>
      <c r="D1010" t="s">
        <v>47</v>
      </c>
      <c r="E1010" t="s">
        <v>13</v>
      </c>
      <c r="F1010">
        <v>1947</v>
      </c>
      <c r="G1010">
        <v>0</v>
      </c>
      <c r="H1010">
        <v>0</v>
      </c>
      <c r="I1010">
        <v>5690.5439999999999</v>
      </c>
      <c r="J1010">
        <v>0</v>
      </c>
      <c r="K1010">
        <v>1</v>
      </c>
      <c r="M1010" t="str">
        <f t="shared" si="31"/>
        <v>2016Offroad tyres</v>
      </c>
    </row>
    <row r="1011" spans="1:13" x14ac:dyDescent="0.25">
      <c r="A1011" t="s">
        <v>64</v>
      </c>
      <c r="B1011" t="str">
        <f t="shared" si="30"/>
        <v>2016</v>
      </c>
      <c r="C1011" t="s">
        <v>40</v>
      </c>
      <c r="D1011" t="s">
        <v>47</v>
      </c>
      <c r="E1011" t="s">
        <v>14</v>
      </c>
      <c r="F1011">
        <v>10</v>
      </c>
      <c r="G1011">
        <v>0</v>
      </c>
      <c r="H1011">
        <v>0</v>
      </c>
      <c r="I1011">
        <v>0</v>
      </c>
      <c r="J1011">
        <v>0</v>
      </c>
      <c r="K1011">
        <v>1</v>
      </c>
      <c r="M1011" t="str">
        <f t="shared" si="31"/>
        <v>2016Offroad tyres</v>
      </c>
    </row>
    <row r="1012" spans="1:13" x14ac:dyDescent="0.25">
      <c r="A1012" t="s">
        <v>64</v>
      </c>
      <c r="B1012" t="str">
        <f t="shared" si="30"/>
        <v>2016</v>
      </c>
      <c r="C1012" t="s">
        <v>40</v>
      </c>
      <c r="D1012" t="s">
        <v>47</v>
      </c>
      <c r="E1012" t="s">
        <v>15</v>
      </c>
      <c r="F1012">
        <v>56</v>
      </c>
      <c r="G1012">
        <v>0</v>
      </c>
      <c r="H1012">
        <v>0</v>
      </c>
      <c r="I1012">
        <v>0</v>
      </c>
      <c r="J1012">
        <v>0</v>
      </c>
      <c r="K1012">
        <v>1</v>
      </c>
      <c r="M1012" t="str">
        <f t="shared" si="31"/>
        <v>2016Offroad tyres</v>
      </c>
    </row>
    <row r="1013" spans="1:13" x14ac:dyDescent="0.25">
      <c r="A1013" t="s">
        <v>64</v>
      </c>
      <c r="B1013" t="str">
        <f t="shared" si="30"/>
        <v>2016</v>
      </c>
      <c r="C1013" t="s">
        <v>40</v>
      </c>
      <c r="D1013" t="s">
        <v>41</v>
      </c>
      <c r="E1013" t="s">
        <v>13</v>
      </c>
      <c r="F1013">
        <v>0</v>
      </c>
      <c r="G1013">
        <v>0</v>
      </c>
      <c r="H1013">
        <v>0</v>
      </c>
      <c r="I1013">
        <v>1590.8414720000001</v>
      </c>
      <c r="J1013">
        <v>7839.1128310000004</v>
      </c>
      <c r="K1013">
        <v>0.16869999999999999</v>
      </c>
      <c r="M1013" t="str">
        <f t="shared" si="31"/>
        <v>2016Other rubber</v>
      </c>
    </row>
    <row r="1014" spans="1:13" x14ac:dyDescent="0.25">
      <c r="A1014" t="s">
        <v>64</v>
      </c>
      <c r="B1014" t="str">
        <f t="shared" si="30"/>
        <v>2016</v>
      </c>
      <c r="C1014" t="s">
        <v>40</v>
      </c>
      <c r="D1014" t="s">
        <v>41</v>
      </c>
      <c r="E1014" t="s">
        <v>14</v>
      </c>
      <c r="F1014">
        <v>0</v>
      </c>
      <c r="G1014">
        <v>0</v>
      </c>
      <c r="H1014">
        <v>0</v>
      </c>
      <c r="I1014">
        <v>0</v>
      </c>
      <c r="J1014">
        <v>170.42841300000001</v>
      </c>
      <c r="K1014">
        <v>0</v>
      </c>
      <c r="M1014" t="str">
        <f t="shared" si="31"/>
        <v>2016Other rubber</v>
      </c>
    </row>
    <row r="1015" spans="1:13" x14ac:dyDescent="0.25">
      <c r="A1015" t="s">
        <v>64</v>
      </c>
      <c r="B1015" t="str">
        <f t="shared" si="30"/>
        <v>2016</v>
      </c>
      <c r="C1015" t="s">
        <v>40</v>
      </c>
      <c r="D1015" t="s">
        <v>41</v>
      </c>
      <c r="E1015" t="s">
        <v>15</v>
      </c>
      <c r="F1015">
        <v>0</v>
      </c>
      <c r="G1015">
        <v>0</v>
      </c>
      <c r="H1015">
        <v>0</v>
      </c>
      <c r="I1015">
        <v>192.46052800000001</v>
      </c>
      <c r="J1015">
        <v>2459.2816910000001</v>
      </c>
      <c r="K1015">
        <v>7.2578000000000004E-2</v>
      </c>
      <c r="M1015" t="str">
        <f t="shared" si="31"/>
        <v>2016Other rubber</v>
      </c>
    </row>
    <row r="1016" spans="1:13" x14ac:dyDescent="0.25">
      <c r="A1016" t="s">
        <v>64</v>
      </c>
      <c r="B1016" t="str">
        <f t="shared" si="30"/>
        <v>2016</v>
      </c>
      <c r="C1016" t="s">
        <v>40</v>
      </c>
      <c r="D1016" t="s">
        <v>42</v>
      </c>
      <c r="E1016" t="s">
        <v>13</v>
      </c>
      <c r="F1016">
        <v>17306</v>
      </c>
      <c r="G1016">
        <v>0</v>
      </c>
      <c r="H1016">
        <v>0</v>
      </c>
      <c r="I1016">
        <v>12209.801729999999</v>
      </c>
      <c r="J1016">
        <v>853.30123300000002</v>
      </c>
      <c r="K1016">
        <v>0.97190200000000004</v>
      </c>
      <c r="M1016" t="str">
        <f t="shared" si="31"/>
        <v>2016Passenger tyres</v>
      </c>
    </row>
    <row r="1017" spans="1:13" x14ac:dyDescent="0.25">
      <c r="A1017" t="s">
        <v>64</v>
      </c>
      <c r="B1017" t="str">
        <f t="shared" si="30"/>
        <v>2016</v>
      </c>
      <c r="C1017" t="s">
        <v>40</v>
      </c>
      <c r="D1017" t="s">
        <v>42</v>
      </c>
      <c r="E1017" t="s">
        <v>14</v>
      </c>
      <c r="F1017">
        <v>250</v>
      </c>
      <c r="G1017">
        <v>0</v>
      </c>
      <c r="H1017">
        <v>0</v>
      </c>
      <c r="I1017">
        <v>0</v>
      </c>
      <c r="J1017">
        <v>122.23254799999999</v>
      </c>
      <c r="K1017">
        <v>0.67162299999999997</v>
      </c>
      <c r="M1017" t="str">
        <f t="shared" si="31"/>
        <v>2016Passenger tyres</v>
      </c>
    </row>
    <row r="1018" spans="1:13" x14ac:dyDescent="0.25">
      <c r="A1018" t="s">
        <v>64</v>
      </c>
      <c r="B1018" t="str">
        <f t="shared" si="30"/>
        <v>2016</v>
      </c>
      <c r="C1018" t="s">
        <v>40</v>
      </c>
      <c r="D1018" t="s">
        <v>42</v>
      </c>
      <c r="E1018" t="s">
        <v>15</v>
      </c>
      <c r="F1018">
        <v>1324</v>
      </c>
      <c r="G1018">
        <v>0</v>
      </c>
      <c r="H1018">
        <v>0</v>
      </c>
      <c r="I1018">
        <v>2535.5952699999998</v>
      </c>
      <c r="J1018">
        <v>0</v>
      </c>
      <c r="K1018">
        <v>1</v>
      </c>
      <c r="M1018" t="str">
        <f t="shared" si="31"/>
        <v>2016Passenger tyres</v>
      </c>
    </row>
    <row r="1019" spans="1:13" x14ac:dyDescent="0.25">
      <c r="A1019" t="s">
        <v>64</v>
      </c>
      <c r="B1019" t="str">
        <f t="shared" si="30"/>
        <v>2016</v>
      </c>
      <c r="C1019" t="s">
        <v>40</v>
      </c>
      <c r="D1019" t="s">
        <v>43</v>
      </c>
      <c r="E1019" t="s">
        <v>13</v>
      </c>
      <c r="F1019">
        <v>20944</v>
      </c>
      <c r="G1019">
        <v>0</v>
      </c>
      <c r="H1019">
        <v>0</v>
      </c>
      <c r="I1019">
        <v>6.2750000000000004</v>
      </c>
      <c r="J1019">
        <v>0</v>
      </c>
      <c r="K1019">
        <v>1</v>
      </c>
      <c r="M1019" t="str">
        <f t="shared" si="31"/>
        <v>2016Truck tyres</v>
      </c>
    </row>
    <row r="1020" spans="1:13" x14ac:dyDescent="0.25">
      <c r="A1020" t="s">
        <v>64</v>
      </c>
      <c r="B1020" t="str">
        <f t="shared" si="30"/>
        <v>2016</v>
      </c>
      <c r="C1020" t="s">
        <v>40</v>
      </c>
      <c r="D1020" t="s">
        <v>43</v>
      </c>
      <c r="E1020" t="s">
        <v>14</v>
      </c>
      <c r="F1020">
        <v>140</v>
      </c>
      <c r="G1020">
        <v>0</v>
      </c>
      <c r="H1020">
        <v>0</v>
      </c>
      <c r="I1020">
        <v>0</v>
      </c>
      <c r="J1020">
        <v>0</v>
      </c>
      <c r="K1020">
        <v>1</v>
      </c>
      <c r="M1020" t="str">
        <f t="shared" si="31"/>
        <v>2016Truck tyres</v>
      </c>
    </row>
    <row r="1021" spans="1:13" x14ac:dyDescent="0.25">
      <c r="A1021" t="s">
        <v>64</v>
      </c>
      <c r="B1021" t="str">
        <f t="shared" si="30"/>
        <v>2016</v>
      </c>
      <c r="C1021" t="s">
        <v>40</v>
      </c>
      <c r="D1021" t="s">
        <v>43</v>
      </c>
      <c r="E1021" t="s">
        <v>15</v>
      </c>
      <c r="F1021">
        <v>250</v>
      </c>
      <c r="G1021">
        <v>0</v>
      </c>
      <c r="H1021">
        <v>0</v>
      </c>
      <c r="I1021">
        <v>0</v>
      </c>
      <c r="J1021">
        <v>0</v>
      </c>
      <c r="K1021">
        <v>1</v>
      </c>
      <c r="M1021" t="str">
        <f t="shared" si="31"/>
        <v>2016Truck tyres</v>
      </c>
    </row>
    <row r="1022" spans="1:13" x14ac:dyDescent="0.25">
      <c r="A1022" t="s">
        <v>65</v>
      </c>
      <c r="B1022" t="str">
        <f t="shared" si="30"/>
        <v>2017</v>
      </c>
      <c r="C1022" t="s">
        <v>11</v>
      </c>
      <c r="D1022" t="s">
        <v>12</v>
      </c>
      <c r="E1022" t="s">
        <v>13</v>
      </c>
      <c r="F1022">
        <v>0</v>
      </c>
      <c r="G1022">
        <v>0</v>
      </c>
      <c r="H1022">
        <v>0</v>
      </c>
      <c r="I1022">
        <v>0</v>
      </c>
      <c r="J1022">
        <v>2966.3159209999999</v>
      </c>
      <c r="K1022">
        <v>0</v>
      </c>
      <c r="M1022" t="str">
        <f t="shared" si="31"/>
        <v>2017Asphalt</v>
      </c>
    </row>
    <row r="1023" spans="1:13" x14ac:dyDescent="0.25">
      <c r="A1023" t="s">
        <v>65</v>
      </c>
      <c r="B1023" t="str">
        <f t="shared" si="30"/>
        <v>2017</v>
      </c>
      <c r="C1023" t="s">
        <v>11</v>
      </c>
      <c r="D1023" t="s">
        <v>12</v>
      </c>
      <c r="E1023" t="s">
        <v>14</v>
      </c>
      <c r="F1023">
        <v>755452</v>
      </c>
      <c r="G1023">
        <v>0</v>
      </c>
      <c r="H1023">
        <v>0</v>
      </c>
      <c r="I1023">
        <v>0</v>
      </c>
      <c r="J1023">
        <v>953.20633999999995</v>
      </c>
      <c r="K1023">
        <v>0.99873900000000004</v>
      </c>
      <c r="M1023" t="str">
        <f t="shared" si="31"/>
        <v>2017Asphalt</v>
      </c>
    </row>
    <row r="1024" spans="1:13" x14ac:dyDescent="0.25">
      <c r="A1024" t="s">
        <v>65</v>
      </c>
      <c r="B1024" t="str">
        <f t="shared" si="30"/>
        <v>2017</v>
      </c>
      <c r="C1024" t="s">
        <v>11</v>
      </c>
      <c r="D1024" t="s">
        <v>12</v>
      </c>
      <c r="E1024" t="s">
        <v>15</v>
      </c>
      <c r="F1024">
        <v>2000</v>
      </c>
      <c r="G1024">
        <v>0</v>
      </c>
      <c r="H1024">
        <v>0</v>
      </c>
      <c r="I1024">
        <v>0</v>
      </c>
      <c r="J1024">
        <v>765.34398499999998</v>
      </c>
      <c r="K1024">
        <v>0.72323700000000002</v>
      </c>
      <c r="M1024" t="str">
        <f t="shared" si="31"/>
        <v>2017Asphalt</v>
      </c>
    </row>
    <row r="1025" spans="1:13" x14ac:dyDescent="0.25">
      <c r="A1025" t="s">
        <v>65</v>
      </c>
      <c r="B1025" t="str">
        <f t="shared" si="30"/>
        <v>2017</v>
      </c>
      <c r="C1025" t="s">
        <v>11</v>
      </c>
      <c r="D1025" t="s">
        <v>16</v>
      </c>
      <c r="E1025" t="s">
        <v>13</v>
      </c>
      <c r="F1025">
        <v>0</v>
      </c>
      <c r="G1025">
        <v>0</v>
      </c>
      <c r="H1025">
        <v>0</v>
      </c>
      <c r="I1025">
        <v>0</v>
      </c>
      <c r="J1025">
        <v>25403.063227999999</v>
      </c>
      <c r="K1025">
        <v>0</v>
      </c>
      <c r="M1025" t="str">
        <f t="shared" si="31"/>
        <v>2017Bricks</v>
      </c>
    </row>
    <row r="1026" spans="1:13" x14ac:dyDescent="0.25">
      <c r="A1026" t="s">
        <v>65</v>
      </c>
      <c r="B1026" t="str">
        <f t="shared" si="30"/>
        <v>2017</v>
      </c>
      <c r="C1026" t="s">
        <v>11</v>
      </c>
      <c r="D1026" t="s">
        <v>16</v>
      </c>
      <c r="E1026" t="s">
        <v>14</v>
      </c>
      <c r="F1026">
        <v>584157</v>
      </c>
      <c r="G1026">
        <v>0</v>
      </c>
      <c r="H1026">
        <v>0</v>
      </c>
      <c r="I1026">
        <v>0</v>
      </c>
      <c r="J1026">
        <v>26948.009753999999</v>
      </c>
      <c r="K1026">
        <v>0.95590200000000003</v>
      </c>
      <c r="M1026" t="str">
        <f t="shared" si="31"/>
        <v>2017Bricks</v>
      </c>
    </row>
    <row r="1027" spans="1:13" x14ac:dyDescent="0.25">
      <c r="A1027" t="s">
        <v>65</v>
      </c>
      <c r="B1027" t="str">
        <f t="shared" ref="B1027:B1090" si="32">RIGHT(A1027,4)</f>
        <v>2017</v>
      </c>
      <c r="C1027" t="s">
        <v>11</v>
      </c>
      <c r="D1027" t="s">
        <v>16</v>
      </c>
      <c r="E1027" t="s">
        <v>15</v>
      </c>
      <c r="F1027">
        <v>2000</v>
      </c>
      <c r="G1027">
        <v>0</v>
      </c>
      <c r="H1027">
        <v>0</v>
      </c>
      <c r="I1027">
        <v>0</v>
      </c>
      <c r="J1027">
        <v>50270.553505000003</v>
      </c>
      <c r="K1027">
        <v>3.8261999999999997E-2</v>
      </c>
      <c r="M1027" t="str">
        <f t="shared" ref="M1027:M1090" si="33">_xlfn.TEXTJOIN("",FALSE,B1027,D1027)</f>
        <v>2017Bricks</v>
      </c>
    </row>
    <row r="1028" spans="1:13" x14ac:dyDescent="0.25">
      <c r="A1028" t="s">
        <v>65</v>
      </c>
      <c r="B1028" t="str">
        <f t="shared" si="32"/>
        <v>2017</v>
      </c>
      <c r="C1028" t="s">
        <v>11</v>
      </c>
      <c r="D1028" t="s">
        <v>17</v>
      </c>
      <c r="E1028" t="s">
        <v>13</v>
      </c>
      <c r="F1028">
        <v>5909</v>
      </c>
      <c r="G1028">
        <v>0</v>
      </c>
      <c r="H1028">
        <v>0</v>
      </c>
      <c r="I1028">
        <v>0</v>
      </c>
      <c r="J1028">
        <v>30015.624993000001</v>
      </c>
      <c r="K1028">
        <v>0.16448299999999999</v>
      </c>
      <c r="M1028" t="str">
        <f t="shared" si="33"/>
        <v>2017Concrete</v>
      </c>
    </row>
    <row r="1029" spans="1:13" x14ac:dyDescent="0.25">
      <c r="A1029" t="s">
        <v>65</v>
      </c>
      <c r="B1029" t="str">
        <f t="shared" si="32"/>
        <v>2017</v>
      </c>
      <c r="C1029" t="s">
        <v>11</v>
      </c>
      <c r="D1029" t="s">
        <v>17</v>
      </c>
      <c r="E1029" t="s">
        <v>14</v>
      </c>
      <c r="F1029">
        <v>2227056</v>
      </c>
      <c r="G1029">
        <v>0</v>
      </c>
      <c r="H1029">
        <v>0</v>
      </c>
      <c r="I1029">
        <v>0</v>
      </c>
      <c r="J1029">
        <v>24513.268835999999</v>
      </c>
      <c r="K1029">
        <v>0.98911199999999999</v>
      </c>
      <c r="M1029" t="str">
        <f t="shared" si="33"/>
        <v>2017Concrete</v>
      </c>
    </row>
    <row r="1030" spans="1:13" x14ac:dyDescent="0.25">
      <c r="A1030" t="s">
        <v>65</v>
      </c>
      <c r="B1030" t="str">
        <f t="shared" si="32"/>
        <v>2017</v>
      </c>
      <c r="C1030" t="s">
        <v>11</v>
      </c>
      <c r="D1030" t="s">
        <v>17</v>
      </c>
      <c r="E1030" t="s">
        <v>15</v>
      </c>
      <c r="F1030">
        <v>30000</v>
      </c>
      <c r="G1030">
        <v>0</v>
      </c>
      <c r="H1030">
        <v>0</v>
      </c>
      <c r="I1030">
        <v>0</v>
      </c>
      <c r="J1030">
        <v>408.14434999999997</v>
      </c>
      <c r="K1030">
        <v>0.98657700000000004</v>
      </c>
      <c r="M1030" t="str">
        <f t="shared" si="33"/>
        <v>2017Concrete</v>
      </c>
    </row>
    <row r="1031" spans="1:13" x14ac:dyDescent="0.25">
      <c r="A1031" t="s">
        <v>65</v>
      </c>
      <c r="B1031" t="str">
        <f t="shared" si="32"/>
        <v>2017</v>
      </c>
      <c r="C1031" t="s">
        <v>11</v>
      </c>
      <c r="D1031" t="s">
        <v>18</v>
      </c>
      <c r="E1031" t="s">
        <v>13</v>
      </c>
      <c r="F1031">
        <v>774</v>
      </c>
      <c r="G1031">
        <v>0</v>
      </c>
      <c r="H1031">
        <v>0</v>
      </c>
      <c r="I1031">
        <v>0</v>
      </c>
      <c r="J1031">
        <v>20952.872746000001</v>
      </c>
      <c r="K1031">
        <v>3.5624000000000003E-2</v>
      </c>
      <c r="M1031" t="str">
        <f t="shared" si="33"/>
        <v>2017Plaster</v>
      </c>
    </row>
    <row r="1032" spans="1:13" x14ac:dyDescent="0.25">
      <c r="A1032" t="s">
        <v>65</v>
      </c>
      <c r="B1032" t="str">
        <f t="shared" si="32"/>
        <v>2017</v>
      </c>
      <c r="C1032" t="s">
        <v>11</v>
      </c>
      <c r="D1032" t="s">
        <v>18</v>
      </c>
      <c r="E1032" t="s">
        <v>14</v>
      </c>
      <c r="F1032">
        <v>33750</v>
      </c>
      <c r="G1032">
        <v>0</v>
      </c>
      <c r="H1032">
        <v>0</v>
      </c>
      <c r="I1032">
        <v>0</v>
      </c>
      <c r="J1032">
        <v>14570.566664</v>
      </c>
      <c r="K1032">
        <v>0.69845999999999997</v>
      </c>
      <c r="M1032" t="str">
        <f t="shared" si="33"/>
        <v>2017Plaster</v>
      </c>
    </row>
    <row r="1033" spans="1:13" x14ac:dyDescent="0.25">
      <c r="A1033" t="s">
        <v>65</v>
      </c>
      <c r="B1033" t="str">
        <f t="shared" si="32"/>
        <v>2017</v>
      </c>
      <c r="C1033" t="s">
        <v>11</v>
      </c>
      <c r="D1033" t="s">
        <v>18</v>
      </c>
      <c r="E1033" t="s">
        <v>15</v>
      </c>
      <c r="F1033">
        <v>0</v>
      </c>
      <c r="G1033">
        <v>0</v>
      </c>
      <c r="H1033">
        <v>0</v>
      </c>
      <c r="I1033">
        <v>0</v>
      </c>
      <c r="J1033">
        <v>4533.2480480000004</v>
      </c>
      <c r="K1033">
        <v>0</v>
      </c>
      <c r="M1033" t="str">
        <f t="shared" si="33"/>
        <v>2017Plaster</v>
      </c>
    </row>
    <row r="1034" spans="1:13" x14ac:dyDescent="0.25">
      <c r="A1034" t="s">
        <v>65</v>
      </c>
      <c r="B1034" t="str">
        <f t="shared" si="32"/>
        <v>2017</v>
      </c>
      <c r="C1034" t="s">
        <v>11</v>
      </c>
      <c r="D1034" t="s">
        <v>45</v>
      </c>
      <c r="E1034" t="s">
        <v>13</v>
      </c>
      <c r="F1034">
        <v>7339</v>
      </c>
      <c r="G1034">
        <v>0</v>
      </c>
      <c r="H1034">
        <v>0</v>
      </c>
      <c r="I1034">
        <v>0</v>
      </c>
      <c r="J1034">
        <v>13254.105654000001</v>
      </c>
      <c r="K1034">
        <v>0.356381</v>
      </c>
      <c r="M1034" t="str">
        <f t="shared" si="33"/>
        <v>2017Rubble</v>
      </c>
    </row>
    <row r="1035" spans="1:13" x14ac:dyDescent="0.25">
      <c r="A1035" t="s">
        <v>65</v>
      </c>
      <c r="B1035" t="str">
        <f t="shared" si="32"/>
        <v>2017</v>
      </c>
      <c r="C1035" t="s">
        <v>11</v>
      </c>
      <c r="D1035" t="s">
        <v>45</v>
      </c>
      <c r="E1035" t="s">
        <v>14</v>
      </c>
      <c r="F1035">
        <v>339212</v>
      </c>
      <c r="G1035">
        <v>0</v>
      </c>
      <c r="H1035">
        <v>0</v>
      </c>
      <c r="I1035">
        <v>0</v>
      </c>
      <c r="J1035">
        <v>9275.3277309999994</v>
      </c>
      <c r="K1035">
        <v>0.97338400000000003</v>
      </c>
      <c r="M1035" t="str">
        <f t="shared" si="33"/>
        <v>2017Rubble</v>
      </c>
    </row>
    <row r="1036" spans="1:13" x14ac:dyDescent="0.25">
      <c r="A1036" t="s">
        <v>65</v>
      </c>
      <c r="B1036" t="str">
        <f t="shared" si="32"/>
        <v>2017</v>
      </c>
      <c r="C1036" t="s">
        <v>11</v>
      </c>
      <c r="D1036" t="s">
        <v>45</v>
      </c>
      <c r="E1036" t="s">
        <v>15</v>
      </c>
      <c r="F1036">
        <v>0</v>
      </c>
      <c r="G1036">
        <v>0</v>
      </c>
      <c r="H1036">
        <v>0</v>
      </c>
      <c r="I1036">
        <v>0</v>
      </c>
      <c r="J1036">
        <v>3062.167109</v>
      </c>
      <c r="K1036">
        <v>0</v>
      </c>
      <c r="M1036" t="str">
        <f t="shared" si="33"/>
        <v>2017Rubble</v>
      </c>
    </row>
    <row r="1037" spans="1:13" x14ac:dyDescent="0.25">
      <c r="A1037" t="s">
        <v>65</v>
      </c>
      <c r="B1037" t="str">
        <f t="shared" si="32"/>
        <v>2017</v>
      </c>
      <c r="C1037" t="s">
        <v>11</v>
      </c>
      <c r="D1037" t="s">
        <v>19</v>
      </c>
      <c r="E1037" t="s">
        <v>13</v>
      </c>
      <c r="F1037">
        <v>14588</v>
      </c>
      <c r="G1037">
        <v>0</v>
      </c>
      <c r="H1037">
        <v>0</v>
      </c>
      <c r="I1037">
        <v>0</v>
      </c>
      <c r="J1037">
        <v>100809.722484</v>
      </c>
      <c r="K1037">
        <v>0.126414</v>
      </c>
      <c r="M1037" t="str">
        <f t="shared" si="33"/>
        <v>2017Soil and natural materials</v>
      </c>
    </row>
    <row r="1038" spans="1:13" x14ac:dyDescent="0.25">
      <c r="A1038" t="s">
        <v>65</v>
      </c>
      <c r="B1038" t="str">
        <f t="shared" si="32"/>
        <v>2017</v>
      </c>
      <c r="C1038" t="s">
        <v>11</v>
      </c>
      <c r="D1038" t="s">
        <v>19</v>
      </c>
      <c r="E1038" t="s">
        <v>14</v>
      </c>
      <c r="F1038">
        <v>76889</v>
      </c>
      <c r="G1038">
        <v>0</v>
      </c>
      <c r="H1038">
        <v>0</v>
      </c>
      <c r="I1038">
        <v>0</v>
      </c>
      <c r="J1038">
        <v>691061.85647799994</v>
      </c>
      <c r="K1038">
        <v>0.100122</v>
      </c>
      <c r="M1038" t="str">
        <f t="shared" si="33"/>
        <v>2017Soil and natural materials</v>
      </c>
    </row>
    <row r="1039" spans="1:13" x14ac:dyDescent="0.25">
      <c r="A1039" t="s">
        <v>65</v>
      </c>
      <c r="B1039" t="str">
        <f t="shared" si="32"/>
        <v>2017</v>
      </c>
      <c r="C1039" t="s">
        <v>11</v>
      </c>
      <c r="D1039" t="s">
        <v>19</v>
      </c>
      <c r="E1039" t="s">
        <v>15</v>
      </c>
      <c r="F1039">
        <v>800</v>
      </c>
      <c r="G1039">
        <v>0</v>
      </c>
      <c r="H1039">
        <v>0</v>
      </c>
      <c r="I1039">
        <v>0</v>
      </c>
      <c r="J1039">
        <v>15956.838588000001</v>
      </c>
      <c r="K1039">
        <v>4.7740999999999999E-2</v>
      </c>
      <c r="M1039" t="str">
        <f t="shared" si="33"/>
        <v>2017Soil and natural materials</v>
      </c>
    </row>
    <row r="1040" spans="1:13" x14ac:dyDescent="0.25">
      <c r="A1040" t="s">
        <v>65</v>
      </c>
      <c r="B1040" t="str">
        <f t="shared" si="32"/>
        <v>2017</v>
      </c>
      <c r="C1040" t="s">
        <v>20</v>
      </c>
      <c r="D1040" t="s">
        <v>21</v>
      </c>
      <c r="E1040" t="s">
        <v>13</v>
      </c>
      <c r="F1040">
        <v>7659</v>
      </c>
      <c r="G1040">
        <v>0</v>
      </c>
      <c r="H1040">
        <v>0</v>
      </c>
      <c r="I1040">
        <v>101.500286</v>
      </c>
      <c r="J1040">
        <v>26450.823530999998</v>
      </c>
      <c r="K1040">
        <v>0.22684000000000001</v>
      </c>
      <c r="M1040" t="str">
        <f t="shared" si="33"/>
        <v>2017Container glass</v>
      </c>
    </row>
    <row r="1041" spans="1:13" x14ac:dyDescent="0.25">
      <c r="A1041" t="s">
        <v>65</v>
      </c>
      <c r="B1041" t="str">
        <f t="shared" si="32"/>
        <v>2017</v>
      </c>
      <c r="C1041" t="s">
        <v>20</v>
      </c>
      <c r="D1041" t="s">
        <v>21</v>
      </c>
      <c r="E1041" t="s">
        <v>14</v>
      </c>
      <c r="F1041">
        <v>0</v>
      </c>
      <c r="G1041">
        <v>0</v>
      </c>
      <c r="H1041">
        <v>0</v>
      </c>
      <c r="I1041">
        <v>3.8499840000000001</v>
      </c>
      <c r="J1041">
        <v>640.98522700000001</v>
      </c>
      <c r="K1041">
        <v>5.9699999999999996E-3</v>
      </c>
      <c r="M1041" t="str">
        <f t="shared" si="33"/>
        <v>2017Container glass</v>
      </c>
    </row>
    <row r="1042" spans="1:13" x14ac:dyDescent="0.25">
      <c r="A1042" t="s">
        <v>65</v>
      </c>
      <c r="B1042" t="str">
        <f t="shared" si="32"/>
        <v>2017</v>
      </c>
      <c r="C1042" t="s">
        <v>20</v>
      </c>
      <c r="D1042" t="s">
        <v>21</v>
      </c>
      <c r="E1042" t="s">
        <v>15</v>
      </c>
      <c r="F1042">
        <v>134895</v>
      </c>
      <c r="G1042">
        <v>0</v>
      </c>
      <c r="H1042">
        <v>0</v>
      </c>
      <c r="I1042">
        <v>2712.3097299999999</v>
      </c>
      <c r="J1042">
        <v>40121.147974</v>
      </c>
      <c r="K1042">
        <v>0.77425500000000003</v>
      </c>
      <c r="M1042" t="str">
        <f t="shared" si="33"/>
        <v>2017Container glass</v>
      </c>
    </row>
    <row r="1043" spans="1:13" x14ac:dyDescent="0.25">
      <c r="A1043" t="s">
        <v>65</v>
      </c>
      <c r="B1043" t="str">
        <f t="shared" si="32"/>
        <v>2017</v>
      </c>
      <c r="C1043" t="s">
        <v>20</v>
      </c>
      <c r="D1043" t="s">
        <v>22</v>
      </c>
      <c r="E1043" t="s">
        <v>13</v>
      </c>
      <c r="F1043">
        <v>0</v>
      </c>
      <c r="G1043">
        <v>0</v>
      </c>
      <c r="H1043">
        <v>0</v>
      </c>
      <c r="I1043">
        <v>0</v>
      </c>
      <c r="J1043">
        <v>12981.995599</v>
      </c>
      <c r="K1043">
        <v>0</v>
      </c>
      <c r="M1043" t="str">
        <f t="shared" si="33"/>
        <v>2017Other glass</v>
      </c>
    </row>
    <row r="1044" spans="1:13" x14ac:dyDescent="0.25">
      <c r="A1044" t="s">
        <v>65</v>
      </c>
      <c r="B1044" t="str">
        <f t="shared" si="32"/>
        <v>2017</v>
      </c>
      <c r="C1044" t="s">
        <v>20</v>
      </c>
      <c r="D1044" t="s">
        <v>22</v>
      </c>
      <c r="E1044" t="s">
        <v>14</v>
      </c>
      <c r="F1044">
        <v>0</v>
      </c>
      <c r="G1044">
        <v>0</v>
      </c>
      <c r="H1044">
        <v>0</v>
      </c>
      <c r="I1044">
        <v>0</v>
      </c>
      <c r="J1044">
        <v>3127.2584670000001</v>
      </c>
      <c r="K1044">
        <v>0</v>
      </c>
      <c r="M1044" t="str">
        <f t="shared" si="33"/>
        <v>2017Other glass</v>
      </c>
    </row>
    <row r="1045" spans="1:13" x14ac:dyDescent="0.25">
      <c r="A1045" t="s">
        <v>65</v>
      </c>
      <c r="B1045" t="str">
        <f t="shared" si="32"/>
        <v>2017</v>
      </c>
      <c r="C1045" t="s">
        <v>20</v>
      </c>
      <c r="D1045" t="s">
        <v>22</v>
      </c>
      <c r="E1045" t="s">
        <v>15</v>
      </c>
      <c r="F1045">
        <v>0</v>
      </c>
      <c r="G1045">
        <v>0</v>
      </c>
      <c r="H1045">
        <v>0</v>
      </c>
      <c r="I1045">
        <v>0</v>
      </c>
      <c r="J1045">
        <v>39729.352575999997</v>
      </c>
      <c r="K1045">
        <v>0</v>
      </c>
      <c r="M1045" t="str">
        <f t="shared" si="33"/>
        <v>2017Other glass</v>
      </c>
    </row>
    <row r="1046" spans="1:13" x14ac:dyDescent="0.25">
      <c r="A1046" t="s">
        <v>65</v>
      </c>
      <c r="B1046" t="str">
        <f t="shared" si="32"/>
        <v>2017</v>
      </c>
      <c r="C1046" t="s">
        <v>23</v>
      </c>
      <c r="D1046" t="s">
        <v>24</v>
      </c>
      <c r="E1046" t="s">
        <v>13</v>
      </c>
      <c r="F1046">
        <v>28825</v>
      </c>
      <c r="G1046">
        <v>0</v>
      </c>
      <c r="H1046">
        <v>0</v>
      </c>
      <c r="I1046">
        <v>0.80406100000000003</v>
      </c>
      <c r="J1046">
        <v>16419.756690999999</v>
      </c>
      <c r="K1046">
        <v>0.637096</v>
      </c>
      <c r="M1046" t="str">
        <f t="shared" si="33"/>
        <v>2017Aluminium</v>
      </c>
    </row>
    <row r="1047" spans="1:13" x14ac:dyDescent="0.25">
      <c r="A1047" t="s">
        <v>65</v>
      </c>
      <c r="B1047" t="str">
        <f t="shared" si="32"/>
        <v>2017</v>
      </c>
      <c r="C1047" t="s">
        <v>23</v>
      </c>
      <c r="D1047" t="s">
        <v>24</v>
      </c>
      <c r="E1047" t="s">
        <v>14</v>
      </c>
      <c r="F1047">
        <v>0</v>
      </c>
      <c r="G1047">
        <v>0</v>
      </c>
      <c r="H1047">
        <v>0</v>
      </c>
      <c r="I1047">
        <v>0.100164</v>
      </c>
      <c r="J1047">
        <v>3694.2500169999998</v>
      </c>
      <c r="K1047">
        <v>2.6999999999999999E-5</v>
      </c>
      <c r="M1047" t="str">
        <f t="shared" si="33"/>
        <v>2017Aluminium</v>
      </c>
    </row>
    <row r="1048" spans="1:13" x14ac:dyDescent="0.25">
      <c r="A1048" t="s">
        <v>65</v>
      </c>
      <c r="B1048" t="str">
        <f t="shared" si="32"/>
        <v>2017</v>
      </c>
      <c r="C1048" t="s">
        <v>23</v>
      </c>
      <c r="D1048" t="s">
        <v>24</v>
      </c>
      <c r="E1048" t="s">
        <v>15</v>
      </c>
      <c r="F1048">
        <v>1445</v>
      </c>
      <c r="G1048">
        <v>0</v>
      </c>
      <c r="H1048">
        <v>0</v>
      </c>
      <c r="I1048">
        <v>0.33577499999999999</v>
      </c>
      <c r="J1048">
        <v>21658.889672000001</v>
      </c>
      <c r="K1048">
        <v>6.2557000000000001E-2</v>
      </c>
      <c r="M1048" t="str">
        <f t="shared" si="33"/>
        <v>2017Aluminium</v>
      </c>
    </row>
    <row r="1049" spans="1:13" x14ac:dyDescent="0.25">
      <c r="A1049" t="s">
        <v>65</v>
      </c>
      <c r="B1049" t="str">
        <f t="shared" si="32"/>
        <v>2017</v>
      </c>
      <c r="C1049" t="s">
        <v>23</v>
      </c>
      <c r="D1049" t="s">
        <v>25</v>
      </c>
      <c r="E1049" t="s">
        <v>13</v>
      </c>
      <c r="F1049">
        <v>235387.54</v>
      </c>
      <c r="G1049">
        <v>0</v>
      </c>
      <c r="H1049">
        <v>0</v>
      </c>
      <c r="I1049">
        <v>168954.99826200001</v>
      </c>
      <c r="J1049">
        <v>53367.844885999999</v>
      </c>
      <c r="K1049">
        <v>0.88340200000000002</v>
      </c>
      <c r="M1049" t="str">
        <f t="shared" si="33"/>
        <v>2017Ferrous</v>
      </c>
    </row>
    <row r="1050" spans="1:13" x14ac:dyDescent="0.25">
      <c r="A1050" t="s">
        <v>65</v>
      </c>
      <c r="B1050" t="str">
        <f t="shared" si="32"/>
        <v>2017</v>
      </c>
      <c r="C1050" t="s">
        <v>23</v>
      </c>
      <c r="D1050" t="s">
        <v>25</v>
      </c>
      <c r="E1050" t="s">
        <v>14</v>
      </c>
      <c r="F1050">
        <v>92500</v>
      </c>
      <c r="G1050">
        <v>0</v>
      </c>
      <c r="H1050">
        <v>0</v>
      </c>
      <c r="I1050">
        <v>34917.567340000001</v>
      </c>
      <c r="J1050">
        <v>15819.279364</v>
      </c>
      <c r="K1050">
        <v>0.88955799999999996</v>
      </c>
      <c r="M1050" t="str">
        <f t="shared" si="33"/>
        <v>2017Ferrous</v>
      </c>
    </row>
    <row r="1051" spans="1:13" x14ac:dyDescent="0.25">
      <c r="A1051" t="s">
        <v>65</v>
      </c>
      <c r="B1051" t="str">
        <f t="shared" si="32"/>
        <v>2017</v>
      </c>
      <c r="C1051" t="s">
        <v>23</v>
      </c>
      <c r="D1051" t="s">
        <v>25</v>
      </c>
      <c r="E1051" t="s">
        <v>15</v>
      </c>
      <c r="F1051">
        <v>285189.98</v>
      </c>
      <c r="G1051">
        <v>0</v>
      </c>
      <c r="H1051">
        <v>0</v>
      </c>
      <c r="I1051">
        <v>108308.096397</v>
      </c>
      <c r="J1051">
        <v>36382.561921</v>
      </c>
      <c r="K1051">
        <v>0.91536499999999998</v>
      </c>
      <c r="M1051" t="str">
        <f t="shared" si="33"/>
        <v>2017Ferrous</v>
      </c>
    </row>
    <row r="1052" spans="1:13" x14ac:dyDescent="0.25">
      <c r="A1052" t="s">
        <v>65</v>
      </c>
      <c r="B1052" t="str">
        <f t="shared" si="32"/>
        <v>2017</v>
      </c>
      <c r="C1052" t="s">
        <v>23</v>
      </c>
      <c r="D1052" t="s">
        <v>26</v>
      </c>
      <c r="E1052" t="s">
        <v>13</v>
      </c>
      <c r="F1052">
        <v>615686</v>
      </c>
      <c r="G1052">
        <v>0</v>
      </c>
      <c r="H1052">
        <v>0</v>
      </c>
      <c r="I1052">
        <v>7540.414049</v>
      </c>
      <c r="J1052">
        <v>0</v>
      </c>
      <c r="K1052">
        <v>1</v>
      </c>
      <c r="M1052" t="str">
        <f t="shared" si="33"/>
        <v>2017Other metals</v>
      </c>
    </row>
    <row r="1053" spans="1:13" x14ac:dyDescent="0.25">
      <c r="A1053" t="s">
        <v>65</v>
      </c>
      <c r="B1053" t="str">
        <f t="shared" si="32"/>
        <v>2017</v>
      </c>
      <c r="C1053" t="s">
        <v>23</v>
      </c>
      <c r="D1053" t="s">
        <v>26</v>
      </c>
      <c r="E1053" t="s">
        <v>14</v>
      </c>
      <c r="F1053">
        <v>7312</v>
      </c>
      <c r="G1053">
        <v>0</v>
      </c>
      <c r="H1053">
        <v>0</v>
      </c>
      <c r="I1053">
        <v>564.65103099999999</v>
      </c>
      <c r="J1053">
        <v>0</v>
      </c>
      <c r="K1053">
        <v>1</v>
      </c>
      <c r="M1053" t="str">
        <f t="shared" si="33"/>
        <v>2017Other metals</v>
      </c>
    </row>
    <row r="1054" spans="1:13" x14ac:dyDescent="0.25">
      <c r="A1054" t="s">
        <v>65</v>
      </c>
      <c r="B1054" t="str">
        <f t="shared" si="32"/>
        <v>2017</v>
      </c>
      <c r="C1054" t="s">
        <v>23</v>
      </c>
      <c r="D1054" t="s">
        <v>26</v>
      </c>
      <c r="E1054" t="s">
        <v>15</v>
      </c>
      <c r="F1054">
        <v>8566</v>
      </c>
      <c r="G1054">
        <v>0</v>
      </c>
      <c r="H1054">
        <v>0</v>
      </c>
      <c r="I1054">
        <v>1164.38492</v>
      </c>
      <c r="J1054">
        <v>0</v>
      </c>
      <c r="K1054">
        <v>1</v>
      </c>
      <c r="M1054" t="str">
        <f t="shared" si="33"/>
        <v>2017Other metals</v>
      </c>
    </row>
    <row r="1055" spans="1:13" x14ac:dyDescent="0.25">
      <c r="A1055" t="s">
        <v>65</v>
      </c>
      <c r="B1055" t="str">
        <f t="shared" si="32"/>
        <v>2017</v>
      </c>
      <c r="C1055" t="s">
        <v>27</v>
      </c>
      <c r="D1055" t="s">
        <v>28</v>
      </c>
      <c r="E1055" t="s">
        <v>13</v>
      </c>
      <c r="F1055">
        <v>25381</v>
      </c>
      <c r="G1055">
        <v>0</v>
      </c>
      <c r="H1055">
        <v>0</v>
      </c>
      <c r="I1055">
        <v>6704.376878</v>
      </c>
      <c r="J1055">
        <v>233047.139398</v>
      </c>
      <c r="K1055">
        <v>0.121016</v>
      </c>
      <c r="M1055" t="str">
        <f t="shared" si="33"/>
        <v>2017Food organics</v>
      </c>
    </row>
    <row r="1056" spans="1:13" x14ac:dyDescent="0.25">
      <c r="A1056" t="s">
        <v>65</v>
      </c>
      <c r="B1056" t="str">
        <f t="shared" si="32"/>
        <v>2017</v>
      </c>
      <c r="C1056" t="s">
        <v>27</v>
      </c>
      <c r="D1056" t="s">
        <v>28</v>
      </c>
      <c r="E1056" t="s">
        <v>14</v>
      </c>
      <c r="F1056">
        <v>0</v>
      </c>
      <c r="G1056">
        <v>0</v>
      </c>
      <c r="H1056">
        <v>0</v>
      </c>
      <c r="I1056">
        <v>104.647469</v>
      </c>
      <c r="J1056">
        <v>2853.2162039999998</v>
      </c>
      <c r="K1056">
        <v>3.5379000000000001E-2</v>
      </c>
      <c r="M1056" t="str">
        <f t="shared" si="33"/>
        <v>2017Food organics</v>
      </c>
    </row>
    <row r="1057" spans="1:13" x14ac:dyDescent="0.25">
      <c r="A1057" t="s">
        <v>65</v>
      </c>
      <c r="B1057" t="str">
        <f t="shared" si="32"/>
        <v>2017</v>
      </c>
      <c r="C1057" t="s">
        <v>27</v>
      </c>
      <c r="D1057" t="s">
        <v>28</v>
      </c>
      <c r="E1057" t="s">
        <v>15</v>
      </c>
      <c r="F1057">
        <v>7555.04</v>
      </c>
      <c r="G1057">
        <v>0</v>
      </c>
      <c r="H1057">
        <v>0</v>
      </c>
      <c r="I1057">
        <v>6588.0796520000004</v>
      </c>
      <c r="J1057">
        <v>658192.71613299998</v>
      </c>
      <c r="K1057">
        <v>2.1035000000000002E-2</v>
      </c>
      <c r="M1057" t="str">
        <f t="shared" si="33"/>
        <v>2017Food organics</v>
      </c>
    </row>
    <row r="1058" spans="1:13" x14ac:dyDescent="0.25">
      <c r="A1058" t="s">
        <v>65</v>
      </c>
      <c r="B1058" t="str">
        <f t="shared" si="32"/>
        <v>2017</v>
      </c>
      <c r="C1058" t="s">
        <v>27</v>
      </c>
      <c r="D1058" t="s">
        <v>29</v>
      </c>
      <c r="E1058" t="s">
        <v>13</v>
      </c>
      <c r="F1058">
        <v>168789</v>
      </c>
      <c r="G1058">
        <v>0</v>
      </c>
      <c r="H1058">
        <v>0</v>
      </c>
      <c r="I1058">
        <v>0</v>
      </c>
      <c r="J1058">
        <v>58739.575012000001</v>
      </c>
      <c r="K1058">
        <v>0.74183600000000005</v>
      </c>
      <c r="M1058" t="str">
        <f t="shared" si="33"/>
        <v>2017Garden organics</v>
      </c>
    </row>
    <row r="1059" spans="1:13" x14ac:dyDescent="0.25">
      <c r="A1059" t="s">
        <v>65</v>
      </c>
      <c r="B1059" t="str">
        <f t="shared" si="32"/>
        <v>2017</v>
      </c>
      <c r="C1059" t="s">
        <v>27</v>
      </c>
      <c r="D1059" t="s">
        <v>29</v>
      </c>
      <c r="E1059" t="s">
        <v>14</v>
      </c>
      <c r="F1059">
        <v>0</v>
      </c>
      <c r="G1059">
        <v>0</v>
      </c>
      <c r="H1059">
        <v>0</v>
      </c>
      <c r="I1059">
        <v>0</v>
      </c>
      <c r="J1059">
        <v>20567.492098999999</v>
      </c>
      <c r="K1059">
        <v>0</v>
      </c>
      <c r="M1059" t="str">
        <f t="shared" si="33"/>
        <v>2017Garden organics</v>
      </c>
    </row>
    <row r="1060" spans="1:13" x14ac:dyDescent="0.25">
      <c r="A1060" t="s">
        <v>65</v>
      </c>
      <c r="B1060" t="str">
        <f t="shared" si="32"/>
        <v>2017</v>
      </c>
      <c r="C1060" t="s">
        <v>27</v>
      </c>
      <c r="D1060" t="s">
        <v>29</v>
      </c>
      <c r="E1060" t="s">
        <v>15</v>
      </c>
      <c r="F1060">
        <v>360402.96</v>
      </c>
      <c r="G1060">
        <v>0</v>
      </c>
      <c r="H1060">
        <v>0</v>
      </c>
      <c r="I1060">
        <v>0</v>
      </c>
      <c r="J1060">
        <v>104295.292227</v>
      </c>
      <c r="K1060">
        <v>0.775563</v>
      </c>
      <c r="M1060" t="str">
        <f t="shared" si="33"/>
        <v>2017Garden organics</v>
      </c>
    </row>
    <row r="1061" spans="1:13" x14ac:dyDescent="0.25">
      <c r="A1061" t="s">
        <v>65</v>
      </c>
      <c r="B1061" t="str">
        <f t="shared" si="32"/>
        <v>2017</v>
      </c>
      <c r="C1061" t="s">
        <v>27</v>
      </c>
      <c r="D1061" t="s">
        <v>30</v>
      </c>
      <c r="E1061" t="s">
        <v>13</v>
      </c>
      <c r="F1061">
        <v>62212</v>
      </c>
      <c r="G1061">
        <v>0</v>
      </c>
      <c r="H1061">
        <v>0</v>
      </c>
      <c r="I1061">
        <v>22.817564000000001</v>
      </c>
      <c r="J1061">
        <v>28995.766555999999</v>
      </c>
      <c r="K1061">
        <v>0.68217000000000005</v>
      </c>
      <c r="M1061" t="str">
        <f t="shared" si="33"/>
        <v>2017Other organics</v>
      </c>
    </row>
    <row r="1062" spans="1:13" x14ac:dyDescent="0.25">
      <c r="A1062" t="s">
        <v>65</v>
      </c>
      <c r="B1062" t="str">
        <f t="shared" si="32"/>
        <v>2017</v>
      </c>
      <c r="C1062" t="s">
        <v>27</v>
      </c>
      <c r="D1062" t="s">
        <v>30</v>
      </c>
      <c r="E1062" t="s">
        <v>14</v>
      </c>
      <c r="F1062">
        <v>11159</v>
      </c>
      <c r="G1062">
        <v>0</v>
      </c>
      <c r="H1062">
        <v>0</v>
      </c>
      <c r="I1062">
        <v>0</v>
      </c>
      <c r="J1062">
        <v>499.51234399999998</v>
      </c>
      <c r="K1062">
        <v>0.95715399999999995</v>
      </c>
      <c r="M1062" t="str">
        <f t="shared" si="33"/>
        <v>2017Other organics</v>
      </c>
    </row>
    <row r="1063" spans="1:13" x14ac:dyDescent="0.25">
      <c r="A1063" t="s">
        <v>65</v>
      </c>
      <c r="B1063" t="str">
        <f t="shared" si="32"/>
        <v>2017</v>
      </c>
      <c r="C1063" t="s">
        <v>27</v>
      </c>
      <c r="D1063" t="s">
        <v>30</v>
      </c>
      <c r="E1063" t="s">
        <v>15</v>
      </c>
      <c r="F1063">
        <v>14578</v>
      </c>
      <c r="G1063">
        <v>0</v>
      </c>
      <c r="H1063">
        <v>0</v>
      </c>
      <c r="I1063">
        <v>12.655436</v>
      </c>
      <c r="J1063">
        <v>104029.146213</v>
      </c>
      <c r="K1063">
        <v>0.123003</v>
      </c>
      <c r="M1063" t="str">
        <f t="shared" si="33"/>
        <v>2017Other organics</v>
      </c>
    </row>
    <row r="1064" spans="1:13" x14ac:dyDescent="0.25">
      <c r="A1064" t="s">
        <v>65</v>
      </c>
      <c r="B1064" t="str">
        <f t="shared" si="32"/>
        <v>2017</v>
      </c>
      <c r="C1064" t="s">
        <v>27</v>
      </c>
      <c r="D1064" t="s">
        <v>31</v>
      </c>
      <c r="E1064" t="s">
        <v>13</v>
      </c>
      <c r="F1064">
        <v>148488.95000000001</v>
      </c>
      <c r="G1064">
        <v>0</v>
      </c>
      <c r="H1064">
        <v>0</v>
      </c>
      <c r="I1064">
        <v>0.99929999999999997</v>
      </c>
      <c r="J1064">
        <v>226515.31113099999</v>
      </c>
      <c r="K1064">
        <v>0.39596700000000001</v>
      </c>
      <c r="M1064" t="str">
        <f t="shared" si="33"/>
        <v>2017Wood /timber</v>
      </c>
    </row>
    <row r="1065" spans="1:13" x14ac:dyDescent="0.25">
      <c r="A1065" t="s">
        <v>65</v>
      </c>
      <c r="B1065" t="str">
        <f t="shared" si="32"/>
        <v>2017</v>
      </c>
      <c r="C1065" t="s">
        <v>27</v>
      </c>
      <c r="D1065" t="s">
        <v>31</v>
      </c>
      <c r="E1065" t="s">
        <v>14</v>
      </c>
      <c r="F1065">
        <v>59892</v>
      </c>
      <c r="G1065">
        <v>0</v>
      </c>
      <c r="H1065">
        <v>0</v>
      </c>
      <c r="I1065">
        <v>1.453111</v>
      </c>
      <c r="J1065">
        <v>112165.048436</v>
      </c>
      <c r="K1065">
        <v>0.34809899999999999</v>
      </c>
      <c r="M1065" t="str">
        <f t="shared" si="33"/>
        <v>2017Wood /timber</v>
      </c>
    </row>
    <row r="1066" spans="1:13" x14ac:dyDescent="0.25">
      <c r="A1066" t="s">
        <v>65</v>
      </c>
      <c r="B1066" t="str">
        <f t="shared" si="32"/>
        <v>2017</v>
      </c>
      <c r="C1066" t="s">
        <v>27</v>
      </c>
      <c r="D1066" t="s">
        <v>31</v>
      </c>
      <c r="E1066" t="s">
        <v>15</v>
      </c>
      <c r="F1066">
        <v>19024.650000000001</v>
      </c>
      <c r="G1066">
        <v>0</v>
      </c>
      <c r="H1066">
        <v>0</v>
      </c>
      <c r="I1066">
        <v>0.22258900000000001</v>
      </c>
      <c r="J1066">
        <v>29109.253709000001</v>
      </c>
      <c r="K1066">
        <v>0.39524700000000001</v>
      </c>
      <c r="M1066" t="str">
        <f t="shared" si="33"/>
        <v>2017Wood /timber</v>
      </c>
    </row>
    <row r="1067" spans="1:13" x14ac:dyDescent="0.25">
      <c r="A1067" t="s">
        <v>65</v>
      </c>
      <c r="B1067" t="str">
        <f t="shared" si="32"/>
        <v>2017</v>
      </c>
      <c r="C1067" t="s">
        <v>32</v>
      </c>
      <c r="D1067" t="s">
        <v>33</v>
      </c>
      <c r="E1067" t="s">
        <v>13</v>
      </c>
      <c r="F1067">
        <v>484930.99</v>
      </c>
      <c r="G1067">
        <v>0</v>
      </c>
      <c r="H1067">
        <v>0</v>
      </c>
      <c r="I1067">
        <v>284235.67259999999</v>
      </c>
      <c r="J1067">
        <v>75551.280994999994</v>
      </c>
      <c r="K1067">
        <v>0.91056000000000004</v>
      </c>
      <c r="M1067" t="str">
        <f t="shared" si="33"/>
        <v>2017Cardboard</v>
      </c>
    </row>
    <row r="1068" spans="1:13" x14ac:dyDescent="0.25">
      <c r="A1068" t="s">
        <v>65</v>
      </c>
      <c r="B1068" t="str">
        <f t="shared" si="32"/>
        <v>2017</v>
      </c>
      <c r="C1068" t="s">
        <v>32</v>
      </c>
      <c r="D1068" t="s">
        <v>33</v>
      </c>
      <c r="E1068" t="s">
        <v>14</v>
      </c>
      <c r="F1068">
        <v>170</v>
      </c>
      <c r="G1068">
        <v>0</v>
      </c>
      <c r="H1068">
        <v>0</v>
      </c>
      <c r="I1068">
        <v>15790.870699999999</v>
      </c>
      <c r="J1068">
        <v>4107.250548</v>
      </c>
      <c r="K1068">
        <v>0.79533399999999999</v>
      </c>
      <c r="M1068" t="str">
        <f t="shared" si="33"/>
        <v>2017Cardboard</v>
      </c>
    </row>
    <row r="1069" spans="1:13" x14ac:dyDescent="0.25">
      <c r="A1069" t="s">
        <v>65</v>
      </c>
      <c r="B1069" t="str">
        <f t="shared" si="32"/>
        <v>2017</v>
      </c>
      <c r="C1069" t="s">
        <v>32</v>
      </c>
      <c r="D1069" t="s">
        <v>33</v>
      </c>
      <c r="E1069" t="s">
        <v>15</v>
      </c>
      <c r="F1069">
        <v>55.13</v>
      </c>
      <c r="G1069">
        <v>0</v>
      </c>
      <c r="H1069">
        <v>0</v>
      </c>
      <c r="I1069">
        <v>15790.870699999999</v>
      </c>
      <c r="J1069">
        <v>38233.460479000001</v>
      </c>
      <c r="K1069">
        <v>0.29301300000000002</v>
      </c>
      <c r="M1069" t="str">
        <f t="shared" si="33"/>
        <v>2017Cardboard</v>
      </c>
    </row>
    <row r="1070" spans="1:13" x14ac:dyDescent="0.25">
      <c r="A1070" t="s">
        <v>65</v>
      </c>
      <c r="B1070" t="str">
        <f t="shared" si="32"/>
        <v>2017</v>
      </c>
      <c r="C1070" t="s">
        <v>32</v>
      </c>
      <c r="D1070" t="s">
        <v>46</v>
      </c>
      <c r="E1070" t="s">
        <v>13</v>
      </c>
      <c r="F1070">
        <v>0</v>
      </c>
      <c r="G1070">
        <v>0</v>
      </c>
      <c r="H1070">
        <v>0</v>
      </c>
      <c r="I1070">
        <v>0</v>
      </c>
      <c r="J1070">
        <v>27290.615254</v>
      </c>
      <c r="K1070">
        <v>0</v>
      </c>
      <c r="M1070" t="str">
        <f t="shared" si="33"/>
        <v>2017Liquidpaperboard</v>
      </c>
    </row>
    <row r="1071" spans="1:13" x14ac:dyDescent="0.25">
      <c r="A1071" t="s">
        <v>65</v>
      </c>
      <c r="B1071" t="str">
        <f t="shared" si="32"/>
        <v>2017</v>
      </c>
      <c r="C1071" t="s">
        <v>32</v>
      </c>
      <c r="D1071" t="s">
        <v>46</v>
      </c>
      <c r="E1071" t="s">
        <v>14</v>
      </c>
      <c r="F1071">
        <v>0</v>
      </c>
      <c r="G1071">
        <v>0</v>
      </c>
      <c r="H1071">
        <v>0</v>
      </c>
      <c r="I1071">
        <v>0</v>
      </c>
      <c r="J1071">
        <v>509.94600300000002</v>
      </c>
      <c r="K1071">
        <v>0</v>
      </c>
      <c r="M1071" t="str">
        <f t="shared" si="33"/>
        <v>2017Liquidpaperboard</v>
      </c>
    </row>
    <row r="1072" spans="1:13" x14ac:dyDescent="0.25">
      <c r="A1072" t="s">
        <v>65</v>
      </c>
      <c r="B1072" t="str">
        <f t="shared" si="32"/>
        <v>2017</v>
      </c>
      <c r="C1072" t="s">
        <v>32</v>
      </c>
      <c r="D1072" t="s">
        <v>46</v>
      </c>
      <c r="E1072" t="s">
        <v>15</v>
      </c>
      <c r="F1072">
        <v>0</v>
      </c>
      <c r="G1072">
        <v>0</v>
      </c>
      <c r="H1072">
        <v>0</v>
      </c>
      <c r="I1072">
        <v>0</v>
      </c>
      <c r="J1072">
        <v>29029.628679000001</v>
      </c>
      <c r="K1072">
        <v>0</v>
      </c>
      <c r="M1072" t="str">
        <f t="shared" si="33"/>
        <v>2017Liquidpaperboard</v>
      </c>
    </row>
    <row r="1073" spans="1:13" x14ac:dyDescent="0.25">
      <c r="A1073" t="s">
        <v>65</v>
      </c>
      <c r="B1073" t="str">
        <f t="shared" si="32"/>
        <v>2017</v>
      </c>
      <c r="C1073" t="s">
        <v>32</v>
      </c>
      <c r="D1073" t="s">
        <v>34</v>
      </c>
      <c r="E1073" t="s">
        <v>13</v>
      </c>
      <c r="F1073">
        <v>129023</v>
      </c>
      <c r="G1073">
        <v>0</v>
      </c>
      <c r="H1073">
        <v>0</v>
      </c>
      <c r="I1073">
        <v>47038.033000000003</v>
      </c>
      <c r="J1073">
        <v>0</v>
      </c>
      <c r="K1073">
        <v>1</v>
      </c>
      <c r="M1073" t="str">
        <f t="shared" si="33"/>
        <v>2017Newsprint and magazines</v>
      </c>
    </row>
    <row r="1074" spans="1:13" x14ac:dyDescent="0.25">
      <c r="A1074" t="s">
        <v>65</v>
      </c>
      <c r="B1074" t="str">
        <f t="shared" si="32"/>
        <v>2017</v>
      </c>
      <c r="C1074" t="s">
        <v>32</v>
      </c>
      <c r="D1074" t="s">
        <v>34</v>
      </c>
      <c r="E1074" t="s">
        <v>14</v>
      </c>
      <c r="F1074">
        <v>0</v>
      </c>
      <c r="G1074">
        <v>0</v>
      </c>
      <c r="H1074">
        <v>0</v>
      </c>
      <c r="I1074">
        <v>3359.8595</v>
      </c>
      <c r="J1074">
        <v>0</v>
      </c>
      <c r="K1074">
        <v>1</v>
      </c>
      <c r="M1074" t="str">
        <f t="shared" si="33"/>
        <v>2017Newsprint and magazines</v>
      </c>
    </row>
    <row r="1075" spans="1:13" x14ac:dyDescent="0.25">
      <c r="A1075" t="s">
        <v>65</v>
      </c>
      <c r="B1075" t="str">
        <f t="shared" si="32"/>
        <v>2017</v>
      </c>
      <c r="C1075" t="s">
        <v>32</v>
      </c>
      <c r="D1075" t="s">
        <v>34</v>
      </c>
      <c r="E1075" t="s">
        <v>15</v>
      </c>
      <c r="F1075">
        <v>359</v>
      </c>
      <c r="G1075">
        <v>0</v>
      </c>
      <c r="H1075">
        <v>0</v>
      </c>
      <c r="I1075">
        <v>16799.297500000001</v>
      </c>
      <c r="J1075">
        <v>0</v>
      </c>
      <c r="K1075">
        <v>1</v>
      </c>
      <c r="M1075" t="str">
        <f t="shared" si="33"/>
        <v>2017Newsprint and magazines</v>
      </c>
    </row>
    <row r="1076" spans="1:13" x14ac:dyDescent="0.25">
      <c r="A1076" t="s">
        <v>65</v>
      </c>
      <c r="B1076" t="str">
        <f t="shared" si="32"/>
        <v>2017</v>
      </c>
      <c r="C1076" t="s">
        <v>32</v>
      </c>
      <c r="D1076" t="s">
        <v>35</v>
      </c>
      <c r="E1076" t="s">
        <v>13</v>
      </c>
      <c r="F1076">
        <v>24579</v>
      </c>
      <c r="G1076">
        <v>0</v>
      </c>
      <c r="H1076">
        <v>0</v>
      </c>
      <c r="I1076">
        <v>174100.12570599999</v>
      </c>
      <c r="J1076">
        <v>81471.036005000002</v>
      </c>
      <c r="K1076">
        <v>0.70918700000000001</v>
      </c>
      <c r="M1076" t="str">
        <f t="shared" si="33"/>
        <v>2017Other paper</v>
      </c>
    </row>
    <row r="1077" spans="1:13" x14ac:dyDescent="0.25">
      <c r="A1077" t="s">
        <v>65</v>
      </c>
      <c r="B1077" t="str">
        <f t="shared" si="32"/>
        <v>2017</v>
      </c>
      <c r="C1077" t="s">
        <v>32</v>
      </c>
      <c r="D1077" t="s">
        <v>35</v>
      </c>
      <c r="E1077" t="s">
        <v>14</v>
      </c>
      <c r="F1077">
        <v>2649</v>
      </c>
      <c r="G1077">
        <v>0</v>
      </c>
      <c r="H1077">
        <v>0</v>
      </c>
      <c r="I1077">
        <v>34.358179</v>
      </c>
      <c r="J1077">
        <v>1555.4502660000001</v>
      </c>
      <c r="K1077">
        <v>0.63304499999999997</v>
      </c>
      <c r="M1077" t="str">
        <f t="shared" si="33"/>
        <v>2017Other paper</v>
      </c>
    </row>
    <row r="1078" spans="1:13" x14ac:dyDescent="0.25">
      <c r="A1078" t="s">
        <v>65</v>
      </c>
      <c r="B1078" t="str">
        <f t="shared" si="32"/>
        <v>2017</v>
      </c>
      <c r="C1078" t="s">
        <v>32</v>
      </c>
      <c r="D1078" t="s">
        <v>35</v>
      </c>
      <c r="E1078" t="s">
        <v>15</v>
      </c>
      <c r="F1078">
        <v>118886</v>
      </c>
      <c r="G1078">
        <v>0</v>
      </c>
      <c r="H1078">
        <v>0</v>
      </c>
      <c r="I1078">
        <v>91088.505116</v>
      </c>
      <c r="J1078">
        <v>130628.65787900001</v>
      </c>
      <c r="K1078">
        <v>0.61647799999999997</v>
      </c>
      <c r="M1078" t="str">
        <f t="shared" si="33"/>
        <v>2017Other paper</v>
      </c>
    </row>
    <row r="1079" spans="1:13" x14ac:dyDescent="0.25">
      <c r="A1079" t="s">
        <v>65</v>
      </c>
      <c r="B1079" t="str">
        <f t="shared" si="32"/>
        <v>2017</v>
      </c>
      <c r="C1079" t="s">
        <v>32</v>
      </c>
      <c r="D1079" t="s">
        <v>36</v>
      </c>
      <c r="E1079" t="s">
        <v>13</v>
      </c>
      <c r="F1079">
        <v>24293</v>
      </c>
      <c r="G1079">
        <v>0</v>
      </c>
      <c r="H1079">
        <v>0</v>
      </c>
      <c r="I1079">
        <v>0</v>
      </c>
      <c r="J1079">
        <v>78328.917994999996</v>
      </c>
      <c r="K1079">
        <v>0.23672299999999999</v>
      </c>
      <c r="M1079" t="str">
        <f t="shared" si="33"/>
        <v>2017Printing and writing paper</v>
      </c>
    </row>
    <row r="1080" spans="1:13" x14ac:dyDescent="0.25">
      <c r="A1080" t="s">
        <v>65</v>
      </c>
      <c r="B1080" t="str">
        <f t="shared" si="32"/>
        <v>2017</v>
      </c>
      <c r="C1080" t="s">
        <v>32</v>
      </c>
      <c r="D1080" t="s">
        <v>36</v>
      </c>
      <c r="E1080" t="s">
        <v>14</v>
      </c>
      <c r="F1080">
        <v>0</v>
      </c>
      <c r="G1080">
        <v>0</v>
      </c>
      <c r="H1080">
        <v>0</v>
      </c>
      <c r="I1080">
        <v>0</v>
      </c>
      <c r="J1080">
        <v>1589.3499059999999</v>
      </c>
      <c r="K1080">
        <v>0</v>
      </c>
      <c r="M1080" t="str">
        <f t="shared" si="33"/>
        <v>2017Printing and writing paper</v>
      </c>
    </row>
    <row r="1081" spans="1:13" x14ac:dyDescent="0.25">
      <c r="A1081" t="s">
        <v>65</v>
      </c>
      <c r="B1081" t="str">
        <f t="shared" si="32"/>
        <v>2017</v>
      </c>
      <c r="C1081" t="s">
        <v>32</v>
      </c>
      <c r="D1081" t="s">
        <v>36</v>
      </c>
      <c r="E1081" t="s">
        <v>15</v>
      </c>
      <c r="F1081">
        <v>0</v>
      </c>
      <c r="G1081">
        <v>0</v>
      </c>
      <c r="H1081">
        <v>0</v>
      </c>
      <c r="I1081">
        <v>0</v>
      </c>
      <c r="J1081">
        <v>87205.264414999998</v>
      </c>
      <c r="K1081">
        <v>0</v>
      </c>
      <c r="M1081" t="str">
        <f t="shared" si="33"/>
        <v>2017Printing and writing paper</v>
      </c>
    </row>
    <row r="1082" spans="1:13" x14ac:dyDescent="0.25">
      <c r="A1082" t="s">
        <v>65</v>
      </c>
      <c r="B1082" t="str">
        <f t="shared" si="32"/>
        <v>2017</v>
      </c>
      <c r="C1082" t="s">
        <v>49</v>
      </c>
      <c r="D1082" t="s">
        <v>50</v>
      </c>
      <c r="E1082" t="s">
        <v>13</v>
      </c>
      <c r="F1082">
        <v>4778.1324880000002</v>
      </c>
      <c r="G1082">
        <v>0</v>
      </c>
      <c r="H1082">
        <v>1470.3177590417599</v>
      </c>
      <c r="I1082">
        <v>6228.1124980000004</v>
      </c>
      <c r="J1082">
        <v>51934.396398999997</v>
      </c>
      <c r="K1082">
        <v>0.19370200000000001</v>
      </c>
      <c r="M1082" t="str">
        <f t="shared" si="33"/>
        <v>2017HDPE (2)</v>
      </c>
    </row>
    <row r="1083" spans="1:13" x14ac:dyDescent="0.25">
      <c r="A1083" t="s">
        <v>65</v>
      </c>
      <c r="B1083" t="str">
        <f t="shared" si="32"/>
        <v>2017</v>
      </c>
      <c r="C1083" t="s">
        <v>49</v>
      </c>
      <c r="D1083" t="s">
        <v>50</v>
      </c>
      <c r="E1083" t="s">
        <v>14</v>
      </c>
      <c r="F1083">
        <v>261.53905400000002</v>
      </c>
      <c r="G1083">
        <v>0</v>
      </c>
      <c r="H1083">
        <v>165.740912793955</v>
      </c>
      <c r="I1083">
        <v>1470.526562</v>
      </c>
      <c r="J1083">
        <v>4157.0590629999997</v>
      </c>
      <c r="K1083">
        <v>0.31343399999999999</v>
      </c>
      <c r="M1083" t="str">
        <f t="shared" si="33"/>
        <v>2017HDPE (2)</v>
      </c>
    </row>
    <row r="1084" spans="1:13" x14ac:dyDescent="0.25">
      <c r="A1084" t="s">
        <v>65</v>
      </c>
      <c r="B1084" t="str">
        <f t="shared" si="32"/>
        <v>2017</v>
      </c>
      <c r="C1084" t="s">
        <v>49</v>
      </c>
      <c r="D1084" t="s">
        <v>50</v>
      </c>
      <c r="E1084" t="s">
        <v>15</v>
      </c>
      <c r="F1084">
        <v>4152.6893799999998</v>
      </c>
      <c r="G1084">
        <v>0</v>
      </c>
      <c r="H1084">
        <v>769.44132816428498</v>
      </c>
      <c r="I1084">
        <v>26642.481240000001</v>
      </c>
      <c r="J1084">
        <v>74311.875308999995</v>
      </c>
      <c r="K1084">
        <v>0.298126</v>
      </c>
      <c r="M1084" t="str">
        <f t="shared" si="33"/>
        <v>2017HDPE (2)</v>
      </c>
    </row>
    <row r="1085" spans="1:13" x14ac:dyDescent="0.25">
      <c r="A1085" t="s">
        <v>65</v>
      </c>
      <c r="B1085" t="str">
        <f t="shared" si="32"/>
        <v>2017</v>
      </c>
      <c r="C1085" t="s">
        <v>49</v>
      </c>
      <c r="D1085" t="s">
        <v>51</v>
      </c>
      <c r="E1085" t="s">
        <v>13</v>
      </c>
      <c r="F1085">
        <v>33595.677801999998</v>
      </c>
      <c r="G1085">
        <v>0</v>
      </c>
      <c r="H1085">
        <v>807.45265712745697</v>
      </c>
      <c r="I1085">
        <v>8681.3403230000004</v>
      </c>
      <c r="J1085">
        <v>38896.472616999999</v>
      </c>
      <c r="K1085">
        <v>0.52554199999999995</v>
      </c>
      <c r="M1085" t="str">
        <f t="shared" si="33"/>
        <v>2017LDPE (4)</v>
      </c>
    </row>
    <row r="1086" spans="1:13" x14ac:dyDescent="0.25">
      <c r="A1086" t="s">
        <v>65</v>
      </c>
      <c r="B1086" t="str">
        <f t="shared" si="32"/>
        <v>2017</v>
      </c>
      <c r="C1086" t="s">
        <v>49</v>
      </c>
      <c r="D1086" t="s">
        <v>51</v>
      </c>
      <c r="E1086" t="s">
        <v>14</v>
      </c>
      <c r="F1086">
        <v>0</v>
      </c>
      <c r="G1086">
        <v>0</v>
      </c>
      <c r="H1086">
        <v>0</v>
      </c>
      <c r="I1086">
        <v>0</v>
      </c>
      <c r="J1086">
        <v>3113.445909</v>
      </c>
      <c r="K1086">
        <v>0</v>
      </c>
      <c r="M1086" t="str">
        <f t="shared" si="33"/>
        <v>2017LDPE (4)</v>
      </c>
    </row>
    <row r="1087" spans="1:13" x14ac:dyDescent="0.25">
      <c r="A1087" t="s">
        <v>65</v>
      </c>
      <c r="B1087" t="str">
        <f t="shared" si="32"/>
        <v>2017</v>
      </c>
      <c r="C1087" t="s">
        <v>49</v>
      </c>
      <c r="D1087" t="s">
        <v>51</v>
      </c>
      <c r="E1087" t="s">
        <v>15</v>
      </c>
      <c r="F1087">
        <v>1833.3793209999999</v>
      </c>
      <c r="G1087">
        <v>0</v>
      </c>
      <c r="H1087">
        <v>398.79734287254399</v>
      </c>
      <c r="I1087">
        <v>852.34977700000002</v>
      </c>
      <c r="J1087">
        <v>35445.091262000002</v>
      </c>
      <c r="K1087">
        <v>8.0055000000000001E-2</v>
      </c>
      <c r="M1087" t="str">
        <f t="shared" si="33"/>
        <v>2017LDPE (4)</v>
      </c>
    </row>
    <row r="1088" spans="1:13" x14ac:dyDescent="0.25">
      <c r="A1088" t="s">
        <v>65</v>
      </c>
      <c r="B1088" t="str">
        <f t="shared" si="32"/>
        <v>2017</v>
      </c>
      <c r="C1088" t="s">
        <v>49</v>
      </c>
      <c r="D1088" t="s">
        <v>52</v>
      </c>
      <c r="E1088" t="s">
        <v>13</v>
      </c>
      <c r="F1088">
        <v>4615.3953289999999</v>
      </c>
      <c r="G1088">
        <v>0</v>
      </c>
      <c r="H1088">
        <v>30</v>
      </c>
      <c r="I1088">
        <v>2055.447228</v>
      </c>
      <c r="J1088">
        <v>29181.91373</v>
      </c>
      <c r="K1088">
        <v>0.18674199999999999</v>
      </c>
      <c r="M1088" t="str">
        <f t="shared" si="33"/>
        <v>2017Other plastics (7)</v>
      </c>
    </row>
    <row r="1089" spans="1:13" x14ac:dyDescent="0.25">
      <c r="A1089" t="s">
        <v>65</v>
      </c>
      <c r="B1089" t="str">
        <f t="shared" si="32"/>
        <v>2017</v>
      </c>
      <c r="C1089" t="s">
        <v>49</v>
      </c>
      <c r="D1089" t="s">
        <v>52</v>
      </c>
      <c r="E1089" t="s">
        <v>14</v>
      </c>
      <c r="F1089">
        <v>0</v>
      </c>
      <c r="G1089">
        <v>0</v>
      </c>
      <c r="H1089">
        <v>0</v>
      </c>
      <c r="I1089">
        <v>0</v>
      </c>
      <c r="J1089">
        <v>2228.9708580000001</v>
      </c>
      <c r="K1089">
        <v>0</v>
      </c>
      <c r="M1089" t="str">
        <f t="shared" si="33"/>
        <v>2017Other plastics (7)</v>
      </c>
    </row>
    <row r="1090" spans="1:13" x14ac:dyDescent="0.25">
      <c r="A1090" t="s">
        <v>65</v>
      </c>
      <c r="B1090" t="str">
        <f t="shared" si="32"/>
        <v>2017</v>
      </c>
      <c r="C1090" t="s">
        <v>49</v>
      </c>
      <c r="D1090" t="s">
        <v>52</v>
      </c>
      <c r="E1090" t="s">
        <v>15</v>
      </c>
      <c r="F1090">
        <v>839.48166500000002</v>
      </c>
      <c r="G1090">
        <v>0</v>
      </c>
      <c r="H1090">
        <v>0</v>
      </c>
      <c r="I1090">
        <v>45.931781999999998</v>
      </c>
      <c r="J1090">
        <v>87635.961005999998</v>
      </c>
      <c r="K1090">
        <v>1.0002E-2</v>
      </c>
      <c r="M1090" t="str">
        <f t="shared" si="33"/>
        <v>2017Other plastics (7)</v>
      </c>
    </row>
    <row r="1091" spans="1:13" x14ac:dyDescent="0.25">
      <c r="A1091" t="s">
        <v>65</v>
      </c>
      <c r="B1091" t="str">
        <f t="shared" ref="B1091:B1154" si="34">RIGHT(A1091,4)</f>
        <v>2017</v>
      </c>
      <c r="C1091" t="s">
        <v>49</v>
      </c>
      <c r="D1091" t="s">
        <v>53</v>
      </c>
      <c r="E1091" t="s">
        <v>13</v>
      </c>
      <c r="F1091">
        <v>365.59480100000002</v>
      </c>
      <c r="G1091">
        <v>0</v>
      </c>
      <c r="H1091">
        <v>423.77439394169602</v>
      </c>
      <c r="I1091">
        <v>1997.657952</v>
      </c>
      <c r="J1091">
        <v>21512.574240000002</v>
      </c>
      <c r="K1091">
        <v>0.114694</v>
      </c>
      <c r="M1091" t="str">
        <f t="shared" ref="M1091:M1154" si="35">_xlfn.TEXTJOIN("",FALSE,B1091,D1091)</f>
        <v>2017PET (1)</v>
      </c>
    </row>
    <row r="1092" spans="1:13" x14ac:dyDescent="0.25">
      <c r="A1092" t="s">
        <v>65</v>
      </c>
      <c r="B1092" t="str">
        <f t="shared" si="34"/>
        <v>2017</v>
      </c>
      <c r="C1092" t="s">
        <v>49</v>
      </c>
      <c r="D1092" t="s">
        <v>53</v>
      </c>
      <c r="E1092" t="s">
        <v>14</v>
      </c>
      <c r="F1092">
        <v>0</v>
      </c>
      <c r="G1092">
        <v>0</v>
      </c>
      <c r="H1092">
        <v>98.775288388230095</v>
      </c>
      <c r="I1092">
        <v>0</v>
      </c>
      <c r="J1092">
        <v>1721.9617049999999</v>
      </c>
      <c r="K1092">
        <v>5.425E-2</v>
      </c>
      <c r="M1092" t="str">
        <f t="shared" si="35"/>
        <v>2017PET (1)</v>
      </c>
    </row>
    <row r="1093" spans="1:13" x14ac:dyDescent="0.25">
      <c r="A1093" t="s">
        <v>65</v>
      </c>
      <c r="B1093" t="str">
        <f t="shared" si="34"/>
        <v>2017</v>
      </c>
      <c r="C1093" t="s">
        <v>49</v>
      </c>
      <c r="D1093" t="s">
        <v>53</v>
      </c>
      <c r="E1093" t="s">
        <v>15</v>
      </c>
      <c r="F1093">
        <v>0</v>
      </c>
      <c r="G1093">
        <v>0</v>
      </c>
      <c r="H1093">
        <v>1764.61698433674</v>
      </c>
      <c r="I1093">
        <v>32362.058818000001</v>
      </c>
      <c r="J1093">
        <v>41488.437347999999</v>
      </c>
      <c r="K1093">
        <v>0.45132</v>
      </c>
      <c r="M1093" t="str">
        <f t="shared" si="35"/>
        <v>2017PET (1)</v>
      </c>
    </row>
    <row r="1094" spans="1:13" x14ac:dyDescent="0.25">
      <c r="A1094" t="s">
        <v>65</v>
      </c>
      <c r="B1094" t="str">
        <f t="shared" si="34"/>
        <v>2017</v>
      </c>
      <c r="C1094" t="s">
        <v>49</v>
      </c>
      <c r="D1094" t="s">
        <v>54</v>
      </c>
      <c r="E1094" t="s">
        <v>13</v>
      </c>
      <c r="F1094">
        <v>13754.525234000001</v>
      </c>
      <c r="G1094">
        <v>0</v>
      </c>
      <c r="H1094">
        <v>341.94107254490899</v>
      </c>
      <c r="I1094">
        <v>7251.7570669999996</v>
      </c>
      <c r="J1094">
        <v>41721.356103999999</v>
      </c>
      <c r="K1094">
        <v>0.33848600000000001</v>
      </c>
      <c r="M1094" t="str">
        <f t="shared" si="35"/>
        <v>2017PP (5)</v>
      </c>
    </row>
    <row r="1095" spans="1:13" x14ac:dyDescent="0.25">
      <c r="A1095" t="s">
        <v>65</v>
      </c>
      <c r="B1095" t="str">
        <f t="shared" si="34"/>
        <v>2017</v>
      </c>
      <c r="C1095" t="s">
        <v>49</v>
      </c>
      <c r="D1095" t="s">
        <v>54</v>
      </c>
      <c r="E1095" t="s">
        <v>14</v>
      </c>
      <c r="F1095">
        <v>0</v>
      </c>
      <c r="G1095">
        <v>0</v>
      </c>
      <c r="H1095">
        <v>187.61439120198</v>
      </c>
      <c r="I1095">
        <v>0</v>
      </c>
      <c r="J1095">
        <v>3339.562093</v>
      </c>
      <c r="K1095">
        <v>5.3191000000000002E-2</v>
      </c>
      <c r="M1095" t="str">
        <f t="shared" si="35"/>
        <v>2017PP (5)</v>
      </c>
    </row>
    <row r="1096" spans="1:13" x14ac:dyDescent="0.25">
      <c r="A1096" t="s">
        <v>65</v>
      </c>
      <c r="B1096" t="str">
        <f t="shared" si="34"/>
        <v>2017</v>
      </c>
      <c r="C1096" t="s">
        <v>49</v>
      </c>
      <c r="D1096" t="s">
        <v>54</v>
      </c>
      <c r="E1096" t="s">
        <v>15</v>
      </c>
      <c r="F1096">
        <v>3151.3653490000002</v>
      </c>
      <c r="G1096">
        <v>0</v>
      </c>
      <c r="H1096">
        <v>466.77786958644401</v>
      </c>
      <c r="I1096">
        <v>3546.4797330000001</v>
      </c>
      <c r="J1096">
        <v>38019.315768</v>
      </c>
      <c r="K1096">
        <v>0.15856500000000001</v>
      </c>
      <c r="M1096" t="str">
        <f t="shared" si="35"/>
        <v>2017PP (5)</v>
      </c>
    </row>
    <row r="1097" spans="1:13" x14ac:dyDescent="0.25">
      <c r="A1097" t="s">
        <v>65</v>
      </c>
      <c r="B1097" t="str">
        <f t="shared" si="34"/>
        <v>2017</v>
      </c>
      <c r="C1097" t="s">
        <v>49</v>
      </c>
      <c r="D1097" t="s">
        <v>55</v>
      </c>
      <c r="E1097" t="s">
        <v>13</v>
      </c>
      <c r="F1097">
        <v>2078.192137</v>
      </c>
      <c r="G1097">
        <v>0</v>
      </c>
      <c r="H1097">
        <v>250.14179728217999</v>
      </c>
      <c r="I1097">
        <v>1079.2165809999999</v>
      </c>
      <c r="J1097">
        <v>10864.936485</v>
      </c>
      <c r="K1097">
        <v>0.23874899999999999</v>
      </c>
      <c r="M1097" t="str">
        <f t="shared" si="35"/>
        <v>2017PS (6)</v>
      </c>
    </row>
    <row r="1098" spans="1:13" x14ac:dyDescent="0.25">
      <c r="A1098" t="s">
        <v>65</v>
      </c>
      <c r="B1098" t="str">
        <f t="shared" si="34"/>
        <v>2017</v>
      </c>
      <c r="C1098" t="s">
        <v>49</v>
      </c>
      <c r="D1098" t="s">
        <v>55</v>
      </c>
      <c r="E1098" t="s">
        <v>14</v>
      </c>
      <c r="F1098">
        <v>433.69314600000001</v>
      </c>
      <c r="G1098">
        <v>0</v>
      </c>
      <c r="H1098">
        <v>4.4948968499202397</v>
      </c>
      <c r="I1098">
        <v>411.13012600000002</v>
      </c>
      <c r="J1098">
        <v>869.67762700000003</v>
      </c>
      <c r="K1098">
        <v>0.49407800000000002</v>
      </c>
      <c r="M1098" t="str">
        <f t="shared" si="35"/>
        <v>2017PS (6)</v>
      </c>
    </row>
    <row r="1099" spans="1:13" x14ac:dyDescent="0.25">
      <c r="A1099" t="s">
        <v>65</v>
      </c>
      <c r="B1099" t="str">
        <f t="shared" si="34"/>
        <v>2017</v>
      </c>
      <c r="C1099" t="s">
        <v>49</v>
      </c>
      <c r="D1099" t="s">
        <v>55</v>
      </c>
      <c r="E1099" t="s">
        <v>15</v>
      </c>
      <c r="F1099">
        <v>1595.26378</v>
      </c>
      <c r="G1099">
        <v>0</v>
      </c>
      <c r="H1099">
        <v>52.363305867899903</v>
      </c>
      <c r="I1099">
        <v>1798.6943020000001</v>
      </c>
      <c r="J1099">
        <v>9900.8634820000007</v>
      </c>
      <c r="K1099">
        <v>0.25820500000000002</v>
      </c>
      <c r="M1099" t="str">
        <f t="shared" si="35"/>
        <v>2017PS (6)</v>
      </c>
    </row>
    <row r="1100" spans="1:13" x14ac:dyDescent="0.25">
      <c r="A1100" t="s">
        <v>65</v>
      </c>
      <c r="B1100" t="str">
        <f t="shared" si="34"/>
        <v>2017</v>
      </c>
      <c r="C1100" t="s">
        <v>49</v>
      </c>
      <c r="D1100" t="s">
        <v>56</v>
      </c>
      <c r="E1100" t="s">
        <v>13</v>
      </c>
      <c r="F1100">
        <v>1368.294318</v>
      </c>
      <c r="G1100">
        <v>0</v>
      </c>
      <c r="H1100">
        <v>52.878282923633599</v>
      </c>
      <c r="I1100">
        <v>1389.5559370000001</v>
      </c>
      <c r="J1100">
        <v>27379.639942000002</v>
      </c>
      <c r="K1100">
        <v>9.3100000000000002E-2</v>
      </c>
      <c r="M1100" t="str">
        <f t="shared" si="35"/>
        <v>2017PVC (3)</v>
      </c>
    </row>
    <row r="1101" spans="1:13" x14ac:dyDescent="0.25">
      <c r="A1101" t="s">
        <v>65</v>
      </c>
      <c r="B1101" t="str">
        <f t="shared" si="34"/>
        <v>2017</v>
      </c>
      <c r="C1101" t="s">
        <v>49</v>
      </c>
      <c r="D1101" t="s">
        <v>56</v>
      </c>
      <c r="E1101" t="s">
        <v>14</v>
      </c>
      <c r="F1101">
        <v>46.781801000000002</v>
      </c>
      <c r="G1101">
        <v>0</v>
      </c>
      <c r="H1101">
        <v>7.9184319840543999E-2</v>
      </c>
      <c r="I1101">
        <v>154.395104</v>
      </c>
      <c r="J1101">
        <v>2191.5876229999999</v>
      </c>
      <c r="K1101">
        <v>8.4107000000000001E-2</v>
      </c>
      <c r="M1101" t="str">
        <f t="shared" si="35"/>
        <v>2017PVC (3)</v>
      </c>
    </row>
    <row r="1102" spans="1:13" x14ac:dyDescent="0.25">
      <c r="A1102" t="s">
        <v>65</v>
      </c>
      <c r="B1102" t="str">
        <f t="shared" si="34"/>
        <v>2017</v>
      </c>
      <c r="C1102" t="s">
        <v>49</v>
      </c>
      <c r="D1102" t="s">
        <v>56</v>
      </c>
      <c r="E1102" t="s">
        <v>15</v>
      </c>
      <c r="F1102">
        <v>231.632993</v>
      </c>
      <c r="G1102">
        <v>0</v>
      </c>
      <c r="H1102">
        <v>7.0425327565258904</v>
      </c>
      <c r="I1102">
        <v>694.77796899999998</v>
      </c>
      <c r="J1102">
        <v>24950.175972000001</v>
      </c>
      <c r="K1102">
        <v>3.6062999999999998E-2</v>
      </c>
      <c r="M1102" t="str">
        <f t="shared" si="35"/>
        <v>2017PVC (3)</v>
      </c>
    </row>
    <row r="1103" spans="1:13" x14ac:dyDescent="0.25">
      <c r="A1103" t="s">
        <v>65</v>
      </c>
      <c r="B1103" t="str">
        <f t="shared" si="34"/>
        <v>2017</v>
      </c>
      <c r="C1103" t="s">
        <v>37</v>
      </c>
      <c r="D1103" t="s">
        <v>38</v>
      </c>
      <c r="E1103" t="s">
        <v>13</v>
      </c>
      <c r="F1103">
        <v>0</v>
      </c>
      <c r="G1103">
        <v>0</v>
      </c>
      <c r="H1103">
        <v>0</v>
      </c>
      <c r="I1103">
        <v>0</v>
      </c>
      <c r="J1103">
        <v>36460.599971000003</v>
      </c>
      <c r="K1103">
        <v>0</v>
      </c>
      <c r="M1103" t="str">
        <f t="shared" si="35"/>
        <v>2017Clothing</v>
      </c>
    </row>
    <row r="1104" spans="1:13" x14ac:dyDescent="0.25">
      <c r="A1104" t="s">
        <v>65</v>
      </c>
      <c r="B1104" t="str">
        <f t="shared" si="34"/>
        <v>2017</v>
      </c>
      <c r="C1104" t="s">
        <v>37</v>
      </c>
      <c r="D1104" t="s">
        <v>38</v>
      </c>
      <c r="E1104" t="s">
        <v>14</v>
      </c>
      <c r="F1104">
        <v>0</v>
      </c>
      <c r="G1104">
        <v>0</v>
      </c>
      <c r="H1104">
        <v>0</v>
      </c>
      <c r="I1104">
        <v>0</v>
      </c>
      <c r="J1104">
        <v>3520.9479970000002</v>
      </c>
      <c r="K1104">
        <v>0</v>
      </c>
      <c r="M1104" t="str">
        <f t="shared" si="35"/>
        <v>2017Clothing</v>
      </c>
    </row>
    <row r="1105" spans="1:13" x14ac:dyDescent="0.25">
      <c r="A1105" t="s">
        <v>65</v>
      </c>
      <c r="B1105" t="str">
        <f t="shared" si="34"/>
        <v>2017</v>
      </c>
      <c r="C1105" t="s">
        <v>37</v>
      </c>
      <c r="D1105" t="s">
        <v>38</v>
      </c>
      <c r="E1105" t="s">
        <v>15</v>
      </c>
      <c r="F1105">
        <v>0</v>
      </c>
      <c r="G1105">
        <v>0</v>
      </c>
      <c r="H1105">
        <v>0</v>
      </c>
      <c r="I1105">
        <v>0</v>
      </c>
      <c r="J1105">
        <v>64754.219592000001</v>
      </c>
      <c r="K1105">
        <v>0</v>
      </c>
      <c r="M1105" t="str">
        <f t="shared" si="35"/>
        <v>2017Clothing</v>
      </c>
    </row>
    <row r="1106" spans="1:13" x14ac:dyDescent="0.25">
      <c r="A1106" t="s">
        <v>65</v>
      </c>
      <c r="B1106" t="str">
        <f t="shared" si="34"/>
        <v>2017</v>
      </c>
      <c r="C1106" t="s">
        <v>37</v>
      </c>
      <c r="D1106" t="s">
        <v>39</v>
      </c>
      <c r="E1106" t="s">
        <v>13</v>
      </c>
      <c r="F1106">
        <v>99.8</v>
      </c>
      <c r="G1106">
        <v>0</v>
      </c>
      <c r="H1106">
        <v>0</v>
      </c>
      <c r="I1106">
        <v>51.184427999999997</v>
      </c>
      <c r="J1106">
        <v>56002.753024999998</v>
      </c>
      <c r="K1106">
        <v>2.6879999999999999E-3</v>
      </c>
      <c r="M1106" t="str">
        <f t="shared" si="35"/>
        <v>2017Other textiles</v>
      </c>
    </row>
    <row r="1107" spans="1:13" x14ac:dyDescent="0.25">
      <c r="A1107" t="s">
        <v>65</v>
      </c>
      <c r="B1107" t="str">
        <f t="shared" si="34"/>
        <v>2017</v>
      </c>
      <c r="C1107" t="s">
        <v>37</v>
      </c>
      <c r="D1107" t="s">
        <v>39</v>
      </c>
      <c r="E1107" t="s">
        <v>14</v>
      </c>
      <c r="F1107">
        <v>0</v>
      </c>
      <c r="G1107">
        <v>0</v>
      </c>
      <c r="H1107">
        <v>0</v>
      </c>
      <c r="I1107">
        <v>0</v>
      </c>
      <c r="J1107">
        <v>6275.9833760000001</v>
      </c>
      <c r="K1107">
        <v>0</v>
      </c>
      <c r="M1107" t="str">
        <f t="shared" si="35"/>
        <v>2017Other textiles</v>
      </c>
    </row>
    <row r="1108" spans="1:13" x14ac:dyDescent="0.25">
      <c r="A1108" t="s">
        <v>65</v>
      </c>
      <c r="B1108" t="str">
        <f t="shared" si="34"/>
        <v>2017</v>
      </c>
      <c r="C1108" t="s">
        <v>37</v>
      </c>
      <c r="D1108" t="s">
        <v>39</v>
      </c>
      <c r="E1108" t="s">
        <v>15</v>
      </c>
      <c r="F1108">
        <v>582.6</v>
      </c>
      <c r="G1108">
        <v>0</v>
      </c>
      <c r="H1108">
        <v>0</v>
      </c>
      <c r="I1108">
        <v>0.74857200000000002</v>
      </c>
      <c r="J1108">
        <v>21203.921285</v>
      </c>
      <c r="K1108">
        <v>2.6773999999999999E-2</v>
      </c>
      <c r="M1108" t="str">
        <f t="shared" si="35"/>
        <v>2017Other textiles</v>
      </c>
    </row>
    <row r="1109" spans="1:13" x14ac:dyDescent="0.25">
      <c r="A1109" t="s">
        <v>65</v>
      </c>
      <c r="B1109" t="str">
        <f t="shared" si="34"/>
        <v>2017</v>
      </c>
      <c r="C1109" t="s">
        <v>40</v>
      </c>
      <c r="D1109" t="s">
        <v>47</v>
      </c>
      <c r="E1109" t="s">
        <v>13</v>
      </c>
      <c r="F1109">
        <v>8000</v>
      </c>
      <c r="G1109">
        <v>0</v>
      </c>
      <c r="H1109">
        <v>0</v>
      </c>
      <c r="I1109">
        <v>4499.7430000000004</v>
      </c>
      <c r="J1109">
        <v>0</v>
      </c>
      <c r="K1109">
        <v>1</v>
      </c>
      <c r="M1109" t="str">
        <f t="shared" si="35"/>
        <v>2017Offroad tyres</v>
      </c>
    </row>
    <row r="1110" spans="1:13" x14ac:dyDescent="0.25">
      <c r="A1110" t="s">
        <v>65</v>
      </c>
      <c r="B1110" t="str">
        <f t="shared" si="34"/>
        <v>2017</v>
      </c>
      <c r="C1110" t="s">
        <v>40</v>
      </c>
      <c r="D1110" t="s">
        <v>47</v>
      </c>
      <c r="E1110" t="s">
        <v>14</v>
      </c>
      <c r="F1110">
        <v>0</v>
      </c>
      <c r="G1110">
        <v>0</v>
      </c>
      <c r="H1110">
        <v>0</v>
      </c>
      <c r="I1110">
        <v>0</v>
      </c>
      <c r="J1110">
        <v>0</v>
      </c>
      <c r="M1110" t="str">
        <f t="shared" si="35"/>
        <v>2017Offroad tyres</v>
      </c>
    </row>
    <row r="1111" spans="1:13" x14ac:dyDescent="0.25">
      <c r="A1111" t="s">
        <v>65</v>
      </c>
      <c r="B1111" t="str">
        <f t="shared" si="34"/>
        <v>2017</v>
      </c>
      <c r="C1111" t="s">
        <v>40</v>
      </c>
      <c r="D1111" t="s">
        <v>47</v>
      </c>
      <c r="E1111" t="s">
        <v>15</v>
      </c>
      <c r="F1111">
        <v>4745</v>
      </c>
      <c r="G1111">
        <v>0</v>
      </c>
      <c r="H1111">
        <v>0</v>
      </c>
      <c r="I1111">
        <v>0</v>
      </c>
      <c r="J1111">
        <v>0</v>
      </c>
      <c r="K1111">
        <v>1</v>
      </c>
      <c r="M1111" t="str">
        <f t="shared" si="35"/>
        <v>2017Offroad tyres</v>
      </c>
    </row>
    <row r="1112" spans="1:13" x14ac:dyDescent="0.25">
      <c r="A1112" t="s">
        <v>65</v>
      </c>
      <c r="B1112" t="str">
        <f t="shared" si="34"/>
        <v>2017</v>
      </c>
      <c r="C1112" t="s">
        <v>40</v>
      </c>
      <c r="D1112" t="s">
        <v>41</v>
      </c>
      <c r="E1112" t="s">
        <v>13</v>
      </c>
      <c r="F1112">
        <v>0</v>
      </c>
      <c r="G1112">
        <v>0</v>
      </c>
      <c r="H1112">
        <v>0</v>
      </c>
      <c r="I1112">
        <v>3201.2720479999998</v>
      </c>
      <c r="J1112">
        <v>7840.9315340000003</v>
      </c>
      <c r="K1112">
        <v>0.289912</v>
      </c>
      <c r="M1112" t="str">
        <f t="shared" si="35"/>
        <v>2017Other rubber</v>
      </c>
    </row>
    <row r="1113" spans="1:13" x14ac:dyDescent="0.25">
      <c r="A1113" t="s">
        <v>65</v>
      </c>
      <c r="B1113" t="str">
        <f t="shared" si="34"/>
        <v>2017</v>
      </c>
      <c r="C1113" t="s">
        <v>40</v>
      </c>
      <c r="D1113" t="s">
        <v>41</v>
      </c>
      <c r="E1113" t="s">
        <v>14</v>
      </c>
      <c r="F1113">
        <v>0</v>
      </c>
      <c r="G1113">
        <v>0</v>
      </c>
      <c r="H1113">
        <v>0</v>
      </c>
      <c r="I1113">
        <v>0</v>
      </c>
      <c r="J1113">
        <v>170.46795299999999</v>
      </c>
      <c r="K1113">
        <v>0</v>
      </c>
      <c r="M1113" t="str">
        <f t="shared" si="35"/>
        <v>2017Other rubber</v>
      </c>
    </row>
    <row r="1114" spans="1:13" x14ac:dyDescent="0.25">
      <c r="A1114" t="s">
        <v>65</v>
      </c>
      <c r="B1114" t="str">
        <f t="shared" si="34"/>
        <v>2017</v>
      </c>
      <c r="C1114" t="s">
        <v>40</v>
      </c>
      <c r="D1114" t="s">
        <v>41</v>
      </c>
      <c r="E1114" t="s">
        <v>15</v>
      </c>
      <c r="F1114">
        <v>0</v>
      </c>
      <c r="G1114">
        <v>0</v>
      </c>
      <c r="H1114">
        <v>0</v>
      </c>
      <c r="I1114">
        <v>387.290952</v>
      </c>
      <c r="J1114">
        <v>2543.9976360000001</v>
      </c>
      <c r="K1114">
        <v>0.13212299999999999</v>
      </c>
      <c r="M1114" t="str">
        <f t="shared" si="35"/>
        <v>2017Other rubber</v>
      </c>
    </row>
    <row r="1115" spans="1:13" x14ac:dyDescent="0.25">
      <c r="A1115" t="s">
        <v>65</v>
      </c>
      <c r="B1115" t="str">
        <f t="shared" si="34"/>
        <v>2017</v>
      </c>
      <c r="C1115" t="s">
        <v>40</v>
      </c>
      <c r="D1115" t="s">
        <v>42</v>
      </c>
      <c r="E1115" t="s">
        <v>13</v>
      </c>
      <c r="F1115">
        <v>16911</v>
      </c>
      <c r="G1115">
        <v>0</v>
      </c>
      <c r="H1115">
        <v>0</v>
      </c>
      <c r="I1115">
        <v>10463.566385</v>
      </c>
      <c r="J1115">
        <v>853.49920199999997</v>
      </c>
      <c r="K1115">
        <v>0.96976399999999996</v>
      </c>
      <c r="M1115" t="str">
        <f t="shared" si="35"/>
        <v>2017Passenger tyres</v>
      </c>
    </row>
    <row r="1116" spans="1:13" x14ac:dyDescent="0.25">
      <c r="A1116" t="s">
        <v>65</v>
      </c>
      <c r="B1116" t="str">
        <f t="shared" si="34"/>
        <v>2017</v>
      </c>
      <c r="C1116" t="s">
        <v>40</v>
      </c>
      <c r="D1116" t="s">
        <v>42</v>
      </c>
      <c r="E1116" t="s">
        <v>14</v>
      </c>
      <c r="F1116">
        <v>0</v>
      </c>
      <c r="G1116">
        <v>0</v>
      </c>
      <c r="H1116">
        <v>0</v>
      </c>
      <c r="I1116">
        <v>0</v>
      </c>
      <c r="J1116">
        <v>122.260907</v>
      </c>
      <c r="K1116">
        <v>0</v>
      </c>
      <c r="M1116" t="str">
        <f t="shared" si="35"/>
        <v>2017Passenger tyres</v>
      </c>
    </row>
    <row r="1117" spans="1:13" x14ac:dyDescent="0.25">
      <c r="A1117" t="s">
        <v>65</v>
      </c>
      <c r="B1117" t="str">
        <f t="shared" si="34"/>
        <v>2017</v>
      </c>
      <c r="C1117" t="s">
        <v>40</v>
      </c>
      <c r="D1117" t="s">
        <v>42</v>
      </c>
      <c r="E1117" t="s">
        <v>15</v>
      </c>
      <c r="F1117">
        <v>1894</v>
      </c>
      <c r="G1117">
        <v>0</v>
      </c>
      <c r="H1117">
        <v>0</v>
      </c>
      <c r="I1117">
        <v>2172.9566150000001</v>
      </c>
      <c r="J1117">
        <v>0</v>
      </c>
      <c r="K1117">
        <v>1</v>
      </c>
      <c r="M1117" t="str">
        <f t="shared" si="35"/>
        <v>2017Passenger tyres</v>
      </c>
    </row>
    <row r="1118" spans="1:13" x14ac:dyDescent="0.25">
      <c r="A1118" t="s">
        <v>65</v>
      </c>
      <c r="B1118" t="str">
        <f t="shared" si="34"/>
        <v>2017</v>
      </c>
      <c r="C1118" t="s">
        <v>40</v>
      </c>
      <c r="D1118" t="s">
        <v>43</v>
      </c>
      <c r="E1118" t="s">
        <v>13</v>
      </c>
      <c r="F1118">
        <v>0</v>
      </c>
      <c r="G1118">
        <v>0</v>
      </c>
      <c r="H1118">
        <v>0</v>
      </c>
      <c r="I1118">
        <v>72.792000000000002</v>
      </c>
      <c r="J1118">
        <v>0</v>
      </c>
      <c r="K1118">
        <v>1</v>
      </c>
      <c r="M1118" t="str">
        <f t="shared" si="35"/>
        <v>2017Truck tyres</v>
      </c>
    </row>
    <row r="1119" spans="1:13" x14ac:dyDescent="0.25">
      <c r="A1119" t="s">
        <v>65</v>
      </c>
      <c r="B1119" t="str">
        <f t="shared" si="34"/>
        <v>2017</v>
      </c>
      <c r="C1119" t="s">
        <v>40</v>
      </c>
      <c r="D1119" t="s">
        <v>43</v>
      </c>
      <c r="E1119" t="s">
        <v>14</v>
      </c>
      <c r="F1119">
        <v>0</v>
      </c>
      <c r="G1119">
        <v>0</v>
      </c>
      <c r="H1119">
        <v>0</v>
      </c>
      <c r="I1119">
        <v>0</v>
      </c>
      <c r="J1119">
        <v>0</v>
      </c>
      <c r="M1119" t="str">
        <f t="shared" si="35"/>
        <v>2017Truck tyres</v>
      </c>
    </row>
    <row r="1120" spans="1:13" x14ac:dyDescent="0.25">
      <c r="A1120" t="s">
        <v>65</v>
      </c>
      <c r="B1120" t="str">
        <f t="shared" si="34"/>
        <v>2017</v>
      </c>
      <c r="C1120" t="s">
        <v>40</v>
      </c>
      <c r="D1120" t="s">
        <v>43</v>
      </c>
      <c r="E1120" t="s">
        <v>15</v>
      </c>
      <c r="F1120">
        <v>7880</v>
      </c>
      <c r="G1120">
        <v>0</v>
      </c>
      <c r="H1120">
        <v>0</v>
      </c>
      <c r="I1120">
        <v>0</v>
      </c>
      <c r="J1120">
        <v>0</v>
      </c>
      <c r="K1120">
        <v>1</v>
      </c>
      <c r="M1120" t="str">
        <f t="shared" si="35"/>
        <v>2017Truck tyres</v>
      </c>
    </row>
    <row r="1121" spans="1:13" x14ac:dyDescent="0.25">
      <c r="A1121" t="s">
        <v>66</v>
      </c>
      <c r="B1121" t="str">
        <f t="shared" si="34"/>
        <v>2018</v>
      </c>
      <c r="C1121" t="s">
        <v>11</v>
      </c>
      <c r="D1121" t="s">
        <v>12</v>
      </c>
      <c r="E1121" t="s">
        <v>13</v>
      </c>
      <c r="F1121">
        <v>9036</v>
      </c>
      <c r="G1121">
        <v>0</v>
      </c>
      <c r="H1121">
        <v>0</v>
      </c>
      <c r="I1121">
        <v>0</v>
      </c>
      <c r="J1121">
        <v>3630.109676</v>
      </c>
      <c r="K1121">
        <v>0.71339900000000001</v>
      </c>
      <c r="M1121" t="str">
        <f t="shared" si="35"/>
        <v>2018Asphalt</v>
      </c>
    </row>
    <row r="1122" spans="1:13" x14ac:dyDescent="0.25">
      <c r="A1122" t="s">
        <v>66</v>
      </c>
      <c r="B1122" t="str">
        <f t="shared" si="34"/>
        <v>2018</v>
      </c>
      <c r="C1122" t="s">
        <v>11</v>
      </c>
      <c r="D1122" t="s">
        <v>12</v>
      </c>
      <c r="E1122" t="s">
        <v>14</v>
      </c>
      <c r="F1122">
        <v>430168</v>
      </c>
      <c r="G1122">
        <v>0</v>
      </c>
      <c r="H1122">
        <v>0</v>
      </c>
      <c r="I1122">
        <v>0</v>
      </c>
      <c r="J1122">
        <v>942.18288900000005</v>
      </c>
      <c r="K1122">
        <v>0.99781399999999998</v>
      </c>
      <c r="M1122" t="str">
        <f t="shared" si="35"/>
        <v>2018Asphalt</v>
      </c>
    </row>
    <row r="1123" spans="1:13" x14ac:dyDescent="0.25">
      <c r="A1123" t="s">
        <v>66</v>
      </c>
      <c r="B1123" t="str">
        <f t="shared" si="34"/>
        <v>2018</v>
      </c>
      <c r="C1123" t="s">
        <v>11</v>
      </c>
      <c r="D1123" t="s">
        <v>12</v>
      </c>
      <c r="E1123" t="s">
        <v>15</v>
      </c>
      <c r="F1123">
        <v>0</v>
      </c>
      <c r="G1123">
        <v>0</v>
      </c>
      <c r="H1123">
        <v>0</v>
      </c>
      <c r="I1123">
        <v>0</v>
      </c>
      <c r="J1123">
        <v>715.83824100000004</v>
      </c>
      <c r="K1123">
        <v>0</v>
      </c>
      <c r="M1123" t="str">
        <f t="shared" si="35"/>
        <v>2018Asphalt</v>
      </c>
    </row>
    <row r="1124" spans="1:13" x14ac:dyDescent="0.25">
      <c r="A1124" t="s">
        <v>66</v>
      </c>
      <c r="B1124" t="str">
        <f t="shared" si="34"/>
        <v>2018</v>
      </c>
      <c r="C1124" t="s">
        <v>11</v>
      </c>
      <c r="D1124" t="s">
        <v>16</v>
      </c>
      <c r="E1124" t="s">
        <v>13</v>
      </c>
      <c r="F1124">
        <v>0</v>
      </c>
      <c r="G1124">
        <v>0</v>
      </c>
      <c r="H1124">
        <v>0</v>
      </c>
      <c r="I1124">
        <v>0</v>
      </c>
      <c r="J1124">
        <v>31087.688595</v>
      </c>
      <c r="K1124">
        <v>0</v>
      </c>
      <c r="M1124" t="str">
        <f t="shared" si="35"/>
        <v>2018Bricks</v>
      </c>
    </row>
    <row r="1125" spans="1:13" x14ac:dyDescent="0.25">
      <c r="A1125" t="s">
        <v>66</v>
      </c>
      <c r="B1125" t="str">
        <f t="shared" si="34"/>
        <v>2018</v>
      </c>
      <c r="C1125" t="s">
        <v>11</v>
      </c>
      <c r="D1125" t="s">
        <v>16</v>
      </c>
      <c r="E1125" t="s">
        <v>14</v>
      </c>
      <c r="F1125">
        <v>797160</v>
      </c>
      <c r="G1125">
        <v>0</v>
      </c>
      <c r="H1125">
        <v>0</v>
      </c>
      <c r="I1125">
        <v>0</v>
      </c>
      <c r="J1125">
        <v>26636.366779</v>
      </c>
      <c r="K1125">
        <v>0.96766600000000003</v>
      </c>
      <c r="M1125" t="str">
        <f t="shared" si="35"/>
        <v>2018Bricks</v>
      </c>
    </row>
    <row r="1126" spans="1:13" x14ac:dyDescent="0.25">
      <c r="A1126" t="s">
        <v>66</v>
      </c>
      <c r="B1126" t="str">
        <f t="shared" si="34"/>
        <v>2018</v>
      </c>
      <c r="C1126" t="s">
        <v>11</v>
      </c>
      <c r="D1126" t="s">
        <v>16</v>
      </c>
      <c r="E1126" t="s">
        <v>15</v>
      </c>
      <c r="F1126">
        <v>250</v>
      </c>
      <c r="G1126">
        <v>0</v>
      </c>
      <c r="H1126">
        <v>0</v>
      </c>
      <c r="I1126">
        <v>0</v>
      </c>
      <c r="J1126">
        <v>47018.837678999997</v>
      </c>
      <c r="K1126">
        <v>5.2880000000000002E-3</v>
      </c>
      <c r="M1126" t="str">
        <f t="shared" si="35"/>
        <v>2018Bricks</v>
      </c>
    </row>
    <row r="1127" spans="1:13" x14ac:dyDescent="0.25">
      <c r="A1127" t="s">
        <v>66</v>
      </c>
      <c r="B1127" t="str">
        <f t="shared" si="34"/>
        <v>2018</v>
      </c>
      <c r="C1127" t="s">
        <v>11</v>
      </c>
      <c r="D1127" t="s">
        <v>17</v>
      </c>
      <c r="E1127" t="s">
        <v>13</v>
      </c>
      <c r="F1127">
        <v>0</v>
      </c>
      <c r="G1127">
        <v>0</v>
      </c>
      <c r="H1127">
        <v>0</v>
      </c>
      <c r="I1127">
        <v>0</v>
      </c>
      <c r="J1127">
        <v>36732.436336999999</v>
      </c>
      <c r="K1127">
        <v>0</v>
      </c>
      <c r="M1127" t="str">
        <f t="shared" si="35"/>
        <v>2018Concrete</v>
      </c>
    </row>
    <row r="1128" spans="1:13" x14ac:dyDescent="0.25">
      <c r="A1128" t="s">
        <v>66</v>
      </c>
      <c r="B1128" t="str">
        <f t="shared" si="34"/>
        <v>2018</v>
      </c>
      <c r="C1128" t="s">
        <v>11</v>
      </c>
      <c r="D1128" t="s">
        <v>17</v>
      </c>
      <c r="E1128" t="s">
        <v>14</v>
      </c>
      <c r="F1128">
        <v>2623738</v>
      </c>
      <c r="G1128">
        <v>0</v>
      </c>
      <c r="H1128">
        <v>0</v>
      </c>
      <c r="I1128">
        <v>0</v>
      </c>
      <c r="J1128">
        <v>24229.782666999999</v>
      </c>
      <c r="K1128">
        <v>0.99084899999999998</v>
      </c>
      <c r="M1128" t="str">
        <f t="shared" si="35"/>
        <v>2018Concrete</v>
      </c>
    </row>
    <row r="1129" spans="1:13" x14ac:dyDescent="0.25">
      <c r="A1129" t="s">
        <v>66</v>
      </c>
      <c r="B1129" t="str">
        <f t="shared" si="34"/>
        <v>2018</v>
      </c>
      <c r="C1129" t="s">
        <v>11</v>
      </c>
      <c r="D1129" t="s">
        <v>17</v>
      </c>
      <c r="E1129" t="s">
        <v>15</v>
      </c>
      <c r="F1129">
        <v>300</v>
      </c>
      <c r="G1129">
        <v>0</v>
      </c>
      <c r="H1129">
        <v>0</v>
      </c>
      <c r="I1129">
        <v>0</v>
      </c>
      <c r="J1129">
        <v>381.74381599999998</v>
      </c>
      <c r="K1129">
        <v>0.44004700000000002</v>
      </c>
      <c r="M1129" t="str">
        <f t="shared" si="35"/>
        <v>2018Concrete</v>
      </c>
    </row>
    <row r="1130" spans="1:13" x14ac:dyDescent="0.25">
      <c r="A1130" t="s">
        <v>66</v>
      </c>
      <c r="B1130" t="str">
        <f t="shared" si="34"/>
        <v>2018</v>
      </c>
      <c r="C1130" t="s">
        <v>11</v>
      </c>
      <c r="D1130" t="s">
        <v>18</v>
      </c>
      <c r="E1130" t="s">
        <v>13</v>
      </c>
      <c r="F1130">
        <v>35983</v>
      </c>
      <c r="G1130">
        <v>0</v>
      </c>
      <c r="H1130">
        <v>0</v>
      </c>
      <c r="I1130">
        <v>0</v>
      </c>
      <c r="J1130">
        <v>25641.647121000002</v>
      </c>
      <c r="K1130">
        <v>0.58390500000000001</v>
      </c>
      <c r="M1130" t="str">
        <f t="shared" si="35"/>
        <v>2018Plaster</v>
      </c>
    </row>
    <row r="1131" spans="1:13" x14ac:dyDescent="0.25">
      <c r="A1131" t="s">
        <v>66</v>
      </c>
      <c r="B1131" t="str">
        <f t="shared" si="34"/>
        <v>2018</v>
      </c>
      <c r="C1131" t="s">
        <v>11</v>
      </c>
      <c r="D1131" t="s">
        <v>18</v>
      </c>
      <c r="E1131" t="s">
        <v>14</v>
      </c>
      <c r="F1131">
        <v>0</v>
      </c>
      <c r="G1131">
        <v>0</v>
      </c>
      <c r="H1131">
        <v>0</v>
      </c>
      <c r="I1131">
        <v>0</v>
      </c>
      <c r="J1131">
        <v>14402.063877000001</v>
      </c>
      <c r="K1131">
        <v>0</v>
      </c>
      <c r="M1131" t="str">
        <f t="shared" si="35"/>
        <v>2018Plaster</v>
      </c>
    </row>
    <row r="1132" spans="1:13" x14ac:dyDescent="0.25">
      <c r="A1132" t="s">
        <v>66</v>
      </c>
      <c r="B1132" t="str">
        <f t="shared" si="34"/>
        <v>2018</v>
      </c>
      <c r="C1132" t="s">
        <v>11</v>
      </c>
      <c r="D1132" t="s">
        <v>18</v>
      </c>
      <c r="E1132" t="s">
        <v>15</v>
      </c>
      <c r="F1132">
        <v>0</v>
      </c>
      <c r="G1132">
        <v>0</v>
      </c>
      <c r="H1132">
        <v>0</v>
      </c>
      <c r="I1132">
        <v>0</v>
      </c>
      <c r="J1132">
        <v>4240.0180479999999</v>
      </c>
      <c r="K1132">
        <v>0</v>
      </c>
      <c r="M1132" t="str">
        <f t="shared" si="35"/>
        <v>2018Plaster</v>
      </c>
    </row>
    <row r="1133" spans="1:13" x14ac:dyDescent="0.25">
      <c r="A1133" t="s">
        <v>66</v>
      </c>
      <c r="B1133" t="str">
        <f t="shared" si="34"/>
        <v>2018</v>
      </c>
      <c r="C1133" t="s">
        <v>11</v>
      </c>
      <c r="D1133" t="s">
        <v>45</v>
      </c>
      <c r="E1133" t="s">
        <v>13</v>
      </c>
      <c r="F1133">
        <v>3732</v>
      </c>
      <c r="G1133">
        <v>0</v>
      </c>
      <c r="H1133">
        <v>0</v>
      </c>
      <c r="I1133">
        <v>0</v>
      </c>
      <c r="J1133">
        <v>16220.071787999999</v>
      </c>
      <c r="K1133">
        <v>0.18704799999999999</v>
      </c>
      <c r="M1133" t="str">
        <f t="shared" si="35"/>
        <v>2018Rubble</v>
      </c>
    </row>
    <row r="1134" spans="1:13" x14ac:dyDescent="0.25">
      <c r="A1134" t="s">
        <v>66</v>
      </c>
      <c r="B1134" t="str">
        <f t="shared" si="34"/>
        <v>2018</v>
      </c>
      <c r="C1134" t="s">
        <v>11</v>
      </c>
      <c r="D1134" t="s">
        <v>45</v>
      </c>
      <c r="E1134" t="s">
        <v>14</v>
      </c>
      <c r="F1134">
        <v>548412</v>
      </c>
      <c r="G1134">
        <v>0</v>
      </c>
      <c r="H1134">
        <v>0</v>
      </c>
      <c r="I1134">
        <v>0</v>
      </c>
      <c r="J1134">
        <v>9168.0622679999997</v>
      </c>
      <c r="K1134">
        <v>0.98355700000000001</v>
      </c>
      <c r="M1134" t="str">
        <f t="shared" si="35"/>
        <v>2018Rubble</v>
      </c>
    </row>
    <row r="1135" spans="1:13" x14ac:dyDescent="0.25">
      <c r="A1135" t="s">
        <v>66</v>
      </c>
      <c r="B1135" t="str">
        <f t="shared" si="34"/>
        <v>2018</v>
      </c>
      <c r="C1135" t="s">
        <v>11</v>
      </c>
      <c r="D1135" t="s">
        <v>45</v>
      </c>
      <c r="E1135" t="s">
        <v>15</v>
      </c>
      <c r="F1135">
        <v>0</v>
      </c>
      <c r="G1135">
        <v>0</v>
      </c>
      <c r="H1135">
        <v>0</v>
      </c>
      <c r="I1135">
        <v>0</v>
      </c>
      <c r="J1135">
        <v>2864.0929569999998</v>
      </c>
      <c r="K1135">
        <v>0</v>
      </c>
      <c r="M1135" t="str">
        <f t="shared" si="35"/>
        <v>2018Rubble</v>
      </c>
    </row>
    <row r="1136" spans="1:13" x14ac:dyDescent="0.25">
      <c r="A1136" t="s">
        <v>66</v>
      </c>
      <c r="B1136" t="str">
        <f t="shared" si="34"/>
        <v>2018</v>
      </c>
      <c r="C1136" t="s">
        <v>11</v>
      </c>
      <c r="D1136" t="s">
        <v>19</v>
      </c>
      <c r="E1136" t="s">
        <v>13</v>
      </c>
      <c r="F1136">
        <v>11635</v>
      </c>
      <c r="G1136">
        <v>0</v>
      </c>
      <c r="H1136">
        <v>0</v>
      </c>
      <c r="I1136">
        <v>0</v>
      </c>
      <c r="J1136">
        <v>123368.635972</v>
      </c>
      <c r="K1136">
        <v>8.6181999999999995E-2</v>
      </c>
      <c r="M1136" t="str">
        <f t="shared" si="35"/>
        <v>2018Soil and natural materials</v>
      </c>
    </row>
    <row r="1137" spans="1:13" x14ac:dyDescent="0.25">
      <c r="A1137" t="s">
        <v>66</v>
      </c>
      <c r="B1137" t="str">
        <f t="shared" si="34"/>
        <v>2018</v>
      </c>
      <c r="C1137" t="s">
        <v>11</v>
      </c>
      <c r="D1137" t="s">
        <v>19</v>
      </c>
      <c r="E1137" t="s">
        <v>14</v>
      </c>
      <c r="F1137">
        <v>1046785</v>
      </c>
      <c r="G1137">
        <v>0</v>
      </c>
      <c r="H1137">
        <v>0</v>
      </c>
      <c r="I1137">
        <v>0</v>
      </c>
      <c r="J1137">
        <v>683070.00196799997</v>
      </c>
      <c r="K1137">
        <v>0.605128</v>
      </c>
      <c r="M1137" t="str">
        <f t="shared" si="35"/>
        <v>2018Soil and natural materials</v>
      </c>
    </row>
    <row r="1138" spans="1:13" x14ac:dyDescent="0.25">
      <c r="A1138" t="s">
        <v>66</v>
      </c>
      <c r="B1138" t="str">
        <f t="shared" si="34"/>
        <v>2018</v>
      </c>
      <c r="C1138" t="s">
        <v>11</v>
      </c>
      <c r="D1138" t="s">
        <v>19</v>
      </c>
      <c r="E1138" t="s">
        <v>15</v>
      </c>
      <c r="F1138">
        <v>10</v>
      </c>
      <c r="G1138">
        <v>0</v>
      </c>
      <c r="H1138">
        <v>0</v>
      </c>
      <c r="I1138">
        <v>0</v>
      </c>
      <c r="J1138">
        <v>14924.681570999999</v>
      </c>
      <c r="K1138">
        <v>6.69E-4</v>
      </c>
      <c r="M1138" t="str">
        <f t="shared" si="35"/>
        <v>2018Soil and natural materials</v>
      </c>
    </row>
    <row r="1139" spans="1:13" x14ac:dyDescent="0.25">
      <c r="A1139" t="s">
        <v>66</v>
      </c>
      <c r="B1139" t="str">
        <f t="shared" si="34"/>
        <v>2018</v>
      </c>
      <c r="C1139" t="s">
        <v>20</v>
      </c>
      <c r="D1139" t="s">
        <v>21</v>
      </c>
      <c r="E1139" t="s">
        <v>13</v>
      </c>
      <c r="F1139">
        <v>0</v>
      </c>
      <c r="G1139">
        <v>0</v>
      </c>
      <c r="H1139">
        <v>0</v>
      </c>
      <c r="I1139">
        <v>418.64276999999998</v>
      </c>
      <c r="J1139">
        <v>32369.913723999998</v>
      </c>
      <c r="K1139">
        <v>1.2767000000000001E-2</v>
      </c>
      <c r="M1139" t="str">
        <f t="shared" si="35"/>
        <v>2018Container glass</v>
      </c>
    </row>
    <row r="1140" spans="1:13" x14ac:dyDescent="0.25">
      <c r="A1140" t="s">
        <v>66</v>
      </c>
      <c r="B1140" t="str">
        <f t="shared" si="34"/>
        <v>2018</v>
      </c>
      <c r="C1140" t="s">
        <v>20</v>
      </c>
      <c r="D1140" t="s">
        <v>21</v>
      </c>
      <c r="E1140" t="s">
        <v>14</v>
      </c>
      <c r="F1140">
        <v>0</v>
      </c>
      <c r="G1140">
        <v>0</v>
      </c>
      <c r="H1140">
        <v>0</v>
      </c>
      <c r="I1140">
        <v>15.879441999999999</v>
      </c>
      <c r="J1140">
        <v>633.57248900000002</v>
      </c>
      <c r="K1140">
        <v>2.445E-2</v>
      </c>
      <c r="M1140" t="str">
        <f t="shared" si="35"/>
        <v>2018Container glass</v>
      </c>
    </row>
    <row r="1141" spans="1:13" x14ac:dyDescent="0.25">
      <c r="A1141" t="s">
        <v>66</v>
      </c>
      <c r="B1141" t="str">
        <f t="shared" si="34"/>
        <v>2018</v>
      </c>
      <c r="C1141" t="s">
        <v>20</v>
      </c>
      <c r="D1141" t="s">
        <v>21</v>
      </c>
      <c r="E1141" t="s">
        <v>15</v>
      </c>
      <c r="F1141">
        <v>218376</v>
      </c>
      <c r="G1141">
        <v>0</v>
      </c>
      <c r="H1141">
        <v>0</v>
      </c>
      <c r="I1141">
        <v>11187.050788</v>
      </c>
      <c r="J1141">
        <v>37525.939393000001</v>
      </c>
      <c r="K1141">
        <v>0.85950000000000004</v>
      </c>
      <c r="M1141" t="str">
        <f t="shared" si="35"/>
        <v>2018Container glass</v>
      </c>
    </row>
    <row r="1142" spans="1:13" x14ac:dyDescent="0.25">
      <c r="A1142" t="s">
        <v>66</v>
      </c>
      <c r="B1142" t="str">
        <f t="shared" si="34"/>
        <v>2018</v>
      </c>
      <c r="C1142" t="s">
        <v>20</v>
      </c>
      <c r="D1142" t="s">
        <v>22</v>
      </c>
      <c r="E1142" t="s">
        <v>13</v>
      </c>
      <c r="F1142">
        <v>0</v>
      </c>
      <c r="G1142">
        <v>0</v>
      </c>
      <c r="H1142">
        <v>0</v>
      </c>
      <c r="I1142">
        <v>0</v>
      </c>
      <c r="J1142">
        <v>15887.069718000001</v>
      </c>
      <c r="K1142">
        <v>0</v>
      </c>
      <c r="M1142" t="str">
        <f t="shared" si="35"/>
        <v>2018Other glass</v>
      </c>
    </row>
    <row r="1143" spans="1:13" x14ac:dyDescent="0.25">
      <c r="A1143" t="s">
        <v>66</v>
      </c>
      <c r="B1143" t="str">
        <f t="shared" si="34"/>
        <v>2018</v>
      </c>
      <c r="C1143" t="s">
        <v>20</v>
      </c>
      <c r="D1143" t="s">
        <v>22</v>
      </c>
      <c r="E1143" t="s">
        <v>14</v>
      </c>
      <c r="F1143">
        <v>0</v>
      </c>
      <c r="G1143">
        <v>0</v>
      </c>
      <c r="H1143">
        <v>0</v>
      </c>
      <c r="I1143">
        <v>0</v>
      </c>
      <c r="J1143">
        <v>3091.0929700000002</v>
      </c>
      <c r="K1143">
        <v>0</v>
      </c>
      <c r="M1143" t="str">
        <f t="shared" si="35"/>
        <v>2018Other glass</v>
      </c>
    </row>
    <row r="1144" spans="1:13" x14ac:dyDescent="0.25">
      <c r="A1144" t="s">
        <v>66</v>
      </c>
      <c r="B1144" t="str">
        <f t="shared" si="34"/>
        <v>2018</v>
      </c>
      <c r="C1144" t="s">
        <v>20</v>
      </c>
      <c r="D1144" t="s">
        <v>22</v>
      </c>
      <c r="E1144" t="s">
        <v>15</v>
      </c>
      <c r="F1144">
        <v>0</v>
      </c>
      <c r="G1144">
        <v>0</v>
      </c>
      <c r="H1144">
        <v>0</v>
      </c>
      <c r="I1144">
        <v>0</v>
      </c>
      <c r="J1144">
        <v>37159.487008999997</v>
      </c>
      <c r="K1144">
        <v>0</v>
      </c>
      <c r="M1144" t="str">
        <f t="shared" si="35"/>
        <v>2018Other glass</v>
      </c>
    </row>
    <row r="1145" spans="1:13" x14ac:dyDescent="0.25">
      <c r="A1145" t="s">
        <v>66</v>
      </c>
      <c r="B1145" t="str">
        <f t="shared" si="34"/>
        <v>2018</v>
      </c>
      <c r="C1145" t="s">
        <v>23</v>
      </c>
      <c r="D1145" t="s">
        <v>24</v>
      </c>
      <c r="E1145" t="s">
        <v>13</v>
      </c>
      <c r="F1145">
        <v>0</v>
      </c>
      <c r="G1145">
        <v>0</v>
      </c>
      <c r="H1145">
        <v>0</v>
      </c>
      <c r="I1145">
        <v>56856.311131000002</v>
      </c>
      <c r="J1145">
        <v>20094.123226</v>
      </c>
      <c r="K1145">
        <v>0.738869</v>
      </c>
      <c r="M1145" t="str">
        <f t="shared" si="35"/>
        <v>2018Aluminium</v>
      </c>
    </row>
    <row r="1146" spans="1:13" x14ac:dyDescent="0.25">
      <c r="A1146" t="s">
        <v>66</v>
      </c>
      <c r="B1146" t="str">
        <f t="shared" si="34"/>
        <v>2018</v>
      </c>
      <c r="C1146" t="s">
        <v>23</v>
      </c>
      <c r="D1146" t="s">
        <v>24</v>
      </c>
      <c r="E1146" t="s">
        <v>14</v>
      </c>
      <c r="F1146">
        <v>0</v>
      </c>
      <c r="G1146">
        <v>0</v>
      </c>
      <c r="H1146">
        <v>0</v>
      </c>
      <c r="I1146">
        <v>7082.7747369999997</v>
      </c>
      <c r="J1146">
        <v>3651.5274899999999</v>
      </c>
      <c r="K1146">
        <v>0.65982600000000002</v>
      </c>
      <c r="M1146" t="str">
        <f t="shared" si="35"/>
        <v>2018Aluminium</v>
      </c>
    </row>
    <row r="1147" spans="1:13" x14ac:dyDescent="0.25">
      <c r="A1147" t="s">
        <v>66</v>
      </c>
      <c r="B1147" t="str">
        <f t="shared" si="34"/>
        <v>2018</v>
      </c>
      <c r="C1147" t="s">
        <v>23</v>
      </c>
      <c r="D1147" t="s">
        <v>24</v>
      </c>
      <c r="E1147" t="s">
        <v>15</v>
      </c>
      <c r="F1147">
        <v>0</v>
      </c>
      <c r="G1147">
        <v>0</v>
      </c>
      <c r="H1147">
        <v>0</v>
      </c>
      <c r="I1147">
        <v>23743.132831999999</v>
      </c>
      <c r="J1147">
        <v>20257.899442000002</v>
      </c>
      <c r="K1147">
        <v>0.53960300000000005</v>
      </c>
      <c r="M1147" t="str">
        <f t="shared" si="35"/>
        <v>2018Aluminium</v>
      </c>
    </row>
    <row r="1148" spans="1:13" x14ac:dyDescent="0.25">
      <c r="A1148" t="s">
        <v>66</v>
      </c>
      <c r="B1148" t="str">
        <f t="shared" si="34"/>
        <v>2018</v>
      </c>
      <c r="C1148" t="s">
        <v>23</v>
      </c>
      <c r="D1148" t="s">
        <v>25</v>
      </c>
      <c r="E1148" t="s">
        <v>13</v>
      </c>
      <c r="F1148">
        <v>225280</v>
      </c>
      <c r="G1148">
        <v>0</v>
      </c>
      <c r="H1148">
        <v>0</v>
      </c>
      <c r="I1148">
        <v>204040.579749</v>
      </c>
      <c r="J1148">
        <v>65310.349697999998</v>
      </c>
      <c r="K1148">
        <v>0.86796099999999998</v>
      </c>
      <c r="M1148" t="str">
        <f t="shared" si="35"/>
        <v>2018Ferrous</v>
      </c>
    </row>
    <row r="1149" spans="1:13" x14ac:dyDescent="0.25">
      <c r="A1149" t="s">
        <v>66</v>
      </c>
      <c r="B1149" t="str">
        <f t="shared" si="34"/>
        <v>2018</v>
      </c>
      <c r="C1149" t="s">
        <v>23</v>
      </c>
      <c r="D1149" t="s">
        <v>25</v>
      </c>
      <c r="E1149" t="s">
        <v>14</v>
      </c>
      <c r="F1149">
        <v>102955</v>
      </c>
      <c r="G1149">
        <v>0</v>
      </c>
      <c r="H1149">
        <v>0</v>
      </c>
      <c r="I1149">
        <v>42168.629261000002</v>
      </c>
      <c r="J1149">
        <v>15636.335713</v>
      </c>
      <c r="K1149">
        <v>0.90273400000000004</v>
      </c>
      <c r="M1149" t="str">
        <f t="shared" si="35"/>
        <v>2018Ferrous</v>
      </c>
    </row>
    <row r="1150" spans="1:13" x14ac:dyDescent="0.25">
      <c r="A1150" t="s">
        <v>66</v>
      </c>
      <c r="B1150" t="str">
        <f t="shared" si="34"/>
        <v>2018</v>
      </c>
      <c r="C1150" t="s">
        <v>23</v>
      </c>
      <c r="D1150" t="s">
        <v>25</v>
      </c>
      <c r="E1150" t="s">
        <v>15</v>
      </c>
      <c r="F1150">
        <v>221810</v>
      </c>
      <c r="G1150">
        <v>0</v>
      </c>
      <c r="H1150">
        <v>0</v>
      </c>
      <c r="I1150">
        <v>130799.60348999999</v>
      </c>
      <c r="J1150">
        <v>34029.181182</v>
      </c>
      <c r="K1150">
        <v>0.91198699999999999</v>
      </c>
      <c r="M1150" t="str">
        <f t="shared" si="35"/>
        <v>2018Ferrous</v>
      </c>
    </row>
    <row r="1151" spans="1:13" x14ac:dyDescent="0.25">
      <c r="A1151" t="s">
        <v>66</v>
      </c>
      <c r="B1151" t="str">
        <f t="shared" si="34"/>
        <v>2018</v>
      </c>
      <c r="C1151" t="s">
        <v>23</v>
      </c>
      <c r="D1151" t="s">
        <v>26</v>
      </c>
      <c r="E1151" t="s">
        <v>13</v>
      </c>
      <c r="F1151">
        <v>391950</v>
      </c>
      <c r="G1151">
        <v>0</v>
      </c>
      <c r="H1151">
        <v>0</v>
      </c>
      <c r="I1151">
        <v>20073.159453</v>
      </c>
      <c r="J1151">
        <v>0</v>
      </c>
      <c r="K1151">
        <v>1</v>
      </c>
      <c r="M1151" t="str">
        <f t="shared" si="35"/>
        <v>2018Other metals</v>
      </c>
    </row>
    <row r="1152" spans="1:13" x14ac:dyDescent="0.25">
      <c r="A1152" t="s">
        <v>66</v>
      </c>
      <c r="B1152" t="str">
        <f t="shared" si="34"/>
        <v>2018</v>
      </c>
      <c r="C1152" t="s">
        <v>23</v>
      </c>
      <c r="D1152" t="s">
        <v>26</v>
      </c>
      <c r="E1152" t="s">
        <v>14</v>
      </c>
      <c r="F1152">
        <v>8643</v>
      </c>
      <c r="G1152">
        <v>0</v>
      </c>
      <c r="H1152">
        <v>0</v>
      </c>
      <c r="I1152">
        <v>1503.1442709999999</v>
      </c>
      <c r="J1152">
        <v>0</v>
      </c>
      <c r="K1152">
        <v>1</v>
      </c>
      <c r="M1152" t="str">
        <f t="shared" si="35"/>
        <v>2018Other metals</v>
      </c>
    </row>
    <row r="1153" spans="1:13" x14ac:dyDescent="0.25">
      <c r="A1153" t="s">
        <v>66</v>
      </c>
      <c r="B1153" t="str">
        <f t="shared" si="34"/>
        <v>2018</v>
      </c>
      <c r="C1153" t="s">
        <v>23</v>
      </c>
      <c r="D1153" t="s">
        <v>26</v>
      </c>
      <c r="E1153" t="s">
        <v>15</v>
      </c>
      <c r="F1153">
        <v>15795</v>
      </c>
      <c r="G1153">
        <v>0</v>
      </c>
      <c r="H1153">
        <v>0</v>
      </c>
      <c r="I1153">
        <v>3099.6817959999998</v>
      </c>
      <c r="J1153">
        <v>0</v>
      </c>
      <c r="K1153">
        <v>1</v>
      </c>
      <c r="M1153" t="str">
        <f t="shared" si="35"/>
        <v>2018Other metals</v>
      </c>
    </row>
    <row r="1154" spans="1:13" x14ac:dyDescent="0.25">
      <c r="A1154" t="s">
        <v>66</v>
      </c>
      <c r="B1154" t="str">
        <f t="shared" si="34"/>
        <v>2018</v>
      </c>
      <c r="C1154" t="s">
        <v>27</v>
      </c>
      <c r="D1154" t="s">
        <v>28</v>
      </c>
      <c r="E1154" t="s">
        <v>13</v>
      </c>
      <c r="F1154">
        <v>34059</v>
      </c>
      <c r="G1154">
        <v>0</v>
      </c>
      <c r="H1154">
        <v>0</v>
      </c>
      <c r="I1154">
        <v>6965.693115</v>
      </c>
      <c r="J1154">
        <v>285197.76660700003</v>
      </c>
      <c r="K1154">
        <v>0.12575600000000001</v>
      </c>
      <c r="M1154" t="str">
        <f t="shared" si="35"/>
        <v>2018Food organics</v>
      </c>
    </row>
    <row r="1155" spans="1:13" x14ac:dyDescent="0.25">
      <c r="A1155" t="s">
        <v>66</v>
      </c>
      <c r="B1155" t="str">
        <f t="shared" ref="B1155:B1218" si="36">RIGHT(A1155,4)</f>
        <v>2018</v>
      </c>
      <c r="C1155" t="s">
        <v>27</v>
      </c>
      <c r="D1155" t="s">
        <v>28</v>
      </c>
      <c r="E1155" t="s">
        <v>14</v>
      </c>
      <c r="F1155">
        <v>0</v>
      </c>
      <c r="G1155">
        <v>0</v>
      </c>
      <c r="H1155">
        <v>0</v>
      </c>
      <c r="I1155">
        <v>108.72631</v>
      </c>
      <c r="J1155">
        <v>2820.2198979999998</v>
      </c>
      <c r="K1155">
        <v>3.7121000000000001E-2</v>
      </c>
      <c r="M1155" t="str">
        <f t="shared" ref="M1155:M1218" si="37">_xlfn.TEXTJOIN("",FALSE,B1155,D1155)</f>
        <v>2018Food organics</v>
      </c>
    </row>
    <row r="1156" spans="1:13" x14ac:dyDescent="0.25">
      <c r="A1156" t="s">
        <v>66</v>
      </c>
      <c r="B1156" t="str">
        <f t="shared" si="36"/>
        <v>2018</v>
      </c>
      <c r="C1156" t="s">
        <v>27</v>
      </c>
      <c r="D1156" t="s">
        <v>28</v>
      </c>
      <c r="E1156" t="s">
        <v>15</v>
      </c>
      <c r="F1156">
        <v>3604.3</v>
      </c>
      <c r="G1156">
        <v>0</v>
      </c>
      <c r="H1156">
        <v>0</v>
      </c>
      <c r="I1156">
        <v>6844.8629760000003</v>
      </c>
      <c r="J1156">
        <v>615617.97759599995</v>
      </c>
      <c r="K1156">
        <v>1.669E-2</v>
      </c>
      <c r="M1156" t="str">
        <f t="shared" si="37"/>
        <v>2018Food organics</v>
      </c>
    </row>
    <row r="1157" spans="1:13" x14ac:dyDescent="0.25">
      <c r="A1157" t="s">
        <v>66</v>
      </c>
      <c r="B1157" t="str">
        <f t="shared" si="36"/>
        <v>2018</v>
      </c>
      <c r="C1157" t="s">
        <v>27</v>
      </c>
      <c r="D1157" t="s">
        <v>29</v>
      </c>
      <c r="E1157" t="s">
        <v>13</v>
      </c>
      <c r="F1157">
        <v>163077</v>
      </c>
      <c r="G1157">
        <v>0</v>
      </c>
      <c r="H1157">
        <v>0</v>
      </c>
      <c r="I1157">
        <v>0</v>
      </c>
      <c r="J1157">
        <v>71884.150339999993</v>
      </c>
      <c r="K1157">
        <v>0.69405899999999998</v>
      </c>
      <c r="M1157" t="str">
        <f t="shared" si="37"/>
        <v>2018Garden organics</v>
      </c>
    </row>
    <row r="1158" spans="1:13" x14ac:dyDescent="0.25">
      <c r="A1158" t="s">
        <v>66</v>
      </c>
      <c r="B1158" t="str">
        <f t="shared" si="36"/>
        <v>2018</v>
      </c>
      <c r="C1158" t="s">
        <v>27</v>
      </c>
      <c r="D1158" t="s">
        <v>29</v>
      </c>
      <c r="E1158" t="s">
        <v>14</v>
      </c>
      <c r="F1158">
        <v>6017</v>
      </c>
      <c r="G1158">
        <v>0</v>
      </c>
      <c r="H1158">
        <v>0</v>
      </c>
      <c r="I1158">
        <v>0</v>
      </c>
      <c r="J1158">
        <v>20329.637264000001</v>
      </c>
      <c r="K1158">
        <v>0.228378</v>
      </c>
      <c r="M1158" t="str">
        <f t="shared" si="37"/>
        <v>2018Garden organics</v>
      </c>
    </row>
    <row r="1159" spans="1:13" x14ac:dyDescent="0.25">
      <c r="A1159" t="s">
        <v>66</v>
      </c>
      <c r="B1159" t="str">
        <f t="shared" si="36"/>
        <v>2018</v>
      </c>
      <c r="C1159" t="s">
        <v>27</v>
      </c>
      <c r="D1159" t="s">
        <v>29</v>
      </c>
      <c r="E1159" t="s">
        <v>15</v>
      </c>
      <c r="F1159">
        <v>257727.7</v>
      </c>
      <c r="G1159">
        <v>0</v>
      </c>
      <c r="H1159">
        <v>0</v>
      </c>
      <c r="I1159">
        <v>0</v>
      </c>
      <c r="J1159">
        <v>97549.023711999995</v>
      </c>
      <c r="K1159">
        <v>0.72542799999999996</v>
      </c>
      <c r="M1159" t="str">
        <f t="shared" si="37"/>
        <v>2018Garden organics</v>
      </c>
    </row>
    <row r="1160" spans="1:13" x14ac:dyDescent="0.25">
      <c r="A1160" t="s">
        <v>66</v>
      </c>
      <c r="B1160" t="str">
        <f t="shared" si="36"/>
        <v>2018</v>
      </c>
      <c r="C1160" t="s">
        <v>27</v>
      </c>
      <c r="D1160" t="s">
        <v>30</v>
      </c>
      <c r="E1160" t="s">
        <v>13</v>
      </c>
      <c r="F1160">
        <v>128447</v>
      </c>
      <c r="G1160">
        <v>0</v>
      </c>
      <c r="H1160">
        <v>0</v>
      </c>
      <c r="I1160">
        <v>0.34573999999999999</v>
      </c>
      <c r="J1160">
        <v>35484.356873999997</v>
      </c>
      <c r="K1160">
        <v>0.78354100000000004</v>
      </c>
      <c r="M1160" t="str">
        <f t="shared" si="37"/>
        <v>2018Other organics</v>
      </c>
    </row>
    <row r="1161" spans="1:13" x14ac:dyDescent="0.25">
      <c r="A1161" t="s">
        <v>66</v>
      </c>
      <c r="B1161" t="str">
        <f t="shared" si="36"/>
        <v>2018</v>
      </c>
      <c r="C1161" t="s">
        <v>27</v>
      </c>
      <c r="D1161" t="s">
        <v>30</v>
      </c>
      <c r="E1161" t="s">
        <v>14</v>
      </c>
      <c r="F1161">
        <v>780</v>
      </c>
      <c r="G1161">
        <v>0</v>
      </c>
      <c r="H1161">
        <v>0</v>
      </c>
      <c r="I1161">
        <v>0</v>
      </c>
      <c r="J1161">
        <v>493.73568399999999</v>
      </c>
      <c r="K1161">
        <v>0.612371</v>
      </c>
      <c r="M1161" t="str">
        <f t="shared" si="37"/>
        <v>2018Other organics</v>
      </c>
    </row>
    <row r="1162" spans="1:13" x14ac:dyDescent="0.25">
      <c r="A1162" t="s">
        <v>66</v>
      </c>
      <c r="B1162" t="str">
        <f t="shared" si="36"/>
        <v>2018</v>
      </c>
      <c r="C1162" t="s">
        <v>27</v>
      </c>
      <c r="D1162" t="s">
        <v>30</v>
      </c>
      <c r="E1162" t="s">
        <v>15</v>
      </c>
      <c r="F1162">
        <v>106207</v>
      </c>
      <c r="G1162">
        <v>0</v>
      </c>
      <c r="H1162">
        <v>0</v>
      </c>
      <c r="I1162">
        <v>0.19176000000000001</v>
      </c>
      <c r="J1162">
        <v>97300.093169</v>
      </c>
      <c r="K1162">
        <v>0.52188299999999999</v>
      </c>
      <c r="M1162" t="str">
        <f t="shared" si="37"/>
        <v>2018Other organics</v>
      </c>
    </row>
    <row r="1163" spans="1:13" x14ac:dyDescent="0.25">
      <c r="A1163" t="s">
        <v>66</v>
      </c>
      <c r="B1163" t="str">
        <f t="shared" si="36"/>
        <v>2018</v>
      </c>
      <c r="C1163" t="s">
        <v>27</v>
      </c>
      <c r="D1163" t="s">
        <v>31</v>
      </c>
      <c r="E1163" t="s">
        <v>13</v>
      </c>
      <c r="F1163">
        <v>131051</v>
      </c>
      <c r="G1163">
        <v>0</v>
      </c>
      <c r="H1163">
        <v>0</v>
      </c>
      <c r="I1163">
        <v>0</v>
      </c>
      <c r="J1163">
        <v>277204.26435499999</v>
      </c>
      <c r="K1163">
        <v>0.32100200000000001</v>
      </c>
      <c r="M1163" t="str">
        <f t="shared" si="37"/>
        <v>2018Wood /timber</v>
      </c>
    </row>
    <row r="1164" spans="1:13" x14ac:dyDescent="0.25">
      <c r="A1164" t="s">
        <v>66</v>
      </c>
      <c r="B1164" t="str">
        <f t="shared" si="36"/>
        <v>2018</v>
      </c>
      <c r="C1164" t="s">
        <v>27</v>
      </c>
      <c r="D1164" t="s">
        <v>31</v>
      </c>
      <c r="E1164" t="s">
        <v>14</v>
      </c>
      <c r="F1164">
        <v>40666</v>
      </c>
      <c r="G1164">
        <v>0</v>
      </c>
      <c r="H1164">
        <v>0</v>
      </c>
      <c r="I1164">
        <v>0</v>
      </c>
      <c r="J1164">
        <v>110867.904427</v>
      </c>
      <c r="K1164">
        <v>0.26836199999999999</v>
      </c>
      <c r="M1164" t="str">
        <f t="shared" si="37"/>
        <v>2018Wood /timber</v>
      </c>
    </row>
    <row r="1165" spans="1:13" x14ac:dyDescent="0.25">
      <c r="A1165" t="s">
        <v>66</v>
      </c>
      <c r="B1165" t="str">
        <f t="shared" si="36"/>
        <v>2018</v>
      </c>
      <c r="C1165" t="s">
        <v>27</v>
      </c>
      <c r="D1165" t="s">
        <v>31</v>
      </c>
      <c r="E1165" t="s">
        <v>15</v>
      </c>
      <c r="F1165">
        <v>15915</v>
      </c>
      <c r="G1165">
        <v>0</v>
      </c>
      <c r="H1165">
        <v>0</v>
      </c>
      <c r="I1165">
        <v>0</v>
      </c>
      <c r="J1165">
        <v>27226.341861000001</v>
      </c>
      <c r="K1165">
        <v>0.36890299999999998</v>
      </c>
      <c r="M1165" t="str">
        <f t="shared" si="37"/>
        <v>2018Wood /timber</v>
      </c>
    </row>
    <row r="1166" spans="1:13" x14ac:dyDescent="0.25">
      <c r="A1166" t="s">
        <v>66</v>
      </c>
      <c r="B1166" t="str">
        <f t="shared" si="36"/>
        <v>2018</v>
      </c>
      <c r="C1166" t="s">
        <v>32</v>
      </c>
      <c r="D1166" t="s">
        <v>33</v>
      </c>
      <c r="E1166" t="s">
        <v>13</v>
      </c>
      <c r="F1166">
        <v>512956</v>
      </c>
      <c r="G1166">
        <v>0</v>
      </c>
      <c r="H1166">
        <v>0</v>
      </c>
      <c r="I1166">
        <v>379497.81150000001</v>
      </c>
      <c r="J1166">
        <v>92457.932157999996</v>
      </c>
      <c r="K1166">
        <v>0.90612499999999996</v>
      </c>
      <c r="M1166" t="str">
        <f t="shared" si="37"/>
        <v>2018Cardboard</v>
      </c>
    </row>
    <row r="1167" spans="1:13" x14ac:dyDescent="0.25">
      <c r="A1167" t="s">
        <v>66</v>
      </c>
      <c r="B1167" t="str">
        <f t="shared" si="36"/>
        <v>2018</v>
      </c>
      <c r="C1167" t="s">
        <v>32</v>
      </c>
      <c r="D1167" t="s">
        <v>33</v>
      </c>
      <c r="E1167" t="s">
        <v>14</v>
      </c>
      <c r="F1167">
        <v>98</v>
      </c>
      <c r="G1167">
        <v>0</v>
      </c>
      <c r="H1167">
        <v>0</v>
      </c>
      <c r="I1167">
        <v>21083.211749999999</v>
      </c>
      <c r="J1167">
        <v>4059.751835</v>
      </c>
      <c r="K1167">
        <v>0.83916000000000002</v>
      </c>
      <c r="M1167" t="str">
        <f t="shared" si="37"/>
        <v>2018Cardboard</v>
      </c>
    </row>
    <row r="1168" spans="1:13" x14ac:dyDescent="0.25">
      <c r="A1168" t="s">
        <v>66</v>
      </c>
      <c r="B1168" t="str">
        <f t="shared" si="36"/>
        <v>2018</v>
      </c>
      <c r="C1168" t="s">
        <v>32</v>
      </c>
      <c r="D1168" t="s">
        <v>33</v>
      </c>
      <c r="E1168" t="s">
        <v>15</v>
      </c>
      <c r="F1168">
        <v>0</v>
      </c>
      <c r="G1168">
        <v>0</v>
      </c>
      <c r="H1168">
        <v>0</v>
      </c>
      <c r="I1168">
        <v>21083.211749999999</v>
      </c>
      <c r="J1168">
        <v>35760.355651999998</v>
      </c>
      <c r="K1168">
        <v>0.37089800000000001</v>
      </c>
      <c r="M1168" t="str">
        <f t="shared" si="37"/>
        <v>2018Cardboard</v>
      </c>
    </row>
    <row r="1169" spans="1:13" x14ac:dyDescent="0.25">
      <c r="A1169" t="s">
        <v>66</v>
      </c>
      <c r="B1169" t="str">
        <f t="shared" si="36"/>
        <v>2018</v>
      </c>
      <c r="C1169" t="s">
        <v>32</v>
      </c>
      <c r="D1169" t="s">
        <v>46</v>
      </c>
      <c r="E1169" t="s">
        <v>13</v>
      </c>
      <c r="F1169">
        <v>2569</v>
      </c>
      <c r="G1169">
        <v>0</v>
      </c>
      <c r="H1169">
        <v>0</v>
      </c>
      <c r="I1169">
        <v>0</v>
      </c>
      <c r="J1169">
        <v>33397.631653999997</v>
      </c>
      <c r="K1169">
        <v>7.1427000000000004E-2</v>
      </c>
      <c r="M1169" t="str">
        <f t="shared" si="37"/>
        <v>2018Liquidpaperboard</v>
      </c>
    </row>
    <row r="1170" spans="1:13" x14ac:dyDescent="0.25">
      <c r="A1170" t="s">
        <v>66</v>
      </c>
      <c r="B1170" t="str">
        <f t="shared" si="36"/>
        <v>2018</v>
      </c>
      <c r="C1170" t="s">
        <v>32</v>
      </c>
      <c r="D1170" t="s">
        <v>46</v>
      </c>
      <c r="E1170" t="s">
        <v>14</v>
      </c>
      <c r="F1170">
        <v>0</v>
      </c>
      <c r="G1170">
        <v>0</v>
      </c>
      <c r="H1170">
        <v>0</v>
      </c>
      <c r="I1170">
        <v>0</v>
      </c>
      <c r="J1170">
        <v>504.04868099999999</v>
      </c>
      <c r="K1170">
        <v>0</v>
      </c>
      <c r="M1170" t="str">
        <f t="shared" si="37"/>
        <v>2018Liquidpaperboard</v>
      </c>
    </row>
    <row r="1171" spans="1:13" x14ac:dyDescent="0.25">
      <c r="A1171" t="s">
        <v>66</v>
      </c>
      <c r="B1171" t="str">
        <f t="shared" si="36"/>
        <v>2018</v>
      </c>
      <c r="C1171" t="s">
        <v>32</v>
      </c>
      <c r="D1171" t="s">
        <v>46</v>
      </c>
      <c r="E1171" t="s">
        <v>15</v>
      </c>
      <c r="F1171">
        <v>0</v>
      </c>
      <c r="G1171">
        <v>0</v>
      </c>
      <c r="H1171">
        <v>0</v>
      </c>
      <c r="I1171">
        <v>0</v>
      </c>
      <c r="J1171">
        <v>27151.867317</v>
      </c>
      <c r="K1171">
        <v>0</v>
      </c>
      <c r="M1171" t="str">
        <f t="shared" si="37"/>
        <v>2018Liquidpaperboard</v>
      </c>
    </row>
    <row r="1172" spans="1:13" x14ac:dyDescent="0.25">
      <c r="A1172" t="s">
        <v>66</v>
      </c>
      <c r="B1172" t="str">
        <f t="shared" si="36"/>
        <v>2018</v>
      </c>
      <c r="C1172" t="s">
        <v>32</v>
      </c>
      <c r="D1172" t="s">
        <v>34</v>
      </c>
      <c r="E1172" t="s">
        <v>13</v>
      </c>
      <c r="F1172">
        <v>88995</v>
      </c>
      <c r="G1172">
        <v>0</v>
      </c>
      <c r="H1172">
        <v>0</v>
      </c>
      <c r="I1172">
        <v>37326.738581999998</v>
      </c>
      <c r="J1172">
        <v>0</v>
      </c>
      <c r="K1172">
        <v>1</v>
      </c>
      <c r="M1172" t="str">
        <f t="shared" si="37"/>
        <v>2018Newsprint and magazines</v>
      </c>
    </row>
    <row r="1173" spans="1:13" x14ac:dyDescent="0.25">
      <c r="A1173" t="s">
        <v>66</v>
      </c>
      <c r="B1173" t="str">
        <f t="shared" si="36"/>
        <v>2018</v>
      </c>
      <c r="C1173" t="s">
        <v>32</v>
      </c>
      <c r="D1173" t="s">
        <v>34</v>
      </c>
      <c r="E1173" t="s">
        <v>14</v>
      </c>
      <c r="F1173">
        <v>0</v>
      </c>
      <c r="G1173">
        <v>0</v>
      </c>
      <c r="H1173">
        <v>0</v>
      </c>
      <c r="I1173">
        <v>2666.1956129999999</v>
      </c>
      <c r="J1173">
        <v>0</v>
      </c>
      <c r="K1173">
        <v>1</v>
      </c>
      <c r="M1173" t="str">
        <f t="shared" si="37"/>
        <v>2018Newsprint and magazines</v>
      </c>
    </row>
    <row r="1174" spans="1:13" x14ac:dyDescent="0.25">
      <c r="A1174" t="s">
        <v>66</v>
      </c>
      <c r="B1174" t="str">
        <f t="shared" si="36"/>
        <v>2018</v>
      </c>
      <c r="C1174" t="s">
        <v>32</v>
      </c>
      <c r="D1174" t="s">
        <v>34</v>
      </c>
      <c r="E1174" t="s">
        <v>15</v>
      </c>
      <c r="F1174">
        <v>31546</v>
      </c>
      <c r="G1174">
        <v>0</v>
      </c>
      <c r="H1174">
        <v>0</v>
      </c>
      <c r="I1174">
        <v>13330.978064999999</v>
      </c>
      <c r="J1174">
        <v>0</v>
      </c>
      <c r="K1174">
        <v>1</v>
      </c>
      <c r="M1174" t="str">
        <f t="shared" si="37"/>
        <v>2018Newsprint and magazines</v>
      </c>
    </row>
    <row r="1175" spans="1:13" x14ac:dyDescent="0.25">
      <c r="A1175" t="s">
        <v>66</v>
      </c>
      <c r="B1175" t="str">
        <f t="shared" si="36"/>
        <v>2018</v>
      </c>
      <c r="C1175" t="s">
        <v>32</v>
      </c>
      <c r="D1175" t="s">
        <v>35</v>
      </c>
      <c r="E1175" t="s">
        <v>13</v>
      </c>
      <c r="F1175">
        <v>11654</v>
      </c>
      <c r="G1175">
        <v>0</v>
      </c>
      <c r="H1175">
        <v>0</v>
      </c>
      <c r="I1175">
        <v>92850.142649000001</v>
      </c>
      <c r="J1175">
        <v>99702.393137000006</v>
      </c>
      <c r="K1175">
        <v>0.51175700000000002</v>
      </c>
      <c r="M1175" t="str">
        <f t="shared" si="37"/>
        <v>2018Other paper</v>
      </c>
    </row>
    <row r="1176" spans="1:13" x14ac:dyDescent="0.25">
      <c r="A1176" t="s">
        <v>66</v>
      </c>
      <c r="B1176" t="str">
        <f t="shared" si="36"/>
        <v>2018</v>
      </c>
      <c r="C1176" t="s">
        <v>32</v>
      </c>
      <c r="D1176" t="s">
        <v>35</v>
      </c>
      <c r="E1176" t="s">
        <v>14</v>
      </c>
      <c r="F1176">
        <v>0</v>
      </c>
      <c r="G1176">
        <v>0</v>
      </c>
      <c r="H1176">
        <v>0</v>
      </c>
      <c r="I1176">
        <v>18.323719000000001</v>
      </c>
      <c r="J1176">
        <v>1537.4621050000001</v>
      </c>
      <c r="K1176">
        <v>1.1776999999999999E-2</v>
      </c>
      <c r="M1176" t="str">
        <f t="shared" si="37"/>
        <v>2018Other paper</v>
      </c>
    </row>
    <row r="1177" spans="1:13" x14ac:dyDescent="0.25">
      <c r="A1177" t="s">
        <v>66</v>
      </c>
      <c r="B1177" t="str">
        <f t="shared" si="36"/>
        <v>2018</v>
      </c>
      <c r="C1177" t="s">
        <v>32</v>
      </c>
      <c r="D1177" t="s">
        <v>35</v>
      </c>
      <c r="E1177" t="s">
        <v>15</v>
      </c>
      <c r="F1177">
        <v>27158</v>
      </c>
      <c r="G1177">
        <v>0</v>
      </c>
      <c r="H1177">
        <v>0</v>
      </c>
      <c r="I1177">
        <v>48578.831632000001</v>
      </c>
      <c r="J1177">
        <v>122179.033904</v>
      </c>
      <c r="K1177">
        <v>0.38267099999999998</v>
      </c>
      <c r="M1177" t="str">
        <f t="shared" si="37"/>
        <v>2018Other paper</v>
      </c>
    </row>
    <row r="1178" spans="1:13" x14ac:dyDescent="0.25">
      <c r="A1178" t="s">
        <v>66</v>
      </c>
      <c r="B1178" t="str">
        <f t="shared" si="36"/>
        <v>2018</v>
      </c>
      <c r="C1178" t="s">
        <v>32</v>
      </c>
      <c r="D1178" t="s">
        <v>36</v>
      </c>
      <c r="E1178" t="s">
        <v>13</v>
      </c>
      <c r="F1178">
        <v>173752</v>
      </c>
      <c r="G1178">
        <v>0</v>
      </c>
      <c r="H1178">
        <v>0</v>
      </c>
      <c r="I1178">
        <v>0</v>
      </c>
      <c r="J1178">
        <v>95857.140880000006</v>
      </c>
      <c r="K1178">
        <v>0.64445799999999998</v>
      </c>
      <c r="M1178" t="str">
        <f t="shared" si="37"/>
        <v>2018Printing and writing paper</v>
      </c>
    </row>
    <row r="1179" spans="1:13" x14ac:dyDescent="0.25">
      <c r="A1179" t="s">
        <v>66</v>
      </c>
      <c r="B1179" t="str">
        <f t="shared" si="36"/>
        <v>2018</v>
      </c>
      <c r="C1179" t="s">
        <v>32</v>
      </c>
      <c r="D1179" t="s">
        <v>36</v>
      </c>
      <c r="E1179" t="s">
        <v>14</v>
      </c>
      <c r="F1179">
        <v>0</v>
      </c>
      <c r="G1179">
        <v>0</v>
      </c>
      <c r="H1179">
        <v>0</v>
      </c>
      <c r="I1179">
        <v>0</v>
      </c>
      <c r="J1179">
        <v>1570.969709</v>
      </c>
      <c r="K1179">
        <v>0</v>
      </c>
      <c r="M1179" t="str">
        <f t="shared" si="37"/>
        <v>2018Printing and writing paper</v>
      </c>
    </row>
    <row r="1180" spans="1:13" x14ac:dyDescent="0.25">
      <c r="A1180" t="s">
        <v>66</v>
      </c>
      <c r="B1180" t="str">
        <f t="shared" si="36"/>
        <v>2018</v>
      </c>
      <c r="C1180" t="s">
        <v>32</v>
      </c>
      <c r="D1180" t="s">
        <v>36</v>
      </c>
      <c r="E1180" t="s">
        <v>15</v>
      </c>
      <c r="F1180">
        <v>0</v>
      </c>
      <c r="G1180">
        <v>0</v>
      </c>
      <c r="H1180">
        <v>0</v>
      </c>
      <c r="I1180">
        <v>0</v>
      </c>
      <c r="J1180">
        <v>81564.452476000006</v>
      </c>
      <c r="K1180">
        <v>0</v>
      </c>
      <c r="M1180" t="str">
        <f t="shared" si="37"/>
        <v>2018Printing and writing paper</v>
      </c>
    </row>
    <row r="1181" spans="1:13" x14ac:dyDescent="0.25">
      <c r="A1181" t="s">
        <v>66</v>
      </c>
      <c r="B1181" t="str">
        <f t="shared" si="36"/>
        <v>2018</v>
      </c>
      <c r="C1181" t="s">
        <v>49</v>
      </c>
      <c r="D1181" t="s">
        <v>50</v>
      </c>
      <c r="E1181" t="s">
        <v>13</v>
      </c>
      <c r="F1181">
        <v>1489.643266</v>
      </c>
      <c r="G1181">
        <v>0</v>
      </c>
      <c r="H1181">
        <v>101.738867337472</v>
      </c>
      <c r="I1181">
        <v>5152.1596460000001</v>
      </c>
      <c r="J1181">
        <v>63556.128177999999</v>
      </c>
      <c r="K1181">
        <v>9.5924999999999996E-2</v>
      </c>
      <c r="M1181" t="str">
        <f t="shared" si="37"/>
        <v>2018HDPE (2)</v>
      </c>
    </row>
    <row r="1182" spans="1:13" x14ac:dyDescent="0.25">
      <c r="A1182" t="s">
        <v>66</v>
      </c>
      <c r="B1182" t="str">
        <f t="shared" si="36"/>
        <v>2018</v>
      </c>
      <c r="C1182" t="s">
        <v>49</v>
      </c>
      <c r="D1182" t="s">
        <v>50</v>
      </c>
      <c r="E1182" t="s">
        <v>14</v>
      </c>
      <c r="F1182">
        <v>47.966909999999999</v>
      </c>
      <c r="G1182">
        <v>0</v>
      </c>
      <c r="H1182">
        <v>3.2943104668414902</v>
      </c>
      <c r="I1182">
        <v>156.12604999999999</v>
      </c>
      <c r="J1182">
        <v>4108.9843350000001</v>
      </c>
      <c r="K1182">
        <v>4.8045999999999998E-2</v>
      </c>
      <c r="M1182" t="str">
        <f t="shared" si="37"/>
        <v>2018HDPE (2)</v>
      </c>
    </row>
    <row r="1183" spans="1:13" x14ac:dyDescent="0.25">
      <c r="A1183" t="s">
        <v>66</v>
      </c>
      <c r="B1183" t="str">
        <f t="shared" si="36"/>
        <v>2018</v>
      </c>
      <c r="C1183" t="s">
        <v>49</v>
      </c>
      <c r="D1183" t="s">
        <v>50</v>
      </c>
      <c r="E1183" t="s">
        <v>15</v>
      </c>
      <c r="F1183">
        <v>7363.5602840000001</v>
      </c>
      <c r="G1183">
        <v>0</v>
      </c>
      <c r="H1183">
        <v>518.53058482194899</v>
      </c>
      <c r="I1183">
        <v>26151.113354000001</v>
      </c>
      <c r="J1183">
        <v>69505.063286999997</v>
      </c>
      <c r="K1183">
        <v>0.32870100000000002</v>
      </c>
      <c r="M1183" t="str">
        <f t="shared" si="37"/>
        <v>2018HDPE (2)</v>
      </c>
    </row>
    <row r="1184" spans="1:13" x14ac:dyDescent="0.25">
      <c r="A1184" t="s">
        <v>66</v>
      </c>
      <c r="B1184" t="str">
        <f t="shared" si="36"/>
        <v>2018</v>
      </c>
      <c r="C1184" t="s">
        <v>49</v>
      </c>
      <c r="D1184" t="s">
        <v>51</v>
      </c>
      <c r="E1184" t="s">
        <v>13</v>
      </c>
      <c r="F1184">
        <v>17611.239412999999</v>
      </c>
      <c r="G1184">
        <v>0</v>
      </c>
      <c r="H1184">
        <v>91.441641067954194</v>
      </c>
      <c r="I1184">
        <v>8125.1866069999996</v>
      </c>
      <c r="J1184">
        <v>47600.614827999998</v>
      </c>
      <c r="K1184">
        <v>0.35174100000000003</v>
      </c>
      <c r="M1184" t="str">
        <f t="shared" si="37"/>
        <v>2018LDPE (4)</v>
      </c>
    </row>
    <row r="1185" spans="1:13" x14ac:dyDescent="0.25">
      <c r="A1185" t="s">
        <v>66</v>
      </c>
      <c r="B1185" t="str">
        <f t="shared" si="36"/>
        <v>2018</v>
      </c>
      <c r="C1185" t="s">
        <v>49</v>
      </c>
      <c r="D1185" t="s">
        <v>51</v>
      </c>
      <c r="E1185" t="s">
        <v>14</v>
      </c>
      <c r="F1185">
        <v>119.68592</v>
      </c>
      <c r="G1185">
        <v>0</v>
      </c>
      <c r="H1185">
        <v>0.75380363825220098</v>
      </c>
      <c r="I1185">
        <v>63.231023999999998</v>
      </c>
      <c r="J1185">
        <v>3077.4401499999999</v>
      </c>
      <c r="K1185">
        <v>5.6321000000000003E-2</v>
      </c>
      <c r="M1185" t="str">
        <f t="shared" si="37"/>
        <v>2018LDPE (4)</v>
      </c>
    </row>
    <row r="1186" spans="1:13" x14ac:dyDescent="0.25">
      <c r="A1186" t="s">
        <v>66</v>
      </c>
      <c r="B1186" t="str">
        <f t="shared" si="36"/>
        <v>2018</v>
      </c>
      <c r="C1186" t="s">
        <v>49</v>
      </c>
      <c r="D1186" t="s">
        <v>51</v>
      </c>
      <c r="E1186" t="s">
        <v>15</v>
      </c>
      <c r="F1186">
        <v>980.35379999999998</v>
      </c>
      <c r="G1186">
        <v>0</v>
      </c>
      <c r="H1186">
        <v>8.81465630389458</v>
      </c>
      <c r="I1186">
        <v>442.61716899999999</v>
      </c>
      <c r="J1186">
        <v>33152.350162000002</v>
      </c>
      <c r="K1186">
        <v>4.1399999999999999E-2</v>
      </c>
      <c r="M1186" t="str">
        <f t="shared" si="37"/>
        <v>2018LDPE (4)</v>
      </c>
    </row>
    <row r="1187" spans="1:13" x14ac:dyDescent="0.25">
      <c r="A1187" t="s">
        <v>66</v>
      </c>
      <c r="B1187" t="str">
        <f t="shared" si="36"/>
        <v>2018</v>
      </c>
      <c r="C1187" t="s">
        <v>49</v>
      </c>
      <c r="D1187" t="s">
        <v>52</v>
      </c>
      <c r="E1187" t="s">
        <v>13</v>
      </c>
      <c r="F1187">
        <v>5559.6341640000001</v>
      </c>
      <c r="G1187">
        <v>0</v>
      </c>
      <c r="H1187">
        <v>30.303030303030301</v>
      </c>
      <c r="I1187">
        <v>1899.361277</v>
      </c>
      <c r="J1187">
        <v>35712.159532999998</v>
      </c>
      <c r="K1187">
        <v>0.17335700000000001</v>
      </c>
      <c r="M1187" t="str">
        <f t="shared" si="37"/>
        <v>2018Other plastics (7)</v>
      </c>
    </row>
    <row r="1188" spans="1:13" x14ac:dyDescent="0.25">
      <c r="A1188" t="s">
        <v>66</v>
      </c>
      <c r="B1188" t="str">
        <f t="shared" si="36"/>
        <v>2018</v>
      </c>
      <c r="C1188" t="s">
        <v>49</v>
      </c>
      <c r="D1188" t="s">
        <v>52</v>
      </c>
      <c r="E1188" t="s">
        <v>14</v>
      </c>
      <c r="F1188">
        <v>217.89594299999999</v>
      </c>
      <c r="G1188">
        <v>0</v>
      </c>
      <c r="H1188">
        <v>0</v>
      </c>
      <c r="I1188">
        <v>77.001132999999996</v>
      </c>
      <c r="J1188">
        <v>2203.1936999999998</v>
      </c>
      <c r="K1188">
        <v>0.118048</v>
      </c>
      <c r="M1188" t="str">
        <f t="shared" si="37"/>
        <v>2018Other plastics (7)</v>
      </c>
    </row>
    <row r="1189" spans="1:13" x14ac:dyDescent="0.25">
      <c r="A1189" t="s">
        <v>66</v>
      </c>
      <c r="B1189" t="str">
        <f t="shared" si="36"/>
        <v>2018</v>
      </c>
      <c r="C1189" t="s">
        <v>49</v>
      </c>
      <c r="D1189" t="s">
        <v>52</v>
      </c>
      <c r="E1189" t="s">
        <v>15</v>
      </c>
      <c r="F1189">
        <v>0</v>
      </c>
      <c r="G1189">
        <v>0</v>
      </c>
      <c r="H1189">
        <v>0</v>
      </c>
      <c r="I1189">
        <v>0</v>
      </c>
      <c r="J1189">
        <v>81967.289757000006</v>
      </c>
      <c r="K1189">
        <v>0</v>
      </c>
      <c r="M1189" t="str">
        <f t="shared" si="37"/>
        <v>2018Other plastics (7)</v>
      </c>
    </row>
    <row r="1190" spans="1:13" x14ac:dyDescent="0.25">
      <c r="A1190" t="s">
        <v>66</v>
      </c>
      <c r="B1190" t="str">
        <f t="shared" si="36"/>
        <v>2018</v>
      </c>
      <c r="C1190" t="s">
        <v>49</v>
      </c>
      <c r="D1190" t="s">
        <v>53</v>
      </c>
      <c r="E1190" t="s">
        <v>13</v>
      </c>
      <c r="F1190">
        <v>0</v>
      </c>
      <c r="G1190">
        <v>0</v>
      </c>
      <c r="H1190">
        <v>66.077015072302999</v>
      </c>
      <c r="I1190">
        <v>4680.837955</v>
      </c>
      <c r="J1190">
        <v>25998.309639999999</v>
      </c>
      <c r="K1190">
        <v>0.154395</v>
      </c>
      <c r="M1190" t="str">
        <f t="shared" si="37"/>
        <v>2018PET (1)</v>
      </c>
    </row>
    <row r="1191" spans="1:13" x14ac:dyDescent="0.25">
      <c r="A1191" t="s">
        <v>66</v>
      </c>
      <c r="B1191" t="str">
        <f t="shared" si="36"/>
        <v>2018</v>
      </c>
      <c r="C1191" t="s">
        <v>49</v>
      </c>
      <c r="D1191" t="s">
        <v>53</v>
      </c>
      <c r="E1191" t="s">
        <v>14</v>
      </c>
      <c r="F1191">
        <v>0</v>
      </c>
      <c r="G1191">
        <v>0</v>
      </c>
      <c r="H1191">
        <v>0</v>
      </c>
      <c r="I1191">
        <v>0</v>
      </c>
      <c r="J1191">
        <v>1702.047904</v>
      </c>
      <c r="K1191">
        <v>0</v>
      </c>
      <c r="M1191" t="str">
        <f t="shared" si="37"/>
        <v>2018PET (1)</v>
      </c>
    </row>
    <row r="1192" spans="1:13" x14ac:dyDescent="0.25">
      <c r="A1192" t="s">
        <v>66</v>
      </c>
      <c r="B1192" t="str">
        <f t="shared" si="36"/>
        <v>2018</v>
      </c>
      <c r="C1192" t="s">
        <v>49</v>
      </c>
      <c r="D1192" t="s">
        <v>53</v>
      </c>
      <c r="E1192" t="s">
        <v>15</v>
      </c>
      <c r="F1192">
        <v>0</v>
      </c>
      <c r="G1192">
        <v>0</v>
      </c>
      <c r="H1192">
        <v>388.56944957416198</v>
      </c>
      <c r="I1192">
        <v>25957.374114999999</v>
      </c>
      <c r="J1192">
        <v>44832.684674999997</v>
      </c>
      <c r="K1192">
        <v>0.37013800000000002</v>
      </c>
      <c r="M1192" t="str">
        <f t="shared" si="37"/>
        <v>2018PET (1)</v>
      </c>
    </row>
    <row r="1193" spans="1:13" x14ac:dyDescent="0.25">
      <c r="A1193" t="s">
        <v>66</v>
      </c>
      <c r="B1193" t="str">
        <f t="shared" si="36"/>
        <v>2018</v>
      </c>
      <c r="C1193" t="s">
        <v>49</v>
      </c>
      <c r="D1193" t="s">
        <v>54</v>
      </c>
      <c r="E1193" t="s">
        <v>13</v>
      </c>
      <c r="F1193">
        <v>4851.9810280000002</v>
      </c>
      <c r="G1193">
        <v>0</v>
      </c>
      <c r="H1193">
        <v>0</v>
      </c>
      <c r="I1193">
        <v>3368.1464580000002</v>
      </c>
      <c r="J1193">
        <v>51057.642720000003</v>
      </c>
      <c r="K1193">
        <v>0.13867099999999999</v>
      </c>
      <c r="M1193" t="str">
        <f t="shared" si="37"/>
        <v>2018PP (5)</v>
      </c>
    </row>
    <row r="1194" spans="1:13" x14ac:dyDescent="0.25">
      <c r="A1194" t="s">
        <v>66</v>
      </c>
      <c r="B1194" t="str">
        <f t="shared" si="36"/>
        <v>2018</v>
      </c>
      <c r="C1194" t="s">
        <v>49</v>
      </c>
      <c r="D1194" t="s">
        <v>54</v>
      </c>
      <c r="E1194" t="s">
        <v>14</v>
      </c>
      <c r="F1194">
        <v>0</v>
      </c>
      <c r="G1194">
        <v>0</v>
      </c>
      <c r="H1194">
        <v>0</v>
      </c>
      <c r="I1194">
        <v>0</v>
      </c>
      <c r="J1194">
        <v>3300.9413909999998</v>
      </c>
      <c r="K1194">
        <v>0</v>
      </c>
      <c r="M1194" t="str">
        <f t="shared" si="37"/>
        <v>2018PP (5)</v>
      </c>
    </row>
    <row r="1195" spans="1:13" x14ac:dyDescent="0.25">
      <c r="A1195" t="s">
        <v>66</v>
      </c>
      <c r="B1195" t="str">
        <f t="shared" si="36"/>
        <v>2018</v>
      </c>
      <c r="C1195" t="s">
        <v>49</v>
      </c>
      <c r="D1195" t="s">
        <v>54</v>
      </c>
      <c r="E1195" t="s">
        <v>15</v>
      </c>
      <c r="F1195">
        <v>8998.1138140000003</v>
      </c>
      <c r="G1195">
        <v>0</v>
      </c>
      <c r="H1195">
        <v>0</v>
      </c>
      <c r="I1195">
        <v>6284.4683919999998</v>
      </c>
      <c r="J1195">
        <v>35560.062744000003</v>
      </c>
      <c r="K1195">
        <v>0.30058499999999999</v>
      </c>
      <c r="M1195" t="str">
        <f t="shared" si="37"/>
        <v>2018PP (5)</v>
      </c>
    </row>
    <row r="1196" spans="1:13" x14ac:dyDescent="0.25">
      <c r="A1196" t="s">
        <v>66</v>
      </c>
      <c r="B1196" t="str">
        <f t="shared" si="36"/>
        <v>2018</v>
      </c>
      <c r="C1196" t="s">
        <v>49</v>
      </c>
      <c r="D1196" t="s">
        <v>55</v>
      </c>
      <c r="E1196" t="s">
        <v>13</v>
      </c>
      <c r="F1196">
        <v>1334.9936170000001</v>
      </c>
      <c r="G1196">
        <v>0</v>
      </c>
      <c r="H1196">
        <v>50.707369302321801</v>
      </c>
      <c r="I1196">
        <v>890.55501700000002</v>
      </c>
      <c r="J1196">
        <v>13296.261125999999</v>
      </c>
      <c r="K1196">
        <v>0.146171</v>
      </c>
      <c r="M1196" t="str">
        <f t="shared" si="37"/>
        <v>2018PS (6)</v>
      </c>
    </row>
    <row r="1197" spans="1:13" x14ac:dyDescent="0.25">
      <c r="A1197" t="s">
        <v>66</v>
      </c>
      <c r="B1197" t="str">
        <f t="shared" si="36"/>
        <v>2018</v>
      </c>
      <c r="C1197" t="s">
        <v>49</v>
      </c>
      <c r="D1197" t="s">
        <v>55</v>
      </c>
      <c r="E1197" t="s">
        <v>14</v>
      </c>
      <c r="F1197">
        <v>647.66526999999996</v>
      </c>
      <c r="G1197">
        <v>0</v>
      </c>
      <c r="H1197">
        <v>16.111566807825099</v>
      </c>
      <c r="I1197">
        <v>364.31796200000002</v>
      </c>
      <c r="J1197">
        <v>859.62015399999996</v>
      </c>
      <c r="K1197">
        <v>0.54462299999999997</v>
      </c>
      <c r="M1197" t="str">
        <f t="shared" si="37"/>
        <v>2018PS (6)</v>
      </c>
    </row>
    <row r="1198" spans="1:13" x14ac:dyDescent="0.25">
      <c r="A1198" t="s">
        <v>66</v>
      </c>
      <c r="B1198" t="str">
        <f t="shared" si="36"/>
        <v>2018</v>
      </c>
      <c r="C1198" t="s">
        <v>49</v>
      </c>
      <c r="D1198" t="s">
        <v>55</v>
      </c>
      <c r="E1198" t="s">
        <v>15</v>
      </c>
      <c r="F1198">
        <v>1678.4622859999999</v>
      </c>
      <c r="G1198">
        <v>0</v>
      </c>
      <c r="H1198">
        <v>108.433589142378</v>
      </c>
      <c r="I1198">
        <v>1173.9134309999999</v>
      </c>
      <c r="J1198">
        <v>9260.4330059999993</v>
      </c>
      <c r="K1198">
        <v>0.24226700000000001</v>
      </c>
      <c r="M1198" t="str">
        <f t="shared" si="37"/>
        <v>2018PS (6)</v>
      </c>
    </row>
    <row r="1199" spans="1:13" x14ac:dyDescent="0.25">
      <c r="A1199" t="s">
        <v>66</v>
      </c>
      <c r="B1199" t="str">
        <f t="shared" si="36"/>
        <v>2018</v>
      </c>
      <c r="C1199" t="s">
        <v>49</v>
      </c>
      <c r="D1199" t="s">
        <v>56</v>
      </c>
      <c r="E1199" t="s">
        <v>13</v>
      </c>
      <c r="F1199">
        <v>963.66509099999996</v>
      </c>
      <c r="G1199">
        <v>0</v>
      </c>
      <c r="H1199">
        <v>33.760085603921098</v>
      </c>
      <c r="I1199">
        <v>1336.9510419999999</v>
      </c>
      <c r="J1199">
        <v>33506.578035999999</v>
      </c>
      <c r="K1199">
        <v>6.5130999999999994E-2</v>
      </c>
      <c r="M1199" t="str">
        <f t="shared" si="37"/>
        <v>2018PVC (3)</v>
      </c>
    </row>
    <row r="1200" spans="1:13" x14ac:dyDescent="0.25">
      <c r="A1200" t="s">
        <v>66</v>
      </c>
      <c r="B1200" t="str">
        <f t="shared" si="36"/>
        <v>2018</v>
      </c>
      <c r="C1200" t="s">
        <v>49</v>
      </c>
      <c r="D1200" t="s">
        <v>56</v>
      </c>
      <c r="E1200" t="s">
        <v>14</v>
      </c>
      <c r="F1200">
        <v>99.676631999999998</v>
      </c>
      <c r="G1200">
        <v>0</v>
      </c>
      <c r="H1200">
        <v>4.2166165401497802</v>
      </c>
      <c r="I1200">
        <v>174.384919</v>
      </c>
      <c r="J1200">
        <v>2166.242788</v>
      </c>
      <c r="K1200">
        <v>0.11383699999999999</v>
      </c>
      <c r="M1200" t="str">
        <f t="shared" si="37"/>
        <v>2018PVC (3)</v>
      </c>
    </row>
    <row r="1201" spans="1:13" x14ac:dyDescent="0.25">
      <c r="A1201" t="s">
        <v>66</v>
      </c>
      <c r="B1201" t="str">
        <f t="shared" si="36"/>
        <v>2018</v>
      </c>
      <c r="C1201" t="s">
        <v>49</v>
      </c>
      <c r="D1201" t="s">
        <v>56</v>
      </c>
      <c r="E1201" t="s">
        <v>15</v>
      </c>
      <c r="F1201">
        <v>316.04367999999999</v>
      </c>
      <c r="G1201">
        <v>0</v>
      </c>
      <c r="H1201">
        <v>12.023297855929099</v>
      </c>
      <c r="I1201">
        <v>465.02644900000001</v>
      </c>
      <c r="J1201">
        <v>23336.291174999998</v>
      </c>
      <c r="K1201">
        <v>3.2868000000000001E-2</v>
      </c>
      <c r="M1201" t="str">
        <f t="shared" si="37"/>
        <v>2018PVC (3)</v>
      </c>
    </row>
    <row r="1202" spans="1:13" x14ac:dyDescent="0.25">
      <c r="A1202" t="s">
        <v>66</v>
      </c>
      <c r="B1202" t="str">
        <f t="shared" si="36"/>
        <v>2018</v>
      </c>
      <c r="C1202" t="s">
        <v>37</v>
      </c>
      <c r="D1202" t="s">
        <v>38</v>
      </c>
      <c r="E1202" t="s">
        <v>13</v>
      </c>
      <c r="F1202">
        <v>0</v>
      </c>
      <c r="G1202">
        <v>0</v>
      </c>
      <c r="H1202">
        <v>0</v>
      </c>
      <c r="I1202">
        <v>0</v>
      </c>
      <c r="J1202">
        <v>44619.649516999998</v>
      </c>
      <c r="K1202">
        <v>0</v>
      </c>
      <c r="M1202" t="str">
        <f t="shared" si="37"/>
        <v>2018Clothing</v>
      </c>
    </row>
    <row r="1203" spans="1:13" x14ac:dyDescent="0.25">
      <c r="A1203" t="s">
        <v>66</v>
      </c>
      <c r="B1203" t="str">
        <f t="shared" si="36"/>
        <v>2018</v>
      </c>
      <c r="C1203" t="s">
        <v>37</v>
      </c>
      <c r="D1203" t="s">
        <v>38</v>
      </c>
      <c r="E1203" t="s">
        <v>14</v>
      </c>
      <c r="F1203">
        <v>0</v>
      </c>
      <c r="G1203">
        <v>0</v>
      </c>
      <c r="H1203">
        <v>0</v>
      </c>
      <c r="I1203">
        <v>0</v>
      </c>
      <c r="J1203">
        <v>3480.2296390000001</v>
      </c>
      <c r="K1203">
        <v>0</v>
      </c>
      <c r="M1203" t="str">
        <f t="shared" si="37"/>
        <v>2018Clothing</v>
      </c>
    </row>
    <row r="1204" spans="1:13" x14ac:dyDescent="0.25">
      <c r="A1204" t="s">
        <v>66</v>
      </c>
      <c r="B1204" t="str">
        <f t="shared" si="36"/>
        <v>2018</v>
      </c>
      <c r="C1204" t="s">
        <v>37</v>
      </c>
      <c r="D1204" t="s">
        <v>38</v>
      </c>
      <c r="E1204" t="s">
        <v>15</v>
      </c>
      <c r="F1204">
        <v>0</v>
      </c>
      <c r="G1204">
        <v>0</v>
      </c>
      <c r="H1204">
        <v>0</v>
      </c>
      <c r="I1204">
        <v>0</v>
      </c>
      <c r="J1204">
        <v>60565.637888999998</v>
      </c>
      <c r="K1204">
        <v>0</v>
      </c>
      <c r="M1204" t="str">
        <f t="shared" si="37"/>
        <v>2018Clothing</v>
      </c>
    </row>
    <row r="1205" spans="1:13" x14ac:dyDescent="0.25">
      <c r="A1205" t="s">
        <v>66</v>
      </c>
      <c r="B1205" t="str">
        <f t="shared" si="36"/>
        <v>2018</v>
      </c>
      <c r="C1205" t="s">
        <v>37</v>
      </c>
      <c r="D1205" t="s">
        <v>39</v>
      </c>
      <c r="E1205" t="s">
        <v>13</v>
      </c>
      <c r="F1205">
        <v>0</v>
      </c>
      <c r="G1205">
        <v>0</v>
      </c>
      <c r="H1205">
        <v>0</v>
      </c>
      <c r="I1205">
        <v>25.582851000000002</v>
      </c>
      <c r="J1205">
        <v>68534.890098999997</v>
      </c>
      <c r="K1205">
        <v>3.7300000000000001E-4</v>
      </c>
      <c r="M1205" t="str">
        <f t="shared" si="37"/>
        <v>2018Other textiles</v>
      </c>
    </row>
    <row r="1206" spans="1:13" x14ac:dyDescent="0.25">
      <c r="A1206" t="s">
        <v>66</v>
      </c>
      <c r="B1206" t="str">
        <f t="shared" si="36"/>
        <v>2018</v>
      </c>
      <c r="C1206" t="s">
        <v>37</v>
      </c>
      <c r="D1206" t="s">
        <v>39</v>
      </c>
      <c r="E1206" t="s">
        <v>14</v>
      </c>
      <c r="F1206">
        <v>0</v>
      </c>
      <c r="G1206">
        <v>0</v>
      </c>
      <c r="H1206">
        <v>0</v>
      </c>
      <c r="I1206">
        <v>0</v>
      </c>
      <c r="J1206">
        <v>6203.4041340000003</v>
      </c>
      <c r="K1206">
        <v>0</v>
      </c>
      <c r="M1206" t="str">
        <f t="shared" si="37"/>
        <v>2018Other textiles</v>
      </c>
    </row>
    <row r="1207" spans="1:13" x14ac:dyDescent="0.25">
      <c r="A1207" t="s">
        <v>66</v>
      </c>
      <c r="B1207" t="str">
        <f t="shared" si="36"/>
        <v>2018</v>
      </c>
      <c r="C1207" t="s">
        <v>37</v>
      </c>
      <c r="D1207" t="s">
        <v>39</v>
      </c>
      <c r="E1207" t="s">
        <v>15</v>
      </c>
      <c r="F1207">
        <v>0</v>
      </c>
      <c r="G1207">
        <v>0</v>
      </c>
      <c r="H1207">
        <v>0</v>
      </c>
      <c r="I1207">
        <v>0.37414900000000001</v>
      </c>
      <c r="J1207">
        <v>19832.360369999999</v>
      </c>
      <c r="K1207">
        <v>1.8E-5</v>
      </c>
      <c r="M1207" t="str">
        <f t="shared" si="37"/>
        <v>2018Other textiles</v>
      </c>
    </row>
    <row r="1208" spans="1:13" x14ac:dyDescent="0.25">
      <c r="A1208" t="s">
        <v>66</v>
      </c>
      <c r="B1208" t="str">
        <f t="shared" si="36"/>
        <v>2018</v>
      </c>
      <c r="C1208" t="s">
        <v>40</v>
      </c>
      <c r="D1208" t="s">
        <v>47</v>
      </c>
      <c r="E1208" t="s">
        <v>13</v>
      </c>
      <c r="F1208">
        <v>1504</v>
      </c>
      <c r="G1208">
        <v>0</v>
      </c>
      <c r="H1208">
        <v>0</v>
      </c>
      <c r="I1208">
        <v>6085.97768</v>
      </c>
      <c r="J1208">
        <v>0</v>
      </c>
      <c r="K1208">
        <v>1</v>
      </c>
      <c r="M1208" t="str">
        <f t="shared" si="37"/>
        <v>2018Offroad tyres</v>
      </c>
    </row>
    <row r="1209" spans="1:13" x14ac:dyDescent="0.25">
      <c r="A1209" t="s">
        <v>66</v>
      </c>
      <c r="B1209" t="str">
        <f t="shared" si="36"/>
        <v>2018</v>
      </c>
      <c r="C1209" t="s">
        <v>40</v>
      </c>
      <c r="D1209" t="s">
        <v>47</v>
      </c>
      <c r="E1209" t="s">
        <v>14</v>
      </c>
      <c r="F1209">
        <v>0</v>
      </c>
      <c r="G1209">
        <v>0</v>
      </c>
      <c r="H1209">
        <v>0</v>
      </c>
      <c r="I1209">
        <v>0</v>
      </c>
      <c r="J1209">
        <v>0</v>
      </c>
      <c r="M1209" t="str">
        <f t="shared" si="37"/>
        <v>2018Offroad tyres</v>
      </c>
    </row>
    <row r="1210" spans="1:13" x14ac:dyDescent="0.25">
      <c r="A1210" t="s">
        <v>66</v>
      </c>
      <c r="B1210" t="str">
        <f t="shared" si="36"/>
        <v>2018</v>
      </c>
      <c r="C1210" t="s">
        <v>40</v>
      </c>
      <c r="D1210" t="s">
        <v>47</v>
      </c>
      <c r="E1210" t="s">
        <v>15</v>
      </c>
      <c r="F1210">
        <v>0</v>
      </c>
      <c r="G1210">
        <v>0</v>
      </c>
      <c r="H1210">
        <v>0</v>
      </c>
      <c r="I1210">
        <v>0</v>
      </c>
      <c r="J1210">
        <v>0</v>
      </c>
      <c r="M1210" t="str">
        <f t="shared" si="37"/>
        <v>2018Offroad tyres</v>
      </c>
    </row>
    <row r="1211" spans="1:13" x14ac:dyDescent="0.25">
      <c r="A1211" t="s">
        <v>66</v>
      </c>
      <c r="B1211" t="str">
        <f t="shared" si="36"/>
        <v>2018</v>
      </c>
      <c r="C1211" t="s">
        <v>40</v>
      </c>
      <c r="D1211" t="s">
        <v>41</v>
      </c>
      <c r="E1211" t="s">
        <v>13</v>
      </c>
      <c r="F1211">
        <v>0</v>
      </c>
      <c r="G1211">
        <v>0</v>
      </c>
      <c r="H1211">
        <v>0</v>
      </c>
      <c r="I1211">
        <v>19007.860887999999</v>
      </c>
      <c r="J1211">
        <v>9595.5529320000005</v>
      </c>
      <c r="K1211">
        <v>0.66453099999999998</v>
      </c>
      <c r="M1211" t="str">
        <f t="shared" si="37"/>
        <v>2018Other rubber</v>
      </c>
    </row>
    <row r="1212" spans="1:13" x14ac:dyDescent="0.25">
      <c r="A1212" t="s">
        <v>66</v>
      </c>
      <c r="B1212" t="str">
        <f t="shared" si="36"/>
        <v>2018</v>
      </c>
      <c r="C1212" t="s">
        <v>40</v>
      </c>
      <c r="D1212" t="s">
        <v>41</v>
      </c>
      <c r="E1212" t="s">
        <v>14</v>
      </c>
      <c r="F1212">
        <v>0</v>
      </c>
      <c r="G1212">
        <v>0</v>
      </c>
      <c r="H1212">
        <v>0</v>
      </c>
      <c r="I1212">
        <v>0</v>
      </c>
      <c r="J1212">
        <v>168.49655899999999</v>
      </c>
      <c r="K1212">
        <v>0</v>
      </c>
      <c r="M1212" t="str">
        <f t="shared" si="37"/>
        <v>2018Other rubber</v>
      </c>
    </row>
    <row r="1213" spans="1:13" x14ac:dyDescent="0.25">
      <c r="A1213" t="s">
        <v>66</v>
      </c>
      <c r="B1213" t="str">
        <f t="shared" si="36"/>
        <v>2018</v>
      </c>
      <c r="C1213" t="s">
        <v>40</v>
      </c>
      <c r="D1213" t="s">
        <v>41</v>
      </c>
      <c r="E1213" t="s">
        <v>15</v>
      </c>
      <c r="F1213">
        <v>0</v>
      </c>
      <c r="G1213">
        <v>0</v>
      </c>
      <c r="H1213">
        <v>0</v>
      </c>
      <c r="I1213">
        <v>2299.5773009999998</v>
      </c>
      <c r="J1213">
        <v>2379.440916</v>
      </c>
      <c r="K1213">
        <v>0.49146499999999999</v>
      </c>
      <c r="M1213" t="str">
        <f t="shared" si="37"/>
        <v>2018Other rubber</v>
      </c>
    </row>
    <row r="1214" spans="1:13" x14ac:dyDescent="0.25">
      <c r="A1214" t="s">
        <v>66</v>
      </c>
      <c r="B1214" t="str">
        <f t="shared" si="36"/>
        <v>2018</v>
      </c>
      <c r="C1214" t="s">
        <v>40</v>
      </c>
      <c r="D1214" t="s">
        <v>42</v>
      </c>
      <c r="E1214" t="s">
        <v>13</v>
      </c>
      <c r="F1214">
        <v>15706</v>
      </c>
      <c r="G1214">
        <v>0</v>
      </c>
      <c r="H1214">
        <v>0</v>
      </c>
      <c r="I1214">
        <v>7405.8498159999999</v>
      </c>
      <c r="J1214">
        <v>1044.492831</v>
      </c>
      <c r="K1214">
        <v>0.95676099999999997</v>
      </c>
      <c r="M1214" t="str">
        <f t="shared" si="37"/>
        <v>2018Passenger tyres</v>
      </c>
    </row>
    <row r="1215" spans="1:13" x14ac:dyDescent="0.25">
      <c r="A1215" t="s">
        <v>66</v>
      </c>
      <c r="B1215" t="str">
        <f t="shared" si="36"/>
        <v>2018</v>
      </c>
      <c r="C1215" t="s">
        <v>40</v>
      </c>
      <c r="D1215" t="s">
        <v>42</v>
      </c>
      <c r="E1215" t="s">
        <v>14</v>
      </c>
      <c r="F1215">
        <v>0</v>
      </c>
      <c r="G1215">
        <v>0</v>
      </c>
      <c r="H1215">
        <v>0</v>
      </c>
      <c r="I1215">
        <v>0</v>
      </c>
      <c r="J1215">
        <v>120.847008</v>
      </c>
      <c r="K1215">
        <v>0</v>
      </c>
      <c r="M1215" t="str">
        <f t="shared" si="37"/>
        <v>2018Passenger tyres</v>
      </c>
    </row>
    <row r="1216" spans="1:13" x14ac:dyDescent="0.25">
      <c r="A1216" t="s">
        <v>66</v>
      </c>
      <c r="B1216" t="str">
        <f t="shared" si="36"/>
        <v>2018</v>
      </c>
      <c r="C1216" t="s">
        <v>40</v>
      </c>
      <c r="D1216" t="s">
        <v>42</v>
      </c>
      <c r="E1216" t="s">
        <v>15</v>
      </c>
      <c r="F1216">
        <v>9379</v>
      </c>
      <c r="G1216">
        <v>0</v>
      </c>
      <c r="H1216">
        <v>0</v>
      </c>
      <c r="I1216">
        <v>1537.9641839999999</v>
      </c>
      <c r="J1216">
        <v>0</v>
      </c>
      <c r="K1216">
        <v>1</v>
      </c>
      <c r="M1216" t="str">
        <f t="shared" si="37"/>
        <v>2018Passenger tyres</v>
      </c>
    </row>
    <row r="1217" spans="1:13" x14ac:dyDescent="0.25">
      <c r="A1217" t="s">
        <v>66</v>
      </c>
      <c r="B1217" t="str">
        <f t="shared" si="36"/>
        <v>2018</v>
      </c>
      <c r="C1217" t="s">
        <v>40</v>
      </c>
      <c r="D1217" t="s">
        <v>43</v>
      </c>
      <c r="E1217" t="s">
        <v>13</v>
      </c>
      <c r="F1217">
        <v>15581</v>
      </c>
      <c r="G1217">
        <v>0</v>
      </c>
      <c r="H1217">
        <v>0</v>
      </c>
      <c r="I1217">
        <v>0</v>
      </c>
      <c r="J1217">
        <v>0</v>
      </c>
      <c r="K1217">
        <v>1</v>
      </c>
      <c r="M1217" t="str">
        <f t="shared" si="37"/>
        <v>2018Truck tyres</v>
      </c>
    </row>
    <row r="1218" spans="1:13" x14ac:dyDescent="0.25">
      <c r="A1218" t="s">
        <v>66</v>
      </c>
      <c r="B1218" t="str">
        <f t="shared" si="36"/>
        <v>2018</v>
      </c>
      <c r="C1218" t="s">
        <v>40</v>
      </c>
      <c r="D1218" t="s">
        <v>43</v>
      </c>
      <c r="E1218" t="s">
        <v>14</v>
      </c>
      <c r="F1218">
        <v>0</v>
      </c>
      <c r="G1218">
        <v>0</v>
      </c>
      <c r="H1218">
        <v>0</v>
      </c>
      <c r="I1218">
        <v>0</v>
      </c>
      <c r="J1218">
        <v>0</v>
      </c>
      <c r="M1218" t="str">
        <f t="shared" si="37"/>
        <v>2018Truck tyres</v>
      </c>
    </row>
    <row r="1219" spans="1:13" x14ac:dyDescent="0.25">
      <c r="A1219" t="s">
        <v>66</v>
      </c>
      <c r="B1219" t="str">
        <f t="shared" ref="B1219:B1282" si="38">RIGHT(A1219,4)</f>
        <v>2018</v>
      </c>
      <c r="C1219" t="s">
        <v>40</v>
      </c>
      <c r="D1219" t="s">
        <v>43</v>
      </c>
      <c r="E1219" t="s">
        <v>15</v>
      </c>
      <c r="F1219">
        <v>0</v>
      </c>
      <c r="G1219">
        <v>0</v>
      </c>
      <c r="H1219">
        <v>0</v>
      </c>
      <c r="I1219">
        <v>0</v>
      </c>
      <c r="J1219">
        <v>0</v>
      </c>
      <c r="M1219" t="str">
        <f t="shared" ref="M1219:M1282" si="39">_xlfn.TEXTJOIN("",FALSE,B1219,D1219)</f>
        <v>2018Truck tyres</v>
      </c>
    </row>
    <row r="1220" spans="1:13" x14ac:dyDescent="0.25">
      <c r="A1220" t="s">
        <v>67</v>
      </c>
      <c r="B1220" t="str">
        <f t="shared" si="38"/>
        <v>2019</v>
      </c>
      <c r="C1220" t="s">
        <v>11</v>
      </c>
      <c r="D1220" t="s">
        <v>12</v>
      </c>
      <c r="E1220" t="s">
        <v>13</v>
      </c>
      <c r="F1220">
        <v>761</v>
      </c>
      <c r="G1220">
        <v>0</v>
      </c>
      <c r="H1220">
        <v>0</v>
      </c>
      <c r="I1220">
        <v>0</v>
      </c>
      <c r="J1220">
        <v>3873.2506530000001</v>
      </c>
      <c r="K1220">
        <v>0.164212</v>
      </c>
      <c r="M1220" t="str">
        <f t="shared" si="39"/>
        <v>2019Asphalt</v>
      </c>
    </row>
    <row r="1221" spans="1:13" x14ac:dyDescent="0.25">
      <c r="A1221" t="s">
        <v>67</v>
      </c>
      <c r="B1221" t="str">
        <f t="shared" si="38"/>
        <v>2019</v>
      </c>
      <c r="C1221" t="s">
        <v>11</v>
      </c>
      <c r="D1221" t="s">
        <v>12</v>
      </c>
      <c r="E1221" t="s">
        <v>14</v>
      </c>
      <c r="F1221">
        <v>952496</v>
      </c>
      <c r="G1221">
        <v>0</v>
      </c>
      <c r="H1221">
        <v>0</v>
      </c>
      <c r="I1221">
        <v>0</v>
      </c>
      <c r="J1221">
        <v>1005.28932</v>
      </c>
      <c r="K1221">
        <v>0.99894499999999997</v>
      </c>
      <c r="M1221" t="str">
        <f t="shared" si="39"/>
        <v>2019Asphalt</v>
      </c>
    </row>
    <row r="1222" spans="1:13" x14ac:dyDescent="0.25">
      <c r="A1222" t="s">
        <v>67</v>
      </c>
      <c r="B1222" t="str">
        <f t="shared" si="38"/>
        <v>2019</v>
      </c>
      <c r="C1222" t="s">
        <v>11</v>
      </c>
      <c r="D1222" t="s">
        <v>12</v>
      </c>
      <c r="E1222" t="s">
        <v>15</v>
      </c>
      <c r="F1222">
        <v>25000</v>
      </c>
      <c r="G1222">
        <v>0</v>
      </c>
      <c r="H1222">
        <v>0</v>
      </c>
      <c r="I1222">
        <v>0</v>
      </c>
      <c r="J1222">
        <v>700.12611300000003</v>
      </c>
      <c r="K1222">
        <v>0.97275699999999998</v>
      </c>
      <c r="M1222" t="str">
        <f t="shared" si="39"/>
        <v>2019Asphalt</v>
      </c>
    </row>
    <row r="1223" spans="1:13" x14ac:dyDescent="0.25">
      <c r="A1223" t="s">
        <v>67</v>
      </c>
      <c r="B1223" t="str">
        <f t="shared" si="38"/>
        <v>2019</v>
      </c>
      <c r="C1223" t="s">
        <v>11</v>
      </c>
      <c r="D1223" t="s">
        <v>16</v>
      </c>
      <c r="E1223" t="s">
        <v>13</v>
      </c>
      <c r="F1223">
        <v>50</v>
      </c>
      <c r="G1223">
        <v>0</v>
      </c>
      <c r="H1223">
        <v>0</v>
      </c>
      <c r="I1223">
        <v>0</v>
      </c>
      <c r="J1223">
        <v>33169.909695000002</v>
      </c>
      <c r="K1223">
        <v>1.505E-3</v>
      </c>
      <c r="M1223" t="str">
        <f t="shared" si="39"/>
        <v>2019Bricks</v>
      </c>
    </row>
    <row r="1224" spans="1:13" x14ac:dyDescent="0.25">
      <c r="A1224" t="s">
        <v>67</v>
      </c>
      <c r="B1224" t="str">
        <f t="shared" si="38"/>
        <v>2019</v>
      </c>
      <c r="C1224" t="s">
        <v>11</v>
      </c>
      <c r="D1224" t="s">
        <v>16</v>
      </c>
      <c r="E1224" t="s">
        <v>14</v>
      </c>
      <c r="F1224">
        <v>804600</v>
      </c>
      <c r="G1224">
        <v>0</v>
      </c>
      <c r="H1224">
        <v>0</v>
      </c>
      <c r="I1224">
        <v>0</v>
      </c>
      <c r="J1224">
        <v>28420.442964999998</v>
      </c>
      <c r="K1224">
        <v>0.96588200000000002</v>
      </c>
      <c r="M1224" t="str">
        <f t="shared" si="39"/>
        <v>2019Bricks</v>
      </c>
    </row>
    <row r="1225" spans="1:13" x14ac:dyDescent="0.25">
      <c r="A1225" t="s">
        <v>67</v>
      </c>
      <c r="B1225" t="str">
        <f t="shared" si="38"/>
        <v>2019</v>
      </c>
      <c r="C1225" t="s">
        <v>11</v>
      </c>
      <c r="D1225" t="s">
        <v>16</v>
      </c>
      <c r="E1225" t="s">
        <v>15</v>
      </c>
      <c r="F1225">
        <v>0</v>
      </c>
      <c r="G1225">
        <v>0</v>
      </c>
      <c r="H1225">
        <v>0</v>
      </c>
      <c r="I1225">
        <v>0</v>
      </c>
      <c r="J1225">
        <v>45986.808463000001</v>
      </c>
      <c r="K1225">
        <v>0</v>
      </c>
      <c r="M1225" t="str">
        <f t="shared" si="39"/>
        <v>2019Bricks</v>
      </c>
    </row>
    <row r="1226" spans="1:13" x14ac:dyDescent="0.25">
      <c r="A1226" t="s">
        <v>67</v>
      </c>
      <c r="B1226" t="str">
        <f t="shared" si="38"/>
        <v>2019</v>
      </c>
      <c r="C1226" t="s">
        <v>11</v>
      </c>
      <c r="D1226" t="s">
        <v>17</v>
      </c>
      <c r="E1226" t="s">
        <v>13</v>
      </c>
      <c r="F1226">
        <v>53</v>
      </c>
      <c r="G1226">
        <v>0</v>
      </c>
      <c r="H1226">
        <v>0</v>
      </c>
      <c r="I1226">
        <v>0</v>
      </c>
      <c r="J1226">
        <v>39192.736777999999</v>
      </c>
      <c r="K1226">
        <v>1.3500000000000001E-3</v>
      </c>
      <c r="M1226" t="str">
        <f t="shared" si="39"/>
        <v>2019Concrete</v>
      </c>
    </row>
    <row r="1227" spans="1:13" x14ac:dyDescent="0.25">
      <c r="A1227" t="s">
        <v>67</v>
      </c>
      <c r="B1227" t="str">
        <f t="shared" si="38"/>
        <v>2019</v>
      </c>
      <c r="C1227" t="s">
        <v>11</v>
      </c>
      <c r="D1227" t="s">
        <v>17</v>
      </c>
      <c r="E1227" t="s">
        <v>14</v>
      </c>
      <c r="F1227">
        <v>2710407</v>
      </c>
      <c r="G1227">
        <v>0</v>
      </c>
      <c r="H1227">
        <v>0</v>
      </c>
      <c r="I1227">
        <v>0</v>
      </c>
      <c r="J1227">
        <v>25852.668349</v>
      </c>
      <c r="K1227">
        <v>0.99055099999999996</v>
      </c>
      <c r="M1227" t="str">
        <f t="shared" si="39"/>
        <v>2019Concrete</v>
      </c>
    </row>
    <row r="1228" spans="1:13" x14ac:dyDescent="0.25">
      <c r="A1228" t="s">
        <v>67</v>
      </c>
      <c r="B1228" t="str">
        <f t="shared" si="38"/>
        <v>2019</v>
      </c>
      <c r="C1228" t="s">
        <v>11</v>
      </c>
      <c r="D1228" t="s">
        <v>17</v>
      </c>
      <c r="E1228" t="s">
        <v>15</v>
      </c>
      <c r="F1228">
        <v>0</v>
      </c>
      <c r="G1228">
        <v>0</v>
      </c>
      <c r="H1228">
        <v>0</v>
      </c>
      <c r="I1228">
        <v>0</v>
      </c>
      <c r="J1228">
        <v>373.36481800000001</v>
      </c>
      <c r="K1228">
        <v>0</v>
      </c>
      <c r="M1228" t="str">
        <f t="shared" si="39"/>
        <v>2019Concrete</v>
      </c>
    </row>
    <row r="1229" spans="1:13" x14ac:dyDescent="0.25">
      <c r="A1229" t="s">
        <v>67</v>
      </c>
      <c r="B1229" t="str">
        <f t="shared" si="38"/>
        <v>2019</v>
      </c>
      <c r="C1229" t="s">
        <v>11</v>
      </c>
      <c r="D1229" t="s">
        <v>18</v>
      </c>
      <c r="E1229" t="s">
        <v>13</v>
      </c>
      <c r="F1229">
        <v>30319</v>
      </c>
      <c r="G1229">
        <v>0</v>
      </c>
      <c r="H1229">
        <v>0</v>
      </c>
      <c r="I1229">
        <v>0</v>
      </c>
      <c r="J1229">
        <v>27359.098018000001</v>
      </c>
      <c r="K1229">
        <v>0.52565799999999996</v>
      </c>
      <c r="M1229" t="str">
        <f t="shared" si="39"/>
        <v>2019Plaster</v>
      </c>
    </row>
    <row r="1230" spans="1:13" x14ac:dyDescent="0.25">
      <c r="A1230" t="s">
        <v>67</v>
      </c>
      <c r="B1230" t="str">
        <f t="shared" si="38"/>
        <v>2019</v>
      </c>
      <c r="C1230" t="s">
        <v>11</v>
      </c>
      <c r="D1230" t="s">
        <v>18</v>
      </c>
      <c r="E1230" t="s">
        <v>14</v>
      </c>
      <c r="F1230">
        <v>0</v>
      </c>
      <c r="G1230">
        <v>0</v>
      </c>
      <c r="H1230">
        <v>0</v>
      </c>
      <c r="I1230">
        <v>0</v>
      </c>
      <c r="J1230">
        <v>15366.69916</v>
      </c>
      <c r="K1230">
        <v>0</v>
      </c>
      <c r="M1230" t="str">
        <f t="shared" si="39"/>
        <v>2019Plaster</v>
      </c>
    </row>
    <row r="1231" spans="1:13" x14ac:dyDescent="0.25">
      <c r="A1231" t="s">
        <v>67</v>
      </c>
      <c r="B1231" t="str">
        <f t="shared" si="38"/>
        <v>2019</v>
      </c>
      <c r="C1231" t="s">
        <v>11</v>
      </c>
      <c r="D1231" t="s">
        <v>18</v>
      </c>
      <c r="E1231" t="s">
        <v>15</v>
      </c>
      <c r="F1231">
        <v>0</v>
      </c>
      <c r="G1231">
        <v>0</v>
      </c>
      <c r="H1231">
        <v>0</v>
      </c>
      <c r="I1231">
        <v>0</v>
      </c>
      <c r="J1231">
        <v>4146.9527420000004</v>
      </c>
      <c r="K1231">
        <v>0</v>
      </c>
      <c r="M1231" t="str">
        <f t="shared" si="39"/>
        <v>2019Plaster</v>
      </c>
    </row>
    <row r="1232" spans="1:13" x14ac:dyDescent="0.25">
      <c r="A1232" t="s">
        <v>67</v>
      </c>
      <c r="B1232" t="str">
        <f t="shared" si="38"/>
        <v>2019</v>
      </c>
      <c r="C1232" t="s">
        <v>11</v>
      </c>
      <c r="D1232" t="s">
        <v>45</v>
      </c>
      <c r="E1232" t="s">
        <v>13</v>
      </c>
      <c r="F1232">
        <v>4223</v>
      </c>
      <c r="G1232">
        <v>0</v>
      </c>
      <c r="H1232">
        <v>0</v>
      </c>
      <c r="I1232">
        <v>0</v>
      </c>
      <c r="J1232">
        <v>17306.475353999998</v>
      </c>
      <c r="K1232">
        <v>0.19614899999999999</v>
      </c>
      <c r="M1232" t="str">
        <f t="shared" si="39"/>
        <v>2019Rubble</v>
      </c>
    </row>
    <row r="1233" spans="1:13" x14ac:dyDescent="0.25">
      <c r="A1233" t="s">
        <v>67</v>
      </c>
      <c r="B1233" t="str">
        <f t="shared" si="38"/>
        <v>2019</v>
      </c>
      <c r="C1233" t="s">
        <v>11</v>
      </c>
      <c r="D1233" t="s">
        <v>45</v>
      </c>
      <c r="E1233" t="s">
        <v>14</v>
      </c>
      <c r="F1233">
        <v>487083</v>
      </c>
      <c r="G1233">
        <v>0</v>
      </c>
      <c r="H1233">
        <v>0</v>
      </c>
      <c r="I1233">
        <v>0</v>
      </c>
      <c r="J1233">
        <v>9782.1295590000009</v>
      </c>
      <c r="K1233">
        <v>0.98031199999999996</v>
      </c>
      <c r="M1233" t="str">
        <f t="shared" si="39"/>
        <v>2019Rubble</v>
      </c>
    </row>
    <row r="1234" spans="1:13" x14ac:dyDescent="0.25">
      <c r="A1234" t="s">
        <v>67</v>
      </c>
      <c r="B1234" t="str">
        <f t="shared" si="38"/>
        <v>2019</v>
      </c>
      <c r="C1234" t="s">
        <v>11</v>
      </c>
      <c r="D1234" t="s">
        <v>45</v>
      </c>
      <c r="E1234" t="s">
        <v>15</v>
      </c>
      <c r="F1234">
        <v>0</v>
      </c>
      <c r="G1234">
        <v>0</v>
      </c>
      <c r="H1234">
        <v>0</v>
      </c>
      <c r="I1234">
        <v>0</v>
      </c>
      <c r="J1234">
        <v>2801.228204</v>
      </c>
      <c r="K1234">
        <v>0</v>
      </c>
      <c r="M1234" t="str">
        <f t="shared" si="39"/>
        <v>2019Rubble</v>
      </c>
    </row>
    <row r="1235" spans="1:13" x14ac:dyDescent="0.25">
      <c r="A1235" t="s">
        <v>67</v>
      </c>
      <c r="B1235" t="str">
        <f t="shared" si="38"/>
        <v>2019</v>
      </c>
      <c r="C1235" t="s">
        <v>11</v>
      </c>
      <c r="D1235" t="s">
        <v>19</v>
      </c>
      <c r="E1235" t="s">
        <v>13</v>
      </c>
      <c r="F1235">
        <v>18852</v>
      </c>
      <c r="G1235">
        <v>0</v>
      </c>
      <c r="H1235">
        <v>0</v>
      </c>
      <c r="I1235">
        <v>0</v>
      </c>
      <c r="J1235">
        <v>131631.73910000001</v>
      </c>
      <c r="K1235">
        <v>0.125275</v>
      </c>
      <c r="M1235" t="str">
        <f t="shared" si="39"/>
        <v>2019Soil and natural materials</v>
      </c>
    </row>
    <row r="1236" spans="1:13" x14ac:dyDescent="0.25">
      <c r="A1236" t="s">
        <v>67</v>
      </c>
      <c r="B1236" t="str">
        <f t="shared" si="38"/>
        <v>2019</v>
      </c>
      <c r="C1236" t="s">
        <v>11</v>
      </c>
      <c r="D1236" t="s">
        <v>19</v>
      </c>
      <c r="E1236" t="s">
        <v>14</v>
      </c>
      <c r="F1236">
        <v>1256524</v>
      </c>
      <c r="G1236">
        <v>0</v>
      </c>
      <c r="H1236">
        <v>0</v>
      </c>
      <c r="I1236">
        <v>0</v>
      </c>
      <c r="J1236">
        <v>728821.32137899997</v>
      </c>
      <c r="K1236">
        <v>0.63289899999999999</v>
      </c>
      <c r="M1236" t="str">
        <f t="shared" si="39"/>
        <v>2019Soil and natural materials</v>
      </c>
    </row>
    <row r="1237" spans="1:13" x14ac:dyDescent="0.25">
      <c r="A1237" t="s">
        <v>67</v>
      </c>
      <c r="B1237" t="str">
        <f t="shared" si="38"/>
        <v>2019</v>
      </c>
      <c r="C1237" t="s">
        <v>11</v>
      </c>
      <c r="D1237" t="s">
        <v>19</v>
      </c>
      <c r="E1237" t="s">
        <v>15</v>
      </c>
      <c r="F1237">
        <v>25000</v>
      </c>
      <c r="G1237">
        <v>0</v>
      </c>
      <c r="H1237">
        <v>0</v>
      </c>
      <c r="I1237">
        <v>0</v>
      </c>
      <c r="J1237">
        <v>14597.095687999999</v>
      </c>
      <c r="K1237">
        <v>0.631359</v>
      </c>
      <c r="M1237" t="str">
        <f t="shared" si="39"/>
        <v>2019Soil and natural materials</v>
      </c>
    </row>
    <row r="1238" spans="1:13" x14ac:dyDescent="0.25">
      <c r="A1238" t="s">
        <v>67</v>
      </c>
      <c r="B1238" t="str">
        <f t="shared" si="38"/>
        <v>2019</v>
      </c>
      <c r="C1238" t="s">
        <v>20</v>
      </c>
      <c r="D1238" t="s">
        <v>21</v>
      </c>
      <c r="E1238" t="s">
        <v>13</v>
      </c>
      <c r="F1238">
        <v>12400</v>
      </c>
      <c r="G1238">
        <v>0</v>
      </c>
      <c r="H1238">
        <v>0</v>
      </c>
      <c r="I1238">
        <v>518.13912600000003</v>
      </c>
      <c r="J1238">
        <v>34538.016931999999</v>
      </c>
      <c r="K1238">
        <v>0.27221200000000001</v>
      </c>
      <c r="M1238" t="str">
        <f t="shared" si="39"/>
        <v>2019Container glass</v>
      </c>
    </row>
    <row r="1239" spans="1:13" x14ac:dyDescent="0.25">
      <c r="A1239" t="s">
        <v>67</v>
      </c>
      <c r="B1239" t="str">
        <f t="shared" si="38"/>
        <v>2019</v>
      </c>
      <c r="C1239" t="s">
        <v>20</v>
      </c>
      <c r="D1239" t="s">
        <v>21</v>
      </c>
      <c r="E1239" t="s">
        <v>14</v>
      </c>
      <c r="F1239">
        <v>0</v>
      </c>
      <c r="G1239">
        <v>0</v>
      </c>
      <c r="H1239">
        <v>0</v>
      </c>
      <c r="I1239">
        <v>19.653414999999999</v>
      </c>
      <c r="J1239">
        <v>676.00851599999999</v>
      </c>
      <c r="K1239">
        <v>2.8250999999999998E-2</v>
      </c>
      <c r="M1239" t="str">
        <f t="shared" si="39"/>
        <v>2019Container glass</v>
      </c>
    </row>
    <row r="1240" spans="1:13" x14ac:dyDescent="0.25">
      <c r="A1240" t="s">
        <v>67</v>
      </c>
      <c r="B1240" t="str">
        <f t="shared" si="38"/>
        <v>2019</v>
      </c>
      <c r="C1240" t="s">
        <v>20</v>
      </c>
      <c r="D1240" t="s">
        <v>21</v>
      </c>
      <c r="E1240" t="s">
        <v>15</v>
      </c>
      <c r="F1240">
        <v>163268</v>
      </c>
      <c r="G1240">
        <v>0</v>
      </c>
      <c r="H1240">
        <v>0</v>
      </c>
      <c r="I1240">
        <v>13845.811109</v>
      </c>
      <c r="J1240">
        <v>36702.272375</v>
      </c>
      <c r="K1240">
        <v>0.82834600000000003</v>
      </c>
      <c r="M1240" t="str">
        <f t="shared" si="39"/>
        <v>2019Container glass</v>
      </c>
    </row>
    <row r="1241" spans="1:13" x14ac:dyDescent="0.25">
      <c r="A1241" t="s">
        <v>67</v>
      </c>
      <c r="B1241" t="str">
        <f t="shared" si="38"/>
        <v>2019</v>
      </c>
      <c r="C1241" t="s">
        <v>20</v>
      </c>
      <c r="D1241" t="s">
        <v>22</v>
      </c>
      <c r="E1241" t="s">
        <v>13</v>
      </c>
      <c r="F1241">
        <v>3700</v>
      </c>
      <c r="G1241">
        <v>0</v>
      </c>
      <c r="H1241">
        <v>0</v>
      </c>
      <c r="I1241">
        <v>0</v>
      </c>
      <c r="J1241">
        <v>16951.169149000001</v>
      </c>
      <c r="K1241">
        <v>0.17916599999999999</v>
      </c>
      <c r="M1241" t="str">
        <f t="shared" si="39"/>
        <v>2019Other glass</v>
      </c>
    </row>
    <row r="1242" spans="1:13" x14ac:dyDescent="0.25">
      <c r="A1242" t="s">
        <v>67</v>
      </c>
      <c r="B1242" t="str">
        <f t="shared" si="38"/>
        <v>2019</v>
      </c>
      <c r="C1242" t="s">
        <v>20</v>
      </c>
      <c r="D1242" t="s">
        <v>22</v>
      </c>
      <c r="E1242" t="s">
        <v>14</v>
      </c>
      <c r="F1242">
        <v>900</v>
      </c>
      <c r="G1242">
        <v>0</v>
      </c>
      <c r="H1242">
        <v>0</v>
      </c>
      <c r="I1242">
        <v>0</v>
      </c>
      <c r="J1242">
        <v>3298.1311679999999</v>
      </c>
      <c r="K1242">
        <v>0.21438099999999999</v>
      </c>
      <c r="M1242" t="str">
        <f t="shared" si="39"/>
        <v>2019Other glass</v>
      </c>
    </row>
    <row r="1243" spans="1:13" x14ac:dyDescent="0.25">
      <c r="A1243" t="s">
        <v>67</v>
      </c>
      <c r="B1243" t="str">
        <f t="shared" si="38"/>
        <v>2019</v>
      </c>
      <c r="C1243" t="s">
        <v>20</v>
      </c>
      <c r="D1243" t="s">
        <v>22</v>
      </c>
      <c r="E1243" t="s">
        <v>15</v>
      </c>
      <c r="F1243">
        <v>0</v>
      </c>
      <c r="G1243">
        <v>0</v>
      </c>
      <c r="H1243">
        <v>0</v>
      </c>
      <c r="I1243">
        <v>0</v>
      </c>
      <c r="J1243">
        <v>36343.863354000001</v>
      </c>
      <c r="K1243">
        <v>0</v>
      </c>
      <c r="M1243" t="str">
        <f t="shared" si="39"/>
        <v>2019Other glass</v>
      </c>
    </row>
    <row r="1244" spans="1:13" x14ac:dyDescent="0.25">
      <c r="A1244" t="s">
        <v>67</v>
      </c>
      <c r="B1244" t="str">
        <f t="shared" si="38"/>
        <v>2019</v>
      </c>
      <c r="C1244" t="s">
        <v>23</v>
      </c>
      <c r="D1244" t="s">
        <v>24</v>
      </c>
      <c r="E1244" t="s">
        <v>13</v>
      </c>
      <c r="F1244">
        <v>24354</v>
      </c>
      <c r="G1244">
        <v>0</v>
      </c>
      <c r="H1244">
        <v>0</v>
      </c>
      <c r="I1244">
        <v>50954.521722999998</v>
      </c>
      <c r="J1244">
        <v>21440.006732999998</v>
      </c>
      <c r="K1244">
        <v>0.77839400000000003</v>
      </c>
      <c r="M1244" t="str">
        <f t="shared" si="39"/>
        <v>2019Aluminium</v>
      </c>
    </row>
    <row r="1245" spans="1:13" x14ac:dyDescent="0.25">
      <c r="A1245" t="s">
        <v>67</v>
      </c>
      <c r="B1245" t="str">
        <f t="shared" si="38"/>
        <v>2019</v>
      </c>
      <c r="C1245" t="s">
        <v>23</v>
      </c>
      <c r="D1245" t="s">
        <v>24</v>
      </c>
      <c r="E1245" t="s">
        <v>14</v>
      </c>
      <c r="F1245">
        <v>338</v>
      </c>
      <c r="G1245">
        <v>0</v>
      </c>
      <c r="H1245">
        <v>0</v>
      </c>
      <c r="I1245">
        <v>6347.5697250000003</v>
      </c>
      <c r="J1245">
        <v>3896.1030099999998</v>
      </c>
      <c r="K1245">
        <v>0.63180599999999998</v>
      </c>
      <c r="M1245" t="str">
        <f t="shared" si="39"/>
        <v>2019Aluminium</v>
      </c>
    </row>
    <row r="1246" spans="1:13" x14ac:dyDescent="0.25">
      <c r="A1246" t="s">
        <v>67</v>
      </c>
      <c r="B1246" t="str">
        <f t="shared" si="38"/>
        <v>2019</v>
      </c>
      <c r="C1246" t="s">
        <v>23</v>
      </c>
      <c r="D1246" t="s">
        <v>24</v>
      </c>
      <c r="E1246" t="s">
        <v>15</v>
      </c>
      <c r="F1246">
        <v>0</v>
      </c>
      <c r="G1246">
        <v>0</v>
      </c>
      <c r="H1246">
        <v>0</v>
      </c>
      <c r="I1246">
        <v>21278.552082999999</v>
      </c>
      <c r="J1246">
        <v>19813.253315000002</v>
      </c>
      <c r="K1246">
        <v>0.51782899999999998</v>
      </c>
      <c r="M1246" t="str">
        <f t="shared" si="39"/>
        <v>2019Aluminium</v>
      </c>
    </row>
    <row r="1247" spans="1:13" x14ac:dyDescent="0.25">
      <c r="A1247" t="s">
        <v>67</v>
      </c>
      <c r="B1247" t="str">
        <f t="shared" si="38"/>
        <v>2019</v>
      </c>
      <c r="C1247" t="s">
        <v>23</v>
      </c>
      <c r="D1247" t="s">
        <v>25</v>
      </c>
      <c r="E1247" t="s">
        <v>13</v>
      </c>
      <c r="F1247">
        <v>452401</v>
      </c>
      <c r="G1247">
        <v>0</v>
      </c>
      <c r="H1247">
        <v>0</v>
      </c>
      <c r="I1247">
        <v>210133.26268700001</v>
      </c>
      <c r="J1247">
        <v>69684.769098999997</v>
      </c>
      <c r="K1247">
        <v>0.90483000000000002</v>
      </c>
      <c r="M1247" t="str">
        <f t="shared" si="39"/>
        <v>2019Ferrous</v>
      </c>
    </row>
    <row r="1248" spans="1:13" x14ac:dyDescent="0.25">
      <c r="A1248" t="s">
        <v>67</v>
      </c>
      <c r="B1248" t="str">
        <f t="shared" si="38"/>
        <v>2019</v>
      </c>
      <c r="C1248" t="s">
        <v>23</v>
      </c>
      <c r="D1248" t="s">
        <v>25</v>
      </c>
      <c r="E1248" t="s">
        <v>14</v>
      </c>
      <c r="F1248">
        <v>101379</v>
      </c>
      <c r="G1248">
        <v>0</v>
      </c>
      <c r="H1248">
        <v>0</v>
      </c>
      <c r="I1248">
        <v>43427.790983999999</v>
      </c>
      <c r="J1248">
        <v>16683.641241000001</v>
      </c>
      <c r="K1248">
        <v>0.89668899999999996</v>
      </c>
      <c r="M1248" t="str">
        <f t="shared" si="39"/>
        <v>2019Ferrous</v>
      </c>
    </row>
    <row r="1249" spans="1:13" x14ac:dyDescent="0.25">
      <c r="A1249" t="s">
        <v>67</v>
      </c>
      <c r="B1249" t="str">
        <f t="shared" si="38"/>
        <v>2019</v>
      </c>
      <c r="C1249" t="s">
        <v>23</v>
      </c>
      <c r="D1249" t="s">
        <v>25</v>
      </c>
      <c r="E1249" t="s">
        <v>15</v>
      </c>
      <c r="F1249">
        <v>200758</v>
      </c>
      <c r="G1249">
        <v>0</v>
      </c>
      <c r="H1249">
        <v>0</v>
      </c>
      <c r="I1249">
        <v>134705.299669</v>
      </c>
      <c r="J1249">
        <v>33282.265459000002</v>
      </c>
      <c r="K1249">
        <v>0.90974100000000002</v>
      </c>
      <c r="M1249" t="str">
        <f t="shared" si="39"/>
        <v>2019Ferrous</v>
      </c>
    </row>
    <row r="1250" spans="1:13" x14ac:dyDescent="0.25">
      <c r="A1250" t="s">
        <v>67</v>
      </c>
      <c r="B1250" t="str">
        <f t="shared" si="38"/>
        <v>2019</v>
      </c>
      <c r="C1250" t="s">
        <v>23</v>
      </c>
      <c r="D1250" t="s">
        <v>26</v>
      </c>
      <c r="E1250" t="s">
        <v>13</v>
      </c>
      <c r="F1250">
        <v>175749</v>
      </c>
      <c r="G1250">
        <v>0</v>
      </c>
      <c r="H1250">
        <v>0</v>
      </c>
      <c r="I1250">
        <v>16377.205502000001</v>
      </c>
      <c r="J1250">
        <v>0</v>
      </c>
      <c r="K1250">
        <v>1</v>
      </c>
      <c r="M1250" t="str">
        <f t="shared" si="39"/>
        <v>2019Other metals</v>
      </c>
    </row>
    <row r="1251" spans="1:13" x14ac:dyDescent="0.25">
      <c r="A1251" t="s">
        <v>67</v>
      </c>
      <c r="B1251" t="str">
        <f t="shared" si="38"/>
        <v>2019</v>
      </c>
      <c r="C1251" t="s">
        <v>23</v>
      </c>
      <c r="D1251" t="s">
        <v>26</v>
      </c>
      <c r="E1251" t="s">
        <v>14</v>
      </c>
      <c r="F1251">
        <v>16452</v>
      </c>
      <c r="G1251">
        <v>0</v>
      </c>
      <c r="H1251">
        <v>0</v>
      </c>
      <c r="I1251">
        <v>1226.37907</v>
      </c>
      <c r="J1251">
        <v>0</v>
      </c>
      <c r="K1251">
        <v>1</v>
      </c>
      <c r="M1251" t="str">
        <f t="shared" si="39"/>
        <v>2019Other metals</v>
      </c>
    </row>
    <row r="1252" spans="1:13" x14ac:dyDescent="0.25">
      <c r="A1252" t="s">
        <v>67</v>
      </c>
      <c r="B1252" t="str">
        <f t="shared" si="38"/>
        <v>2019</v>
      </c>
      <c r="C1252" t="s">
        <v>23</v>
      </c>
      <c r="D1252" t="s">
        <v>26</v>
      </c>
      <c r="E1252" t="s">
        <v>15</v>
      </c>
      <c r="F1252">
        <v>14386</v>
      </c>
      <c r="G1252">
        <v>0</v>
      </c>
      <c r="H1252">
        <v>0</v>
      </c>
      <c r="I1252">
        <v>2528.955438</v>
      </c>
      <c r="J1252">
        <v>0</v>
      </c>
      <c r="K1252">
        <v>1</v>
      </c>
      <c r="M1252" t="str">
        <f t="shared" si="39"/>
        <v>2019Other metals</v>
      </c>
    </row>
    <row r="1253" spans="1:13" x14ac:dyDescent="0.25">
      <c r="A1253" t="s">
        <v>67</v>
      </c>
      <c r="B1253" t="str">
        <f t="shared" si="38"/>
        <v>2019</v>
      </c>
      <c r="C1253" t="s">
        <v>27</v>
      </c>
      <c r="D1253" t="s">
        <v>28</v>
      </c>
      <c r="E1253" t="s">
        <v>13</v>
      </c>
      <c r="F1253">
        <v>18729.490000000002</v>
      </c>
      <c r="G1253">
        <v>0</v>
      </c>
      <c r="H1253">
        <v>0</v>
      </c>
      <c r="I1253">
        <v>6846.0042819999999</v>
      </c>
      <c r="J1253">
        <v>304300.01685499999</v>
      </c>
      <c r="K1253">
        <v>7.7530000000000002E-2</v>
      </c>
      <c r="M1253" t="str">
        <f t="shared" si="39"/>
        <v>2019Food organics</v>
      </c>
    </row>
    <row r="1254" spans="1:13" x14ac:dyDescent="0.25">
      <c r="A1254" t="s">
        <v>67</v>
      </c>
      <c r="B1254" t="str">
        <f t="shared" si="38"/>
        <v>2019</v>
      </c>
      <c r="C1254" t="s">
        <v>27</v>
      </c>
      <c r="D1254" t="s">
        <v>28</v>
      </c>
      <c r="E1254" t="s">
        <v>14</v>
      </c>
      <c r="F1254">
        <v>0</v>
      </c>
      <c r="G1254">
        <v>0</v>
      </c>
      <c r="H1254">
        <v>0</v>
      </c>
      <c r="I1254">
        <v>106.858107</v>
      </c>
      <c r="J1254">
        <v>3009.1152980000002</v>
      </c>
      <c r="K1254">
        <v>3.4292999999999997E-2</v>
      </c>
      <c r="M1254" t="str">
        <f t="shared" si="39"/>
        <v>2019Food organics</v>
      </c>
    </row>
    <row r="1255" spans="1:13" x14ac:dyDescent="0.25">
      <c r="A1255" t="s">
        <v>67</v>
      </c>
      <c r="B1255" t="str">
        <f t="shared" si="38"/>
        <v>2019</v>
      </c>
      <c r="C1255" t="s">
        <v>27</v>
      </c>
      <c r="D1255" t="s">
        <v>28</v>
      </c>
      <c r="E1255" t="s">
        <v>15</v>
      </c>
      <c r="F1255">
        <v>39794.83</v>
      </c>
      <c r="G1255">
        <v>0</v>
      </c>
      <c r="H1255">
        <v>0</v>
      </c>
      <c r="I1255">
        <v>6727.2503210000004</v>
      </c>
      <c r="J1255">
        <v>602105.61170600005</v>
      </c>
      <c r="K1255">
        <v>7.1722999999999995E-2</v>
      </c>
      <c r="M1255" t="str">
        <f t="shared" si="39"/>
        <v>2019Food organics</v>
      </c>
    </row>
    <row r="1256" spans="1:13" x14ac:dyDescent="0.25">
      <c r="A1256" t="s">
        <v>67</v>
      </c>
      <c r="B1256" t="str">
        <f t="shared" si="38"/>
        <v>2019</v>
      </c>
      <c r="C1256" t="s">
        <v>27</v>
      </c>
      <c r="D1256" t="s">
        <v>29</v>
      </c>
      <c r="E1256" t="s">
        <v>13</v>
      </c>
      <c r="F1256">
        <v>32518.51</v>
      </c>
      <c r="G1256">
        <v>0</v>
      </c>
      <c r="H1256">
        <v>0</v>
      </c>
      <c r="I1256">
        <v>0</v>
      </c>
      <c r="J1256">
        <v>76698.876082999996</v>
      </c>
      <c r="K1256">
        <v>0.29774099999999998</v>
      </c>
      <c r="M1256" t="str">
        <f t="shared" si="39"/>
        <v>2019Garden organics</v>
      </c>
    </row>
    <row r="1257" spans="1:13" x14ac:dyDescent="0.25">
      <c r="A1257" t="s">
        <v>67</v>
      </c>
      <c r="B1257" t="str">
        <f t="shared" si="38"/>
        <v>2019</v>
      </c>
      <c r="C1257" t="s">
        <v>27</v>
      </c>
      <c r="D1257" t="s">
        <v>29</v>
      </c>
      <c r="E1257" t="s">
        <v>14</v>
      </c>
      <c r="F1257">
        <v>17840</v>
      </c>
      <c r="G1257">
        <v>0</v>
      </c>
      <c r="H1257">
        <v>0</v>
      </c>
      <c r="I1257">
        <v>0</v>
      </c>
      <c r="J1257">
        <v>21691.295257000002</v>
      </c>
      <c r="K1257">
        <v>0.45128800000000002</v>
      </c>
      <c r="M1257" t="str">
        <f t="shared" si="39"/>
        <v>2019Garden organics</v>
      </c>
    </row>
    <row r="1258" spans="1:13" x14ac:dyDescent="0.25">
      <c r="A1258" t="s">
        <v>67</v>
      </c>
      <c r="B1258" t="str">
        <f t="shared" si="38"/>
        <v>2019</v>
      </c>
      <c r="C1258" t="s">
        <v>27</v>
      </c>
      <c r="D1258" t="s">
        <v>29</v>
      </c>
      <c r="E1258" t="s">
        <v>15</v>
      </c>
      <c r="F1258">
        <v>416193.17</v>
      </c>
      <c r="G1258">
        <v>0</v>
      </c>
      <c r="H1258">
        <v>0</v>
      </c>
      <c r="I1258">
        <v>0</v>
      </c>
      <c r="J1258">
        <v>95407.893744999994</v>
      </c>
      <c r="K1258">
        <v>0.81351099999999998</v>
      </c>
      <c r="M1258" t="str">
        <f t="shared" si="39"/>
        <v>2019Garden organics</v>
      </c>
    </row>
    <row r="1259" spans="1:13" x14ac:dyDescent="0.25">
      <c r="A1259" t="s">
        <v>67</v>
      </c>
      <c r="B1259" t="str">
        <f t="shared" si="38"/>
        <v>2019</v>
      </c>
      <c r="C1259" t="s">
        <v>27</v>
      </c>
      <c r="D1259" t="s">
        <v>30</v>
      </c>
      <c r="E1259" t="s">
        <v>13</v>
      </c>
      <c r="F1259">
        <v>133507</v>
      </c>
      <c r="G1259">
        <v>0</v>
      </c>
      <c r="H1259">
        <v>0</v>
      </c>
      <c r="I1259">
        <v>0</v>
      </c>
      <c r="J1259">
        <v>37861.062249000002</v>
      </c>
      <c r="K1259">
        <v>0.77906500000000001</v>
      </c>
      <c r="M1259" t="str">
        <f t="shared" si="39"/>
        <v>2019Other organics</v>
      </c>
    </row>
    <row r="1260" spans="1:13" x14ac:dyDescent="0.25">
      <c r="A1260" t="s">
        <v>67</v>
      </c>
      <c r="B1260" t="str">
        <f t="shared" si="38"/>
        <v>2019</v>
      </c>
      <c r="C1260" t="s">
        <v>27</v>
      </c>
      <c r="D1260" t="s">
        <v>30</v>
      </c>
      <c r="E1260" t="s">
        <v>14</v>
      </c>
      <c r="F1260">
        <v>0</v>
      </c>
      <c r="G1260">
        <v>0</v>
      </c>
      <c r="H1260">
        <v>0</v>
      </c>
      <c r="I1260">
        <v>0</v>
      </c>
      <c r="J1260">
        <v>526.80558699999995</v>
      </c>
      <c r="K1260">
        <v>0</v>
      </c>
      <c r="M1260" t="str">
        <f t="shared" si="39"/>
        <v>2019Other organics</v>
      </c>
    </row>
    <row r="1261" spans="1:13" x14ac:dyDescent="0.25">
      <c r="A1261" t="s">
        <v>67</v>
      </c>
      <c r="B1261" t="str">
        <f t="shared" si="38"/>
        <v>2019</v>
      </c>
      <c r="C1261" t="s">
        <v>27</v>
      </c>
      <c r="D1261" t="s">
        <v>30</v>
      </c>
      <c r="E1261" t="s">
        <v>15</v>
      </c>
      <c r="F1261">
        <v>25539</v>
      </c>
      <c r="G1261">
        <v>0</v>
      </c>
      <c r="H1261">
        <v>0</v>
      </c>
      <c r="I1261">
        <v>0</v>
      </c>
      <c r="J1261">
        <v>95164.427043999996</v>
      </c>
      <c r="K1261">
        <v>0.21158399999999999</v>
      </c>
      <c r="M1261" t="str">
        <f t="shared" si="39"/>
        <v>2019Other organics</v>
      </c>
    </row>
    <row r="1262" spans="1:13" x14ac:dyDescent="0.25">
      <c r="A1262" t="s">
        <v>67</v>
      </c>
      <c r="B1262" t="str">
        <f t="shared" si="38"/>
        <v>2019</v>
      </c>
      <c r="C1262" t="s">
        <v>27</v>
      </c>
      <c r="D1262" t="s">
        <v>31</v>
      </c>
      <c r="E1262" t="s">
        <v>13</v>
      </c>
      <c r="F1262">
        <v>66774</v>
      </c>
      <c r="G1262">
        <v>0</v>
      </c>
      <c r="H1262">
        <v>0</v>
      </c>
      <c r="I1262">
        <v>1.1207100000000001</v>
      </c>
      <c r="J1262">
        <v>295771.11812399997</v>
      </c>
      <c r="K1262">
        <v>0.18418300000000001</v>
      </c>
      <c r="M1262" t="str">
        <f t="shared" si="39"/>
        <v>2019Wood /timber</v>
      </c>
    </row>
    <row r="1263" spans="1:13" x14ac:dyDescent="0.25">
      <c r="A1263" t="s">
        <v>67</v>
      </c>
      <c r="B1263" t="str">
        <f t="shared" si="38"/>
        <v>2019</v>
      </c>
      <c r="C1263" t="s">
        <v>27</v>
      </c>
      <c r="D1263" t="s">
        <v>31</v>
      </c>
      <c r="E1263" t="s">
        <v>14</v>
      </c>
      <c r="F1263">
        <v>126320</v>
      </c>
      <c r="G1263">
        <v>0</v>
      </c>
      <c r="H1263">
        <v>0</v>
      </c>
      <c r="I1263">
        <v>1.6296569999999999</v>
      </c>
      <c r="J1263">
        <v>118293.721536</v>
      </c>
      <c r="K1263">
        <v>0.51640900000000001</v>
      </c>
      <c r="M1263" t="str">
        <f t="shared" si="39"/>
        <v>2019Wood /timber</v>
      </c>
    </row>
    <row r="1264" spans="1:13" x14ac:dyDescent="0.25">
      <c r="A1264" t="s">
        <v>67</v>
      </c>
      <c r="B1264" t="str">
        <f t="shared" si="38"/>
        <v>2019</v>
      </c>
      <c r="C1264" t="s">
        <v>27</v>
      </c>
      <c r="D1264" t="s">
        <v>31</v>
      </c>
      <c r="E1264" t="s">
        <v>15</v>
      </c>
      <c r="F1264">
        <v>0</v>
      </c>
      <c r="G1264">
        <v>0</v>
      </c>
      <c r="H1264">
        <v>0</v>
      </c>
      <c r="I1264">
        <v>0.24963299999999999</v>
      </c>
      <c r="J1264">
        <v>26628.7435</v>
      </c>
      <c r="K1264">
        <v>9.0000000000000002E-6</v>
      </c>
      <c r="M1264" t="str">
        <f t="shared" si="39"/>
        <v>2019Wood /timber</v>
      </c>
    </row>
    <row r="1265" spans="1:13" x14ac:dyDescent="0.25">
      <c r="A1265" t="s">
        <v>67</v>
      </c>
      <c r="B1265" t="str">
        <f t="shared" si="38"/>
        <v>2019</v>
      </c>
      <c r="C1265" t="s">
        <v>32</v>
      </c>
      <c r="D1265" t="s">
        <v>33</v>
      </c>
      <c r="E1265" t="s">
        <v>13</v>
      </c>
      <c r="F1265">
        <v>553024</v>
      </c>
      <c r="G1265">
        <v>0</v>
      </c>
      <c r="H1265">
        <v>0</v>
      </c>
      <c r="I1265">
        <v>287040.49695</v>
      </c>
      <c r="J1265">
        <v>98650.668441999995</v>
      </c>
      <c r="K1265">
        <v>0.89490800000000004</v>
      </c>
      <c r="M1265" t="str">
        <f t="shared" si="39"/>
        <v>2019Cardboard</v>
      </c>
    </row>
    <row r="1266" spans="1:13" x14ac:dyDescent="0.25">
      <c r="A1266" t="s">
        <v>67</v>
      </c>
      <c r="B1266" t="str">
        <f t="shared" si="38"/>
        <v>2019</v>
      </c>
      <c r="C1266" t="s">
        <v>32</v>
      </c>
      <c r="D1266" t="s">
        <v>33</v>
      </c>
      <c r="E1266" t="s">
        <v>14</v>
      </c>
      <c r="F1266">
        <v>84</v>
      </c>
      <c r="G1266">
        <v>0</v>
      </c>
      <c r="H1266">
        <v>0</v>
      </c>
      <c r="I1266">
        <v>15946.694275</v>
      </c>
      <c r="J1266">
        <v>4331.6697969999996</v>
      </c>
      <c r="K1266">
        <v>0.78727000000000003</v>
      </c>
      <c r="M1266" t="str">
        <f t="shared" si="39"/>
        <v>2019Cardboard</v>
      </c>
    </row>
    <row r="1267" spans="1:13" x14ac:dyDescent="0.25">
      <c r="A1267" t="s">
        <v>67</v>
      </c>
      <c r="B1267" t="str">
        <f t="shared" si="38"/>
        <v>2019</v>
      </c>
      <c r="C1267" t="s">
        <v>32</v>
      </c>
      <c r="D1267" t="s">
        <v>33</v>
      </c>
      <c r="E1267" t="s">
        <v>15</v>
      </c>
      <c r="F1267">
        <v>0</v>
      </c>
      <c r="G1267">
        <v>0</v>
      </c>
      <c r="H1267">
        <v>0</v>
      </c>
      <c r="I1267">
        <v>15946.694275</v>
      </c>
      <c r="J1267">
        <v>34975.441911000002</v>
      </c>
      <c r="K1267">
        <v>0.31315799999999999</v>
      </c>
      <c r="M1267" t="str">
        <f t="shared" si="39"/>
        <v>2019Cardboard</v>
      </c>
    </row>
    <row r="1268" spans="1:13" x14ac:dyDescent="0.25">
      <c r="A1268" t="s">
        <v>67</v>
      </c>
      <c r="B1268" t="str">
        <f t="shared" si="38"/>
        <v>2019</v>
      </c>
      <c r="C1268" t="s">
        <v>32</v>
      </c>
      <c r="D1268" t="s">
        <v>46</v>
      </c>
      <c r="E1268" t="s">
        <v>13</v>
      </c>
      <c r="F1268">
        <v>0</v>
      </c>
      <c r="G1268">
        <v>0</v>
      </c>
      <c r="H1268">
        <v>0</v>
      </c>
      <c r="I1268">
        <v>0</v>
      </c>
      <c r="J1268">
        <v>35634.570340999999</v>
      </c>
      <c r="K1268">
        <v>0</v>
      </c>
      <c r="M1268" t="str">
        <f t="shared" si="39"/>
        <v>2019Liquidpaperboard</v>
      </c>
    </row>
    <row r="1269" spans="1:13" x14ac:dyDescent="0.25">
      <c r="A1269" t="s">
        <v>67</v>
      </c>
      <c r="B1269" t="str">
        <f t="shared" si="38"/>
        <v>2019</v>
      </c>
      <c r="C1269" t="s">
        <v>32</v>
      </c>
      <c r="D1269" t="s">
        <v>46</v>
      </c>
      <c r="E1269" t="s">
        <v>14</v>
      </c>
      <c r="F1269">
        <v>0</v>
      </c>
      <c r="G1269">
        <v>0</v>
      </c>
      <c r="H1269">
        <v>0</v>
      </c>
      <c r="I1269">
        <v>0</v>
      </c>
      <c r="J1269">
        <v>537.80933800000003</v>
      </c>
      <c r="K1269">
        <v>0</v>
      </c>
      <c r="M1269" t="str">
        <f t="shared" si="39"/>
        <v>2019Liquidpaperboard</v>
      </c>
    </row>
    <row r="1270" spans="1:13" x14ac:dyDescent="0.25">
      <c r="A1270" t="s">
        <v>67</v>
      </c>
      <c r="B1270" t="str">
        <f t="shared" si="38"/>
        <v>2019</v>
      </c>
      <c r="C1270" t="s">
        <v>32</v>
      </c>
      <c r="D1270" t="s">
        <v>46</v>
      </c>
      <c r="E1270" t="s">
        <v>15</v>
      </c>
      <c r="F1270">
        <v>0</v>
      </c>
      <c r="G1270">
        <v>0</v>
      </c>
      <c r="H1270">
        <v>0</v>
      </c>
      <c r="I1270">
        <v>0</v>
      </c>
      <c r="J1270">
        <v>26555.903620000001</v>
      </c>
      <c r="K1270">
        <v>0</v>
      </c>
      <c r="M1270" t="str">
        <f t="shared" si="39"/>
        <v>2019Liquidpaperboard</v>
      </c>
    </row>
    <row r="1271" spans="1:13" x14ac:dyDescent="0.25">
      <c r="A1271" t="s">
        <v>67</v>
      </c>
      <c r="B1271" t="str">
        <f t="shared" si="38"/>
        <v>2019</v>
      </c>
      <c r="C1271" t="s">
        <v>32</v>
      </c>
      <c r="D1271" t="s">
        <v>34</v>
      </c>
      <c r="E1271" t="s">
        <v>13</v>
      </c>
      <c r="F1271">
        <v>54171</v>
      </c>
      <c r="G1271">
        <v>0</v>
      </c>
      <c r="H1271">
        <v>0</v>
      </c>
      <c r="I1271">
        <v>8732.0414999999994</v>
      </c>
      <c r="J1271">
        <v>0</v>
      </c>
      <c r="K1271">
        <v>1</v>
      </c>
      <c r="M1271" t="str">
        <f t="shared" si="39"/>
        <v>2019Newsprint and magazines</v>
      </c>
    </row>
    <row r="1272" spans="1:13" x14ac:dyDescent="0.25">
      <c r="A1272" t="s">
        <v>67</v>
      </c>
      <c r="B1272" t="str">
        <f t="shared" si="38"/>
        <v>2019</v>
      </c>
      <c r="C1272" t="s">
        <v>32</v>
      </c>
      <c r="D1272" t="s">
        <v>34</v>
      </c>
      <c r="E1272" t="s">
        <v>14</v>
      </c>
      <c r="F1272">
        <v>0</v>
      </c>
      <c r="G1272">
        <v>0</v>
      </c>
      <c r="H1272">
        <v>0</v>
      </c>
      <c r="I1272">
        <v>623.71725000000004</v>
      </c>
      <c r="J1272">
        <v>0</v>
      </c>
      <c r="K1272">
        <v>1</v>
      </c>
      <c r="M1272" t="str">
        <f t="shared" si="39"/>
        <v>2019Newsprint and magazines</v>
      </c>
    </row>
    <row r="1273" spans="1:13" x14ac:dyDescent="0.25">
      <c r="A1273" t="s">
        <v>67</v>
      </c>
      <c r="B1273" t="str">
        <f t="shared" si="38"/>
        <v>2019</v>
      </c>
      <c r="C1273" t="s">
        <v>32</v>
      </c>
      <c r="D1273" t="s">
        <v>34</v>
      </c>
      <c r="E1273" t="s">
        <v>15</v>
      </c>
      <c r="F1273">
        <v>4000</v>
      </c>
      <c r="G1273">
        <v>0</v>
      </c>
      <c r="H1273">
        <v>0</v>
      </c>
      <c r="I1273">
        <v>3118.5862499999998</v>
      </c>
      <c r="J1273">
        <v>0</v>
      </c>
      <c r="K1273">
        <v>1</v>
      </c>
      <c r="M1273" t="str">
        <f t="shared" si="39"/>
        <v>2019Newsprint and magazines</v>
      </c>
    </row>
    <row r="1274" spans="1:13" x14ac:dyDescent="0.25">
      <c r="A1274" t="s">
        <v>67</v>
      </c>
      <c r="B1274" t="str">
        <f t="shared" si="38"/>
        <v>2019</v>
      </c>
      <c r="C1274" t="s">
        <v>32</v>
      </c>
      <c r="D1274" t="s">
        <v>35</v>
      </c>
      <c r="E1274" t="s">
        <v>13</v>
      </c>
      <c r="F1274">
        <v>40186</v>
      </c>
      <c r="G1274">
        <v>0</v>
      </c>
      <c r="H1274">
        <v>0</v>
      </c>
      <c r="I1274">
        <v>96686.731973999995</v>
      </c>
      <c r="J1274">
        <v>106380.355895</v>
      </c>
      <c r="K1274">
        <v>0.56267599999999995</v>
      </c>
      <c r="M1274" t="str">
        <f t="shared" si="39"/>
        <v>2019Other paper</v>
      </c>
    </row>
    <row r="1275" spans="1:13" x14ac:dyDescent="0.25">
      <c r="A1275" t="s">
        <v>67</v>
      </c>
      <c r="B1275" t="str">
        <f t="shared" si="38"/>
        <v>2019</v>
      </c>
      <c r="C1275" t="s">
        <v>32</v>
      </c>
      <c r="D1275" t="s">
        <v>35</v>
      </c>
      <c r="E1275" t="s">
        <v>14</v>
      </c>
      <c r="F1275">
        <v>0</v>
      </c>
      <c r="G1275">
        <v>0</v>
      </c>
      <c r="H1275">
        <v>0</v>
      </c>
      <c r="I1275">
        <v>19.080859</v>
      </c>
      <c r="J1275">
        <v>1640.4397200000001</v>
      </c>
      <c r="K1275">
        <v>1.1497E-2</v>
      </c>
      <c r="M1275" t="str">
        <f t="shared" si="39"/>
        <v>2019Other paper</v>
      </c>
    </row>
    <row r="1276" spans="1:13" x14ac:dyDescent="0.25">
      <c r="A1276" t="s">
        <v>67</v>
      </c>
      <c r="B1276" t="str">
        <f t="shared" si="38"/>
        <v>2019</v>
      </c>
      <c r="C1276" t="s">
        <v>32</v>
      </c>
      <c r="D1276" t="s">
        <v>35</v>
      </c>
      <c r="E1276" t="s">
        <v>15</v>
      </c>
      <c r="F1276">
        <v>84845</v>
      </c>
      <c r="G1276">
        <v>0</v>
      </c>
      <c r="H1276">
        <v>0</v>
      </c>
      <c r="I1276">
        <v>50586.120167000001</v>
      </c>
      <c r="J1276">
        <v>119497.293165</v>
      </c>
      <c r="K1276">
        <v>0.53125100000000003</v>
      </c>
      <c r="M1276" t="str">
        <f t="shared" si="39"/>
        <v>2019Other paper</v>
      </c>
    </row>
    <row r="1277" spans="1:13" x14ac:dyDescent="0.25">
      <c r="A1277" t="s">
        <v>67</v>
      </c>
      <c r="B1277" t="str">
        <f t="shared" si="38"/>
        <v>2019</v>
      </c>
      <c r="C1277" t="s">
        <v>32</v>
      </c>
      <c r="D1277" t="s">
        <v>36</v>
      </c>
      <c r="E1277" t="s">
        <v>13</v>
      </c>
      <c r="F1277">
        <v>29099</v>
      </c>
      <c r="G1277">
        <v>0</v>
      </c>
      <c r="H1277">
        <v>0</v>
      </c>
      <c r="I1277">
        <v>0</v>
      </c>
      <c r="J1277">
        <v>102277.552635</v>
      </c>
      <c r="K1277">
        <v>0.221493</v>
      </c>
      <c r="M1277" t="str">
        <f t="shared" si="39"/>
        <v>2019Printing and writing paper</v>
      </c>
    </row>
    <row r="1278" spans="1:13" x14ac:dyDescent="0.25">
      <c r="A1278" t="s">
        <v>67</v>
      </c>
      <c r="B1278" t="str">
        <f t="shared" si="38"/>
        <v>2019</v>
      </c>
      <c r="C1278" t="s">
        <v>32</v>
      </c>
      <c r="D1278" t="s">
        <v>36</v>
      </c>
      <c r="E1278" t="s">
        <v>14</v>
      </c>
      <c r="F1278">
        <v>0</v>
      </c>
      <c r="G1278">
        <v>0</v>
      </c>
      <c r="H1278">
        <v>0</v>
      </c>
      <c r="I1278">
        <v>0</v>
      </c>
      <c r="J1278">
        <v>1676.191628</v>
      </c>
      <c r="K1278">
        <v>0</v>
      </c>
      <c r="M1278" t="str">
        <f t="shared" si="39"/>
        <v>2019Printing and writing paper</v>
      </c>
    </row>
    <row r="1279" spans="1:13" x14ac:dyDescent="0.25">
      <c r="A1279" t="s">
        <v>67</v>
      </c>
      <c r="B1279" t="str">
        <f t="shared" si="38"/>
        <v>2019</v>
      </c>
      <c r="C1279" t="s">
        <v>32</v>
      </c>
      <c r="D1279" t="s">
        <v>36</v>
      </c>
      <c r="E1279" t="s">
        <v>15</v>
      </c>
      <c r="F1279">
        <v>0</v>
      </c>
      <c r="G1279">
        <v>0</v>
      </c>
      <c r="H1279">
        <v>0</v>
      </c>
      <c r="I1279">
        <v>0</v>
      </c>
      <c r="J1279">
        <v>79774.172196</v>
      </c>
      <c r="K1279">
        <v>0</v>
      </c>
      <c r="M1279" t="str">
        <f t="shared" si="39"/>
        <v>2019Printing and writing paper</v>
      </c>
    </row>
    <row r="1280" spans="1:13" x14ac:dyDescent="0.25">
      <c r="A1280" t="s">
        <v>67</v>
      </c>
      <c r="B1280" t="str">
        <f t="shared" si="38"/>
        <v>2019</v>
      </c>
      <c r="C1280" t="s">
        <v>49</v>
      </c>
      <c r="D1280" t="s">
        <v>50</v>
      </c>
      <c r="E1280" t="s">
        <v>13</v>
      </c>
      <c r="F1280">
        <v>3751.9227770000002</v>
      </c>
      <c r="G1280">
        <v>0</v>
      </c>
      <c r="H1280">
        <v>461.00796858641098</v>
      </c>
      <c r="I1280">
        <v>5918.8499439999996</v>
      </c>
      <c r="J1280">
        <v>67813.051644000006</v>
      </c>
      <c r="K1280">
        <v>0.12998599999999999</v>
      </c>
      <c r="M1280" t="str">
        <f t="shared" si="39"/>
        <v>2019HDPE (2)</v>
      </c>
    </row>
    <row r="1281" spans="1:13" x14ac:dyDescent="0.25">
      <c r="A1281" t="s">
        <v>67</v>
      </c>
      <c r="B1281" t="str">
        <f t="shared" si="38"/>
        <v>2019</v>
      </c>
      <c r="C1281" t="s">
        <v>49</v>
      </c>
      <c r="D1281" t="s">
        <v>50</v>
      </c>
      <c r="E1281" t="s">
        <v>14</v>
      </c>
      <c r="F1281">
        <v>298.70714099999998</v>
      </c>
      <c r="G1281">
        <v>0</v>
      </c>
      <c r="H1281">
        <v>51.302970757658699</v>
      </c>
      <c r="I1281">
        <v>629.66488800000002</v>
      </c>
      <c r="J1281">
        <v>4384.1998389999999</v>
      </c>
      <c r="K1281">
        <v>0.182643</v>
      </c>
      <c r="M1281" t="str">
        <f t="shared" si="39"/>
        <v>2019HDPE (2)</v>
      </c>
    </row>
    <row r="1282" spans="1:13" x14ac:dyDescent="0.25">
      <c r="A1282" t="s">
        <v>67</v>
      </c>
      <c r="B1282" t="str">
        <f t="shared" si="38"/>
        <v>2019</v>
      </c>
      <c r="C1282" t="s">
        <v>49</v>
      </c>
      <c r="D1282" t="s">
        <v>50</v>
      </c>
      <c r="E1282" t="s">
        <v>15</v>
      </c>
      <c r="F1282">
        <v>10611.271492</v>
      </c>
      <c r="G1282">
        <v>0</v>
      </c>
      <c r="H1282">
        <v>1714.8415606559299</v>
      </c>
      <c r="I1282">
        <v>20590.041828000001</v>
      </c>
      <c r="J1282">
        <v>67979.477809000004</v>
      </c>
      <c r="K1282">
        <v>0.326239</v>
      </c>
      <c r="M1282" t="str">
        <f t="shared" si="39"/>
        <v>2019HDPE (2)</v>
      </c>
    </row>
    <row r="1283" spans="1:13" x14ac:dyDescent="0.25">
      <c r="A1283" t="s">
        <v>67</v>
      </c>
      <c r="B1283" t="str">
        <f t="shared" ref="B1283:B1346" si="40">RIGHT(A1283,4)</f>
        <v>2019</v>
      </c>
      <c r="C1283" t="s">
        <v>49</v>
      </c>
      <c r="D1283" t="s">
        <v>51</v>
      </c>
      <c r="E1283" t="s">
        <v>13</v>
      </c>
      <c r="F1283">
        <v>11438.542645</v>
      </c>
      <c r="G1283">
        <v>0</v>
      </c>
      <c r="H1283">
        <v>162.15643404693199</v>
      </c>
      <c r="I1283">
        <v>3973.270822</v>
      </c>
      <c r="J1283">
        <v>50788.854578999999</v>
      </c>
      <c r="K1283">
        <v>0.234679</v>
      </c>
      <c r="M1283" t="str">
        <f t="shared" ref="M1283:M1346" si="41">_xlfn.TEXTJOIN("",FALSE,B1283,D1283)</f>
        <v>2019LDPE (4)</v>
      </c>
    </row>
    <row r="1284" spans="1:13" x14ac:dyDescent="0.25">
      <c r="A1284" t="s">
        <v>67</v>
      </c>
      <c r="B1284" t="str">
        <f t="shared" si="40"/>
        <v>2019</v>
      </c>
      <c r="C1284" t="s">
        <v>49</v>
      </c>
      <c r="D1284" t="s">
        <v>51</v>
      </c>
      <c r="E1284" t="s">
        <v>14</v>
      </c>
      <c r="F1284">
        <v>197.15080900000001</v>
      </c>
      <c r="G1284">
        <v>0</v>
      </c>
      <c r="H1284">
        <v>3.4929603369459499</v>
      </c>
      <c r="I1284">
        <v>76.409053999999998</v>
      </c>
      <c r="J1284">
        <v>3283.563897</v>
      </c>
      <c r="K1284">
        <v>7.7810000000000004E-2</v>
      </c>
      <c r="M1284" t="str">
        <f t="shared" si="41"/>
        <v>2019LDPE (4)</v>
      </c>
    </row>
    <row r="1285" spans="1:13" x14ac:dyDescent="0.25">
      <c r="A1285" t="s">
        <v>67</v>
      </c>
      <c r="B1285" t="str">
        <f t="shared" si="40"/>
        <v>2019</v>
      </c>
      <c r="C1285" t="s">
        <v>49</v>
      </c>
      <c r="D1285" t="s">
        <v>51</v>
      </c>
      <c r="E1285" t="s">
        <v>15</v>
      </c>
      <c r="F1285">
        <v>8631.3992699999999</v>
      </c>
      <c r="G1285">
        <v>0</v>
      </c>
      <c r="H1285">
        <v>147.85060561612201</v>
      </c>
      <c r="I1285">
        <v>3311.0590179999999</v>
      </c>
      <c r="J1285">
        <v>32424.680240000002</v>
      </c>
      <c r="K1285">
        <v>0.27160000000000001</v>
      </c>
      <c r="M1285" t="str">
        <f t="shared" si="41"/>
        <v>2019LDPE (4)</v>
      </c>
    </row>
    <row r="1286" spans="1:13" x14ac:dyDescent="0.25">
      <c r="A1286" t="s">
        <v>67</v>
      </c>
      <c r="B1286" t="str">
        <f t="shared" si="40"/>
        <v>2019</v>
      </c>
      <c r="C1286" t="s">
        <v>49</v>
      </c>
      <c r="D1286" t="s">
        <v>52</v>
      </c>
      <c r="E1286" t="s">
        <v>13</v>
      </c>
      <c r="F1286">
        <v>9034.3735699999997</v>
      </c>
      <c r="G1286">
        <v>0</v>
      </c>
      <c r="H1286">
        <v>0</v>
      </c>
      <c r="I1286">
        <v>1696.4484319999999</v>
      </c>
      <c r="J1286">
        <v>38104.122893</v>
      </c>
      <c r="K1286">
        <v>0.21973599999999999</v>
      </c>
      <c r="M1286" t="str">
        <f t="shared" si="41"/>
        <v>2019Other plastics (7)</v>
      </c>
    </row>
    <row r="1287" spans="1:13" x14ac:dyDescent="0.25">
      <c r="A1287" t="s">
        <v>67</v>
      </c>
      <c r="B1287" t="str">
        <f t="shared" si="40"/>
        <v>2019</v>
      </c>
      <c r="C1287" t="s">
        <v>49</v>
      </c>
      <c r="D1287" t="s">
        <v>52</v>
      </c>
      <c r="E1287" t="s">
        <v>14</v>
      </c>
      <c r="F1287">
        <v>203.53654700000001</v>
      </c>
      <c r="G1287">
        <v>0</v>
      </c>
      <c r="H1287">
        <v>0</v>
      </c>
      <c r="I1287">
        <v>50.893453000000001</v>
      </c>
      <c r="J1287">
        <v>2350.7613259999998</v>
      </c>
      <c r="K1287">
        <v>9.7661999999999999E-2</v>
      </c>
      <c r="M1287" t="str">
        <f t="shared" si="41"/>
        <v>2019Other plastics (7)</v>
      </c>
    </row>
    <row r="1288" spans="1:13" x14ac:dyDescent="0.25">
      <c r="A1288" t="s">
        <v>67</v>
      </c>
      <c r="B1288" t="str">
        <f t="shared" si="40"/>
        <v>2019</v>
      </c>
      <c r="C1288" t="s">
        <v>49</v>
      </c>
      <c r="D1288" t="s">
        <v>52</v>
      </c>
      <c r="E1288" t="s">
        <v>15</v>
      </c>
      <c r="F1288">
        <v>1.8125</v>
      </c>
      <c r="G1288">
        <v>0</v>
      </c>
      <c r="H1288">
        <v>0</v>
      </c>
      <c r="I1288">
        <v>0</v>
      </c>
      <c r="J1288">
        <v>80168.167491999993</v>
      </c>
      <c r="K1288">
        <v>2.1999999999999999E-5</v>
      </c>
      <c r="M1288" t="str">
        <f t="shared" si="41"/>
        <v>2019Other plastics (7)</v>
      </c>
    </row>
    <row r="1289" spans="1:13" x14ac:dyDescent="0.25">
      <c r="A1289" t="s">
        <v>67</v>
      </c>
      <c r="B1289" t="str">
        <f t="shared" si="40"/>
        <v>2019</v>
      </c>
      <c r="C1289" t="s">
        <v>49</v>
      </c>
      <c r="D1289" t="s">
        <v>53</v>
      </c>
      <c r="E1289" t="s">
        <v>13</v>
      </c>
      <c r="F1289">
        <v>1116.382096</v>
      </c>
      <c r="G1289">
        <v>0</v>
      </c>
      <c r="H1289">
        <v>895.11721993699496</v>
      </c>
      <c r="I1289">
        <v>10552.250305</v>
      </c>
      <c r="J1289">
        <v>28089.925158999999</v>
      </c>
      <c r="K1289">
        <v>0.30904300000000001</v>
      </c>
      <c r="M1289" t="str">
        <f t="shared" si="41"/>
        <v>2019PET (1)</v>
      </c>
    </row>
    <row r="1290" spans="1:13" x14ac:dyDescent="0.25">
      <c r="A1290" t="s">
        <v>67</v>
      </c>
      <c r="B1290" t="str">
        <f t="shared" si="40"/>
        <v>2019</v>
      </c>
      <c r="C1290" t="s">
        <v>49</v>
      </c>
      <c r="D1290" t="s">
        <v>53</v>
      </c>
      <c r="E1290" t="s">
        <v>14</v>
      </c>
      <c r="F1290">
        <v>0</v>
      </c>
      <c r="G1290">
        <v>0</v>
      </c>
      <c r="H1290">
        <v>0</v>
      </c>
      <c r="I1290">
        <v>0</v>
      </c>
      <c r="J1290">
        <v>1816.049307</v>
      </c>
      <c r="K1290">
        <v>0</v>
      </c>
      <c r="M1290" t="str">
        <f t="shared" si="41"/>
        <v>2019PET (1)</v>
      </c>
    </row>
    <row r="1291" spans="1:13" x14ac:dyDescent="0.25">
      <c r="A1291" t="s">
        <v>67</v>
      </c>
      <c r="B1291" t="str">
        <f t="shared" si="40"/>
        <v>2019</v>
      </c>
      <c r="C1291" t="s">
        <v>49</v>
      </c>
      <c r="D1291" t="s">
        <v>53</v>
      </c>
      <c r="E1291" t="s">
        <v>15</v>
      </c>
      <c r="F1291">
        <v>991.39314200000001</v>
      </c>
      <c r="G1291">
        <v>0</v>
      </c>
      <c r="H1291">
        <v>1449.17978006301</v>
      </c>
      <c r="I1291">
        <v>15184.94556</v>
      </c>
      <c r="J1291">
        <v>45362.302667999997</v>
      </c>
      <c r="K1291">
        <v>0.27982400000000002</v>
      </c>
      <c r="M1291" t="str">
        <f t="shared" si="41"/>
        <v>2019PET (1)</v>
      </c>
    </row>
    <row r="1292" spans="1:13" x14ac:dyDescent="0.25">
      <c r="A1292" t="s">
        <v>67</v>
      </c>
      <c r="B1292" t="str">
        <f t="shared" si="40"/>
        <v>2019</v>
      </c>
      <c r="C1292" t="s">
        <v>49</v>
      </c>
      <c r="D1292" t="s">
        <v>54</v>
      </c>
      <c r="E1292" t="s">
        <v>13</v>
      </c>
      <c r="F1292">
        <v>6645.8031119999996</v>
      </c>
      <c r="G1292">
        <v>0</v>
      </c>
      <c r="H1292">
        <v>395.59327490441302</v>
      </c>
      <c r="I1292">
        <v>3251.5487459999999</v>
      </c>
      <c r="J1292">
        <v>54477.430610000003</v>
      </c>
      <c r="K1292">
        <v>0.158914</v>
      </c>
      <c r="M1292" t="str">
        <f t="shared" si="41"/>
        <v>2019PP (5)</v>
      </c>
    </row>
    <row r="1293" spans="1:13" x14ac:dyDescent="0.25">
      <c r="A1293" t="s">
        <v>67</v>
      </c>
      <c r="B1293" t="str">
        <f t="shared" si="40"/>
        <v>2019</v>
      </c>
      <c r="C1293" t="s">
        <v>49</v>
      </c>
      <c r="D1293" t="s">
        <v>54</v>
      </c>
      <c r="E1293" t="s">
        <v>14</v>
      </c>
      <c r="F1293">
        <v>323.285394</v>
      </c>
      <c r="G1293">
        <v>0</v>
      </c>
      <c r="H1293">
        <v>23.338985536899401</v>
      </c>
      <c r="I1293">
        <v>176.714606</v>
      </c>
      <c r="J1293">
        <v>3522.0350170000002</v>
      </c>
      <c r="K1293">
        <v>0.12936700000000001</v>
      </c>
      <c r="M1293" t="str">
        <f t="shared" si="41"/>
        <v>2019PP (5)</v>
      </c>
    </row>
    <row r="1294" spans="1:13" x14ac:dyDescent="0.25">
      <c r="A1294" t="s">
        <v>67</v>
      </c>
      <c r="B1294" t="str">
        <f t="shared" si="40"/>
        <v>2019</v>
      </c>
      <c r="C1294" t="s">
        <v>49</v>
      </c>
      <c r="D1294" t="s">
        <v>54</v>
      </c>
      <c r="E1294" t="s">
        <v>15</v>
      </c>
      <c r="F1294">
        <v>8594.0511569999999</v>
      </c>
      <c r="G1294">
        <v>0</v>
      </c>
      <c r="H1294">
        <v>620.56773955868698</v>
      </c>
      <c r="I1294">
        <v>4700.6085139999996</v>
      </c>
      <c r="J1294">
        <v>34779.545285</v>
      </c>
      <c r="K1294">
        <v>0.28576400000000002</v>
      </c>
      <c r="M1294" t="str">
        <f t="shared" si="41"/>
        <v>2019PP (5)</v>
      </c>
    </row>
    <row r="1295" spans="1:13" x14ac:dyDescent="0.25">
      <c r="A1295" t="s">
        <v>67</v>
      </c>
      <c r="B1295" t="str">
        <f t="shared" si="40"/>
        <v>2019</v>
      </c>
      <c r="C1295" t="s">
        <v>49</v>
      </c>
      <c r="D1295" t="s">
        <v>55</v>
      </c>
      <c r="E1295" t="s">
        <v>13</v>
      </c>
      <c r="F1295">
        <v>1574.591277</v>
      </c>
      <c r="G1295">
        <v>0</v>
      </c>
      <c r="H1295">
        <v>33.045819291007497</v>
      </c>
      <c r="I1295">
        <v>718.95960400000001</v>
      </c>
      <c r="J1295">
        <v>14186.830888</v>
      </c>
      <c r="K1295">
        <v>0.14089099999999999</v>
      </c>
      <c r="M1295" t="str">
        <f t="shared" si="41"/>
        <v>2019PS (6)</v>
      </c>
    </row>
    <row r="1296" spans="1:13" x14ac:dyDescent="0.25">
      <c r="A1296" t="s">
        <v>67</v>
      </c>
      <c r="B1296" t="str">
        <f t="shared" si="40"/>
        <v>2019</v>
      </c>
      <c r="C1296" t="s">
        <v>49</v>
      </c>
      <c r="D1296" t="s">
        <v>55</v>
      </c>
      <c r="E1296" t="s">
        <v>14</v>
      </c>
      <c r="F1296">
        <v>974.154403</v>
      </c>
      <c r="G1296">
        <v>0</v>
      </c>
      <c r="H1296">
        <v>39.123847800081002</v>
      </c>
      <c r="I1296">
        <v>490.19972999999999</v>
      </c>
      <c r="J1296">
        <v>917.19662000000005</v>
      </c>
      <c r="K1296">
        <v>0.62109800000000004</v>
      </c>
      <c r="M1296" t="str">
        <f t="shared" si="41"/>
        <v>2019PS (6)</v>
      </c>
    </row>
    <row r="1297" spans="1:13" x14ac:dyDescent="0.25">
      <c r="A1297" t="s">
        <v>67</v>
      </c>
      <c r="B1297" t="str">
        <f t="shared" si="40"/>
        <v>2019</v>
      </c>
      <c r="C1297" t="s">
        <v>49</v>
      </c>
      <c r="D1297" t="s">
        <v>55</v>
      </c>
      <c r="E1297" t="s">
        <v>15</v>
      </c>
      <c r="F1297">
        <v>1621.3154569999999</v>
      </c>
      <c r="G1297">
        <v>0</v>
      </c>
      <c r="H1297">
        <v>86.230332908911507</v>
      </c>
      <c r="I1297">
        <v>816.99955</v>
      </c>
      <c r="J1297">
        <v>9057.1732510000002</v>
      </c>
      <c r="K1297">
        <v>0.217976</v>
      </c>
      <c r="M1297" t="str">
        <f t="shared" si="41"/>
        <v>2019PS (6)</v>
      </c>
    </row>
    <row r="1298" spans="1:13" x14ac:dyDescent="0.25">
      <c r="A1298" t="s">
        <v>67</v>
      </c>
      <c r="B1298" t="str">
        <f t="shared" si="40"/>
        <v>2019</v>
      </c>
      <c r="C1298" t="s">
        <v>49</v>
      </c>
      <c r="D1298" t="s">
        <v>56</v>
      </c>
      <c r="E1298" t="s">
        <v>13</v>
      </c>
      <c r="F1298">
        <v>1495.6655940000001</v>
      </c>
      <c r="G1298">
        <v>0</v>
      </c>
      <c r="H1298">
        <v>33.0198694758489</v>
      </c>
      <c r="I1298">
        <v>980.07977000000005</v>
      </c>
      <c r="J1298">
        <v>35750.813837000002</v>
      </c>
      <c r="K1298">
        <v>6.5572000000000005E-2</v>
      </c>
      <c r="M1298" t="str">
        <f t="shared" si="41"/>
        <v>2019PVC (3)</v>
      </c>
    </row>
    <row r="1299" spans="1:13" x14ac:dyDescent="0.25">
      <c r="A1299" t="s">
        <v>67</v>
      </c>
      <c r="B1299" t="str">
        <f t="shared" si="40"/>
        <v>2019</v>
      </c>
      <c r="C1299" t="s">
        <v>49</v>
      </c>
      <c r="D1299" t="s">
        <v>56</v>
      </c>
      <c r="E1299" t="s">
        <v>14</v>
      </c>
      <c r="F1299">
        <v>364.50484899999998</v>
      </c>
      <c r="G1299">
        <v>0</v>
      </c>
      <c r="H1299">
        <v>9.6582498849046292</v>
      </c>
      <c r="I1299">
        <v>255.67298400000001</v>
      </c>
      <c r="J1299">
        <v>2311.3354810000001</v>
      </c>
      <c r="K1299">
        <v>0.214144</v>
      </c>
      <c r="M1299" t="str">
        <f t="shared" si="41"/>
        <v>2019PVC (3)</v>
      </c>
    </row>
    <row r="1300" spans="1:13" x14ac:dyDescent="0.25">
      <c r="A1300" t="s">
        <v>67</v>
      </c>
      <c r="B1300" t="str">
        <f t="shared" si="40"/>
        <v>2019</v>
      </c>
      <c r="C1300" t="s">
        <v>49</v>
      </c>
      <c r="D1300" t="s">
        <v>56</v>
      </c>
      <c r="E1300" t="s">
        <v>15</v>
      </c>
      <c r="F1300">
        <v>718.32584599999996</v>
      </c>
      <c r="G1300">
        <v>0</v>
      </c>
      <c r="H1300">
        <v>19.821880639246402</v>
      </c>
      <c r="I1300">
        <v>553.95813099999998</v>
      </c>
      <c r="J1300">
        <v>22824.076593000002</v>
      </c>
      <c r="K1300">
        <v>5.3578000000000001E-2</v>
      </c>
      <c r="M1300" t="str">
        <f t="shared" si="41"/>
        <v>2019PVC (3)</v>
      </c>
    </row>
    <row r="1301" spans="1:13" x14ac:dyDescent="0.25">
      <c r="A1301" t="s">
        <v>67</v>
      </c>
      <c r="B1301" t="str">
        <f t="shared" si="40"/>
        <v>2019</v>
      </c>
      <c r="C1301" t="s">
        <v>37</v>
      </c>
      <c r="D1301" t="s">
        <v>38</v>
      </c>
      <c r="E1301" t="s">
        <v>13</v>
      </c>
      <c r="F1301">
        <v>0</v>
      </c>
      <c r="G1301">
        <v>0</v>
      </c>
      <c r="H1301">
        <v>0</v>
      </c>
      <c r="I1301">
        <v>0</v>
      </c>
      <c r="J1301">
        <v>47608.227307000001</v>
      </c>
      <c r="K1301">
        <v>0</v>
      </c>
      <c r="M1301" t="str">
        <f t="shared" si="41"/>
        <v>2019Clothing</v>
      </c>
    </row>
    <row r="1302" spans="1:13" x14ac:dyDescent="0.25">
      <c r="A1302" t="s">
        <v>67</v>
      </c>
      <c r="B1302" t="str">
        <f t="shared" si="40"/>
        <v>2019</v>
      </c>
      <c r="C1302" t="s">
        <v>37</v>
      </c>
      <c r="D1302" t="s">
        <v>38</v>
      </c>
      <c r="E1302" t="s">
        <v>14</v>
      </c>
      <c r="F1302">
        <v>0</v>
      </c>
      <c r="G1302">
        <v>0</v>
      </c>
      <c r="H1302">
        <v>0</v>
      </c>
      <c r="I1302">
        <v>0</v>
      </c>
      <c r="J1302">
        <v>3713.3318060000001</v>
      </c>
      <c r="K1302">
        <v>0</v>
      </c>
      <c r="M1302" t="str">
        <f t="shared" si="41"/>
        <v>2019Clothing</v>
      </c>
    </row>
    <row r="1303" spans="1:13" x14ac:dyDescent="0.25">
      <c r="A1303" t="s">
        <v>67</v>
      </c>
      <c r="B1303" t="str">
        <f t="shared" si="40"/>
        <v>2019</v>
      </c>
      <c r="C1303" t="s">
        <v>37</v>
      </c>
      <c r="D1303" t="s">
        <v>38</v>
      </c>
      <c r="E1303" t="s">
        <v>15</v>
      </c>
      <c r="F1303">
        <v>250</v>
      </c>
      <c r="G1303">
        <v>0</v>
      </c>
      <c r="H1303">
        <v>0</v>
      </c>
      <c r="I1303">
        <v>0</v>
      </c>
      <c r="J1303">
        <v>59236.266282999997</v>
      </c>
      <c r="K1303">
        <v>4.202E-3</v>
      </c>
      <c r="M1303" t="str">
        <f t="shared" si="41"/>
        <v>2019Clothing</v>
      </c>
    </row>
    <row r="1304" spans="1:13" x14ac:dyDescent="0.25">
      <c r="A1304" t="s">
        <v>67</v>
      </c>
      <c r="B1304" t="str">
        <f t="shared" si="40"/>
        <v>2019</v>
      </c>
      <c r="C1304" t="s">
        <v>37</v>
      </c>
      <c r="D1304" t="s">
        <v>39</v>
      </c>
      <c r="E1304" t="s">
        <v>13</v>
      </c>
      <c r="F1304">
        <v>0</v>
      </c>
      <c r="G1304">
        <v>0</v>
      </c>
      <c r="H1304">
        <v>0</v>
      </c>
      <c r="I1304">
        <v>20.007391999999999</v>
      </c>
      <c r="J1304">
        <v>73125.285868000006</v>
      </c>
      <c r="K1304">
        <v>2.7300000000000002E-4</v>
      </c>
      <c r="M1304" t="str">
        <f t="shared" si="41"/>
        <v>2019Other textiles</v>
      </c>
    </row>
    <row r="1305" spans="1:13" x14ac:dyDescent="0.25">
      <c r="A1305" t="s">
        <v>67</v>
      </c>
      <c r="B1305" t="str">
        <f t="shared" si="40"/>
        <v>2019</v>
      </c>
      <c r="C1305" t="s">
        <v>37</v>
      </c>
      <c r="D1305" t="s">
        <v>39</v>
      </c>
      <c r="E1305" t="s">
        <v>14</v>
      </c>
      <c r="F1305">
        <v>0</v>
      </c>
      <c r="G1305">
        <v>0</v>
      </c>
      <c r="H1305">
        <v>0</v>
      </c>
      <c r="I1305">
        <v>0</v>
      </c>
      <c r="J1305">
        <v>6618.9017009999998</v>
      </c>
      <c r="K1305">
        <v>0</v>
      </c>
      <c r="M1305" t="str">
        <f t="shared" si="41"/>
        <v>2019Other textiles</v>
      </c>
    </row>
    <row r="1306" spans="1:13" x14ac:dyDescent="0.25">
      <c r="A1306" t="s">
        <v>67</v>
      </c>
      <c r="B1306" t="str">
        <f t="shared" si="40"/>
        <v>2019</v>
      </c>
      <c r="C1306" t="s">
        <v>37</v>
      </c>
      <c r="D1306" t="s">
        <v>39</v>
      </c>
      <c r="E1306" t="s">
        <v>15</v>
      </c>
      <c r="F1306">
        <v>250</v>
      </c>
      <c r="G1306">
        <v>0</v>
      </c>
      <c r="H1306">
        <v>0</v>
      </c>
      <c r="I1306">
        <v>0.29260799999999998</v>
      </c>
      <c r="J1306">
        <v>19397.054515</v>
      </c>
      <c r="K1306">
        <v>1.2739E-2</v>
      </c>
      <c r="M1306" t="str">
        <f t="shared" si="41"/>
        <v>2019Other textiles</v>
      </c>
    </row>
    <row r="1307" spans="1:13" x14ac:dyDescent="0.25">
      <c r="A1307" t="s">
        <v>67</v>
      </c>
      <c r="B1307" t="str">
        <f t="shared" si="40"/>
        <v>2019</v>
      </c>
      <c r="C1307" t="s">
        <v>40</v>
      </c>
      <c r="D1307" t="s">
        <v>47</v>
      </c>
      <c r="E1307" t="s">
        <v>13</v>
      </c>
      <c r="F1307">
        <v>7420</v>
      </c>
      <c r="G1307">
        <v>0</v>
      </c>
      <c r="H1307">
        <v>0</v>
      </c>
      <c r="I1307">
        <v>9717.3238099999999</v>
      </c>
      <c r="J1307">
        <v>0</v>
      </c>
      <c r="K1307">
        <v>1</v>
      </c>
      <c r="M1307" t="str">
        <f t="shared" si="41"/>
        <v>2019Offroad tyres</v>
      </c>
    </row>
    <row r="1308" spans="1:13" x14ac:dyDescent="0.25">
      <c r="A1308" t="s">
        <v>67</v>
      </c>
      <c r="B1308" t="str">
        <f t="shared" si="40"/>
        <v>2019</v>
      </c>
      <c r="C1308" t="s">
        <v>40</v>
      </c>
      <c r="D1308" t="s">
        <v>47</v>
      </c>
      <c r="E1308" t="s">
        <v>14</v>
      </c>
      <c r="F1308">
        <v>0</v>
      </c>
      <c r="G1308">
        <v>0</v>
      </c>
      <c r="H1308">
        <v>0</v>
      </c>
      <c r="I1308">
        <v>0</v>
      </c>
      <c r="J1308">
        <v>0</v>
      </c>
      <c r="M1308" t="str">
        <f t="shared" si="41"/>
        <v>2019Offroad tyres</v>
      </c>
    </row>
    <row r="1309" spans="1:13" x14ac:dyDescent="0.25">
      <c r="A1309" t="s">
        <v>67</v>
      </c>
      <c r="B1309" t="str">
        <f t="shared" si="40"/>
        <v>2019</v>
      </c>
      <c r="C1309" t="s">
        <v>40</v>
      </c>
      <c r="D1309" t="s">
        <v>47</v>
      </c>
      <c r="E1309" t="s">
        <v>15</v>
      </c>
      <c r="F1309">
        <v>0</v>
      </c>
      <c r="G1309">
        <v>0</v>
      </c>
      <c r="H1309">
        <v>0</v>
      </c>
      <c r="I1309">
        <v>0</v>
      </c>
      <c r="J1309">
        <v>0</v>
      </c>
      <c r="M1309" t="str">
        <f t="shared" si="41"/>
        <v>2019Offroad tyres</v>
      </c>
    </row>
    <row r="1310" spans="1:13" x14ac:dyDescent="0.25">
      <c r="A1310" t="s">
        <v>67</v>
      </c>
      <c r="B1310" t="str">
        <f t="shared" si="40"/>
        <v>2019</v>
      </c>
      <c r="C1310" t="s">
        <v>40</v>
      </c>
      <c r="D1310" t="s">
        <v>41</v>
      </c>
      <c r="E1310" t="s">
        <v>13</v>
      </c>
      <c r="F1310">
        <v>0</v>
      </c>
      <c r="G1310">
        <v>0</v>
      </c>
      <c r="H1310">
        <v>0</v>
      </c>
      <c r="I1310">
        <v>21439.975482000002</v>
      </c>
      <c r="J1310">
        <v>10238.253102999999</v>
      </c>
      <c r="K1310">
        <v>0.67680399999999996</v>
      </c>
      <c r="M1310" t="str">
        <f t="shared" si="41"/>
        <v>2019Other rubber</v>
      </c>
    </row>
    <row r="1311" spans="1:13" x14ac:dyDescent="0.25">
      <c r="A1311" t="s">
        <v>67</v>
      </c>
      <c r="B1311" t="str">
        <f t="shared" si="40"/>
        <v>2019</v>
      </c>
      <c r="C1311" t="s">
        <v>40</v>
      </c>
      <c r="D1311" t="s">
        <v>41</v>
      </c>
      <c r="E1311" t="s">
        <v>14</v>
      </c>
      <c r="F1311">
        <v>0</v>
      </c>
      <c r="G1311">
        <v>0</v>
      </c>
      <c r="H1311">
        <v>0</v>
      </c>
      <c r="I1311">
        <v>0</v>
      </c>
      <c r="J1311">
        <v>179.782284</v>
      </c>
      <c r="K1311">
        <v>0</v>
      </c>
      <c r="M1311" t="str">
        <f t="shared" si="41"/>
        <v>2019Other rubber</v>
      </c>
    </row>
    <row r="1312" spans="1:13" x14ac:dyDescent="0.25">
      <c r="A1312" t="s">
        <v>67</v>
      </c>
      <c r="B1312" t="str">
        <f t="shared" si="40"/>
        <v>2019</v>
      </c>
      <c r="C1312" t="s">
        <v>40</v>
      </c>
      <c r="D1312" t="s">
        <v>41</v>
      </c>
      <c r="E1312" t="s">
        <v>15</v>
      </c>
      <c r="F1312">
        <v>0</v>
      </c>
      <c r="G1312">
        <v>0</v>
      </c>
      <c r="H1312">
        <v>0</v>
      </c>
      <c r="I1312">
        <v>2593.815329</v>
      </c>
      <c r="J1312">
        <v>2327.2139229999998</v>
      </c>
      <c r="K1312">
        <v>0.52708699999999997</v>
      </c>
      <c r="M1312" t="str">
        <f t="shared" si="41"/>
        <v>2019Other rubber</v>
      </c>
    </row>
    <row r="1313" spans="1:13" x14ac:dyDescent="0.25">
      <c r="A1313" t="s">
        <v>67</v>
      </c>
      <c r="B1313" t="str">
        <f t="shared" si="40"/>
        <v>2019</v>
      </c>
      <c r="C1313" t="s">
        <v>40</v>
      </c>
      <c r="D1313" t="s">
        <v>42</v>
      </c>
      <c r="E1313" t="s">
        <v>13</v>
      </c>
      <c r="F1313">
        <v>17093</v>
      </c>
      <c r="G1313">
        <v>0</v>
      </c>
      <c r="H1313">
        <v>0</v>
      </c>
      <c r="I1313">
        <v>5523.2293989999998</v>
      </c>
      <c r="J1313">
        <v>1114.4518760000001</v>
      </c>
      <c r="K1313">
        <v>0.95303700000000002</v>
      </c>
      <c r="M1313" t="str">
        <f t="shared" si="41"/>
        <v>2019Passenger tyres</v>
      </c>
    </row>
    <row r="1314" spans="1:13" x14ac:dyDescent="0.25">
      <c r="A1314" t="s">
        <v>67</v>
      </c>
      <c r="B1314" t="str">
        <f t="shared" si="40"/>
        <v>2019</v>
      </c>
      <c r="C1314" t="s">
        <v>40</v>
      </c>
      <c r="D1314" t="s">
        <v>42</v>
      </c>
      <c r="E1314" t="s">
        <v>14</v>
      </c>
      <c r="F1314">
        <v>0</v>
      </c>
      <c r="G1314">
        <v>0</v>
      </c>
      <c r="H1314">
        <v>0</v>
      </c>
      <c r="I1314">
        <v>0</v>
      </c>
      <c r="J1314">
        <v>128.941215</v>
      </c>
      <c r="K1314">
        <v>0</v>
      </c>
      <c r="M1314" t="str">
        <f t="shared" si="41"/>
        <v>2019Passenger tyres</v>
      </c>
    </row>
    <row r="1315" spans="1:13" x14ac:dyDescent="0.25">
      <c r="A1315" t="s">
        <v>67</v>
      </c>
      <c r="B1315" t="str">
        <f t="shared" si="40"/>
        <v>2019</v>
      </c>
      <c r="C1315" t="s">
        <v>40</v>
      </c>
      <c r="D1315" t="s">
        <v>42</v>
      </c>
      <c r="E1315" t="s">
        <v>15</v>
      </c>
      <c r="F1315">
        <v>0</v>
      </c>
      <c r="G1315">
        <v>0</v>
      </c>
      <c r="H1315">
        <v>0</v>
      </c>
      <c r="I1315">
        <v>1147.0026009999999</v>
      </c>
      <c r="J1315">
        <v>0</v>
      </c>
      <c r="K1315">
        <v>1</v>
      </c>
      <c r="M1315" t="str">
        <f t="shared" si="41"/>
        <v>2019Passenger tyres</v>
      </c>
    </row>
    <row r="1316" spans="1:13" x14ac:dyDescent="0.25">
      <c r="A1316" t="s">
        <v>67</v>
      </c>
      <c r="B1316" t="str">
        <f t="shared" si="40"/>
        <v>2019</v>
      </c>
      <c r="C1316" t="s">
        <v>40</v>
      </c>
      <c r="D1316" t="s">
        <v>43</v>
      </c>
      <c r="E1316" t="s">
        <v>13</v>
      </c>
      <c r="F1316">
        <v>5527</v>
      </c>
      <c r="G1316">
        <v>0</v>
      </c>
      <c r="H1316">
        <v>0</v>
      </c>
      <c r="I1316">
        <v>0</v>
      </c>
      <c r="J1316">
        <v>0</v>
      </c>
      <c r="K1316">
        <v>1</v>
      </c>
      <c r="M1316" t="str">
        <f t="shared" si="41"/>
        <v>2019Truck tyres</v>
      </c>
    </row>
    <row r="1317" spans="1:13" x14ac:dyDescent="0.25">
      <c r="A1317" t="s">
        <v>67</v>
      </c>
      <c r="B1317" t="str">
        <f t="shared" si="40"/>
        <v>2019</v>
      </c>
      <c r="C1317" t="s">
        <v>40</v>
      </c>
      <c r="D1317" t="s">
        <v>43</v>
      </c>
      <c r="E1317" t="s">
        <v>14</v>
      </c>
      <c r="F1317">
        <v>0</v>
      </c>
      <c r="G1317">
        <v>0</v>
      </c>
      <c r="H1317">
        <v>0</v>
      </c>
      <c r="I1317">
        <v>0</v>
      </c>
      <c r="J1317">
        <v>0</v>
      </c>
      <c r="M1317" t="str">
        <f t="shared" si="41"/>
        <v>2019Truck tyres</v>
      </c>
    </row>
    <row r="1318" spans="1:13" x14ac:dyDescent="0.25">
      <c r="A1318" t="s">
        <v>67</v>
      </c>
      <c r="B1318" t="str">
        <f t="shared" si="40"/>
        <v>2019</v>
      </c>
      <c r="C1318" t="s">
        <v>40</v>
      </c>
      <c r="D1318" t="s">
        <v>43</v>
      </c>
      <c r="E1318" t="s">
        <v>15</v>
      </c>
      <c r="F1318">
        <v>0</v>
      </c>
      <c r="G1318">
        <v>0</v>
      </c>
      <c r="H1318">
        <v>0</v>
      </c>
      <c r="I1318">
        <v>0</v>
      </c>
      <c r="J1318">
        <v>0</v>
      </c>
      <c r="M1318" t="str">
        <f t="shared" si="41"/>
        <v>2019Truck tyres</v>
      </c>
    </row>
    <row r="1319" spans="1:13" x14ac:dyDescent="0.25">
      <c r="A1319" t="s">
        <v>68</v>
      </c>
      <c r="B1319" t="str">
        <f t="shared" si="40"/>
        <v>2020</v>
      </c>
      <c r="C1319" t="s">
        <v>11</v>
      </c>
      <c r="D1319" t="s">
        <v>12</v>
      </c>
      <c r="E1319" t="s">
        <v>13</v>
      </c>
      <c r="F1319">
        <v>12000</v>
      </c>
      <c r="G1319">
        <v>0</v>
      </c>
      <c r="H1319">
        <v>0</v>
      </c>
      <c r="I1319">
        <v>0</v>
      </c>
      <c r="J1319">
        <v>4025.3821929999999</v>
      </c>
      <c r="K1319">
        <v>0.74881200000000003</v>
      </c>
      <c r="M1319" t="str">
        <f t="shared" si="41"/>
        <v>2020Asphalt</v>
      </c>
    </row>
    <row r="1320" spans="1:13" x14ac:dyDescent="0.25">
      <c r="A1320" t="s">
        <v>68</v>
      </c>
      <c r="B1320" t="str">
        <f t="shared" si="40"/>
        <v>2020</v>
      </c>
      <c r="C1320" t="s">
        <v>11</v>
      </c>
      <c r="D1320" t="s">
        <v>12</v>
      </c>
      <c r="E1320" t="s">
        <v>14</v>
      </c>
      <c r="F1320">
        <v>486768</v>
      </c>
      <c r="G1320">
        <v>0</v>
      </c>
      <c r="H1320">
        <v>0</v>
      </c>
      <c r="I1320">
        <v>0</v>
      </c>
      <c r="J1320">
        <v>1044.774555</v>
      </c>
      <c r="K1320">
        <v>0.99785800000000002</v>
      </c>
      <c r="M1320" t="str">
        <f t="shared" si="41"/>
        <v>2020Asphalt</v>
      </c>
    </row>
    <row r="1321" spans="1:13" x14ac:dyDescent="0.25">
      <c r="A1321" t="s">
        <v>68</v>
      </c>
      <c r="B1321" t="str">
        <f t="shared" si="40"/>
        <v>2020</v>
      </c>
      <c r="C1321" t="s">
        <v>11</v>
      </c>
      <c r="D1321" t="s">
        <v>12</v>
      </c>
      <c r="E1321" t="s">
        <v>15</v>
      </c>
      <c r="F1321">
        <v>11523</v>
      </c>
      <c r="G1321">
        <v>0</v>
      </c>
      <c r="H1321">
        <v>0</v>
      </c>
      <c r="I1321">
        <v>0</v>
      </c>
      <c r="J1321">
        <v>744.86453900000004</v>
      </c>
      <c r="K1321">
        <v>0.93928299999999998</v>
      </c>
      <c r="M1321" t="str">
        <f t="shared" si="41"/>
        <v>2020Asphalt</v>
      </c>
    </row>
    <row r="1322" spans="1:13" x14ac:dyDescent="0.25">
      <c r="A1322" t="s">
        <v>68</v>
      </c>
      <c r="B1322" t="str">
        <f t="shared" si="40"/>
        <v>2020</v>
      </c>
      <c r="C1322" t="s">
        <v>11</v>
      </c>
      <c r="D1322" t="s">
        <v>16</v>
      </c>
      <c r="E1322" t="s">
        <v>13</v>
      </c>
      <c r="F1322">
        <v>3659</v>
      </c>
      <c r="G1322">
        <v>0</v>
      </c>
      <c r="H1322">
        <v>0</v>
      </c>
      <c r="I1322">
        <v>0</v>
      </c>
      <c r="J1322">
        <v>34472.740286</v>
      </c>
      <c r="K1322">
        <v>9.5956E-2</v>
      </c>
      <c r="M1322" t="str">
        <f t="shared" si="41"/>
        <v>2020Bricks</v>
      </c>
    </row>
    <row r="1323" spans="1:13" x14ac:dyDescent="0.25">
      <c r="A1323" t="s">
        <v>68</v>
      </c>
      <c r="B1323" t="str">
        <f t="shared" si="40"/>
        <v>2020</v>
      </c>
      <c r="C1323" t="s">
        <v>11</v>
      </c>
      <c r="D1323" t="s">
        <v>16</v>
      </c>
      <c r="E1323" t="s">
        <v>14</v>
      </c>
      <c r="F1323">
        <v>1289662</v>
      </c>
      <c r="G1323">
        <v>0</v>
      </c>
      <c r="H1323">
        <v>0</v>
      </c>
      <c r="I1323">
        <v>0</v>
      </c>
      <c r="J1323">
        <v>29536.726454</v>
      </c>
      <c r="K1323">
        <v>0.97760999999999998</v>
      </c>
      <c r="M1323" t="str">
        <f t="shared" si="41"/>
        <v>2020Bricks</v>
      </c>
    </row>
    <row r="1324" spans="1:13" x14ac:dyDescent="0.25">
      <c r="A1324" t="s">
        <v>68</v>
      </c>
      <c r="B1324" t="str">
        <f t="shared" si="40"/>
        <v>2020</v>
      </c>
      <c r="C1324" t="s">
        <v>11</v>
      </c>
      <c r="D1324" t="s">
        <v>16</v>
      </c>
      <c r="E1324" t="s">
        <v>15</v>
      </c>
      <c r="F1324">
        <v>0</v>
      </c>
      <c r="G1324">
        <v>0</v>
      </c>
      <c r="H1324">
        <v>0</v>
      </c>
      <c r="I1324">
        <v>0</v>
      </c>
      <c r="J1324">
        <v>48925.389617000001</v>
      </c>
      <c r="K1324">
        <v>0</v>
      </c>
      <c r="M1324" t="str">
        <f t="shared" si="41"/>
        <v>2020Bricks</v>
      </c>
    </row>
    <row r="1325" spans="1:13" x14ac:dyDescent="0.25">
      <c r="A1325" t="s">
        <v>68</v>
      </c>
      <c r="B1325" t="str">
        <f t="shared" si="40"/>
        <v>2020</v>
      </c>
      <c r="C1325" t="s">
        <v>11</v>
      </c>
      <c r="D1325" t="s">
        <v>17</v>
      </c>
      <c r="E1325" t="s">
        <v>13</v>
      </c>
      <c r="F1325">
        <v>17975</v>
      </c>
      <c r="G1325">
        <v>0</v>
      </c>
      <c r="H1325">
        <v>0</v>
      </c>
      <c r="I1325">
        <v>0</v>
      </c>
      <c r="J1325">
        <v>40732.128862999998</v>
      </c>
      <c r="K1325">
        <v>0.30618000000000001</v>
      </c>
      <c r="M1325" t="str">
        <f t="shared" si="41"/>
        <v>2020Concrete</v>
      </c>
    </row>
    <row r="1326" spans="1:13" x14ac:dyDescent="0.25">
      <c r="A1326" t="s">
        <v>68</v>
      </c>
      <c r="B1326" t="str">
        <f t="shared" si="40"/>
        <v>2020</v>
      </c>
      <c r="C1326" t="s">
        <v>11</v>
      </c>
      <c r="D1326" t="s">
        <v>17</v>
      </c>
      <c r="E1326" t="s">
        <v>14</v>
      </c>
      <c r="F1326">
        <v>3148079</v>
      </c>
      <c r="G1326">
        <v>0</v>
      </c>
      <c r="H1326">
        <v>0</v>
      </c>
      <c r="I1326">
        <v>0</v>
      </c>
      <c r="J1326">
        <v>26868.096110999999</v>
      </c>
      <c r="K1326">
        <v>0.991537</v>
      </c>
      <c r="M1326" t="str">
        <f t="shared" si="41"/>
        <v>2020Concrete</v>
      </c>
    </row>
    <row r="1327" spans="1:13" x14ac:dyDescent="0.25">
      <c r="A1327" t="s">
        <v>68</v>
      </c>
      <c r="B1327" t="str">
        <f t="shared" si="40"/>
        <v>2020</v>
      </c>
      <c r="C1327" t="s">
        <v>11</v>
      </c>
      <c r="D1327" t="s">
        <v>17</v>
      </c>
      <c r="E1327" t="s">
        <v>15</v>
      </c>
      <c r="F1327">
        <v>16300</v>
      </c>
      <c r="G1327">
        <v>0</v>
      </c>
      <c r="H1327">
        <v>0</v>
      </c>
      <c r="I1327">
        <v>0</v>
      </c>
      <c r="J1327">
        <v>397.22302500000001</v>
      </c>
      <c r="K1327">
        <v>0.97621000000000002</v>
      </c>
      <c r="M1327" t="str">
        <f t="shared" si="41"/>
        <v>2020Concrete</v>
      </c>
    </row>
    <row r="1328" spans="1:13" x14ac:dyDescent="0.25">
      <c r="A1328" t="s">
        <v>68</v>
      </c>
      <c r="B1328" t="str">
        <f t="shared" si="40"/>
        <v>2020</v>
      </c>
      <c r="C1328" t="s">
        <v>11</v>
      </c>
      <c r="D1328" t="s">
        <v>18</v>
      </c>
      <c r="E1328" t="s">
        <v>13</v>
      </c>
      <c r="F1328">
        <v>32060</v>
      </c>
      <c r="G1328">
        <v>0</v>
      </c>
      <c r="H1328">
        <v>0</v>
      </c>
      <c r="I1328">
        <v>0</v>
      </c>
      <c r="J1328">
        <v>28433.694547999999</v>
      </c>
      <c r="K1328">
        <v>0.529972</v>
      </c>
      <c r="M1328" t="str">
        <f t="shared" si="41"/>
        <v>2020Plaster</v>
      </c>
    </row>
    <row r="1329" spans="1:13" x14ac:dyDescent="0.25">
      <c r="A1329" t="s">
        <v>68</v>
      </c>
      <c r="B1329" t="str">
        <f t="shared" si="40"/>
        <v>2020</v>
      </c>
      <c r="C1329" t="s">
        <v>11</v>
      </c>
      <c r="D1329" t="s">
        <v>18</v>
      </c>
      <c r="E1329" t="s">
        <v>14</v>
      </c>
      <c r="F1329">
        <v>556</v>
      </c>
      <c r="G1329">
        <v>0</v>
      </c>
      <c r="H1329">
        <v>0</v>
      </c>
      <c r="I1329">
        <v>0</v>
      </c>
      <c r="J1329">
        <v>15970.264438</v>
      </c>
      <c r="K1329">
        <v>3.3642999999999999E-2</v>
      </c>
      <c r="M1329" t="str">
        <f t="shared" si="41"/>
        <v>2020Plaster</v>
      </c>
    </row>
    <row r="1330" spans="1:13" x14ac:dyDescent="0.25">
      <c r="A1330" t="s">
        <v>68</v>
      </c>
      <c r="B1330" t="str">
        <f t="shared" si="40"/>
        <v>2020</v>
      </c>
      <c r="C1330" t="s">
        <v>11</v>
      </c>
      <c r="D1330" t="s">
        <v>18</v>
      </c>
      <c r="E1330" t="s">
        <v>15</v>
      </c>
      <c r="F1330">
        <v>0</v>
      </c>
      <c r="G1330">
        <v>0</v>
      </c>
      <c r="H1330">
        <v>0</v>
      </c>
      <c r="I1330">
        <v>0</v>
      </c>
      <c r="J1330">
        <v>4411.9451950000002</v>
      </c>
      <c r="K1330">
        <v>0</v>
      </c>
      <c r="M1330" t="str">
        <f t="shared" si="41"/>
        <v>2020Plaster</v>
      </c>
    </row>
    <row r="1331" spans="1:13" x14ac:dyDescent="0.25">
      <c r="A1331" t="s">
        <v>68</v>
      </c>
      <c r="B1331" t="str">
        <f t="shared" si="40"/>
        <v>2020</v>
      </c>
      <c r="C1331" t="s">
        <v>11</v>
      </c>
      <c r="D1331" t="s">
        <v>45</v>
      </c>
      <c r="E1331" t="s">
        <v>13</v>
      </c>
      <c r="F1331">
        <v>32000</v>
      </c>
      <c r="G1331">
        <v>0</v>
      </c>
      <c r="H1331">
        <v>0</v>
      </c>
      <c r="I1331">
        <v>0</v>
      </c>
      <c r="J1331">
        <v>17986.230158999999</v>
      </c>
      <c r="K1331">
        <v>0.64017599999999997</v>
      </c>
      <c r="M1331" t="str">
        <f t="shared" si="41"/>
        <v>2020Rubble</v>
      </c>
    </row>
    <row r="1332" spans="1:13" x14ac:dyDescent="0.25">
      <c r="A1332" t="s">
        <v>68</v>
      </c>
      <c r="B1332" t="str">
        <f t="shared" si="40"/>
        <v>2020</v>
      </c>
      <c r="C1332" t="s">
        <v>11</v>
      </c>
      <c r="D1332" t="s">
        <v>45</v>
      </c>
      <c r="E1332" t="s">
        <v>14</v>
      </c>
      <c r="F1332">
        <v>473506</v>
      </c>
      <c r="G1332">
        <v>0</v>
      </c>
      <c r="H1332">
        <v>0</v>
      </c>
      <c r="I1332">
        <v>0</v>
      </c>
      <c r="J1332">
        <v>10166.346994</v>
      </c>
      <c r="K1332">
        <v>0.97897999999999996</v>
      </c>
      <c r="M1332" t="str">
        <f t="shared" si="41"/>
        <v>2020Rubble</v>
      </c>
    </row>
    <row r="1333" spans="1:13" x14ac:dyDescent="0.25">
      <c r="A1333" t="s">
        <v>68</v>
      </c>
      <c r="B1333" t="str">
        <f t="shared" si="40"/>
        <v>2020</v>
      </c>
      <c r="C1333" t="s">
        <v>11</v>
      </c>
      <c r="D1333" t="s">
        <v>45</v>
      </c>
      <c r="E1333" t="s">
        <v>15</v>
      </c>
      <c r="F1333">
        <v>68000</v>
      </c>
      <c r="G1333">
        <v>0</v>
      </c>
      <c r="H1333">
        <v>0</v>
      </c>
      <c r="I1333">
        <v>0</v>
      </c>
      <c r="J1333">
        <v>2980.2281539999999</v>
      </c>
      <c r="K1333">
        <v>0.958013</v>
      </c>
      <c r="M1333" t="str">
        <f t="shared" si="41"/>
        <v>2020Rubble</v>
      </c>
    </row>
    <row r="1334" spans="1:13" x14ac:dyDescent="0.25">
      <c r="A1334" t="s">
        <v>68</v>
      </c>
      <c r="B1334" t="str">
        <f t="shared" si="40"/>
        <v>2020</v>
      </c>
      <c r="C1334" t="s">
        <v>11</v>
      </c>
      <c r="D1334" t="s">
        <v>19</v>
      </c>
      <c r="E1334" t="s">
        <v>13</v>
      </c>
      <c r="F1334">
        <v>17242</v>
      </c>
      <c r="G1334">
        <v>0</v>
      </c>
      <c r="H1334">
        <v>0</v>
      </c>
      <c r="I1334">
        <v>0</v>
      </c>
      <c r="J1334">
        <v>136801.9026</v>
      </c>
      <c r="K1334">
        <v>0.111929</v>
      </c>
      <c r="M1334" t="str">
        <f t="shared" si="41"/>
        <v>2020Soil and natural materials</v>
      </c>
    </row>
    <row r="1335" spans="1:13" x14ac:dyDescent="0.25">
      <c r="A1335" t="s">
        <v>68</v>
      </c>
      <c r="B1335" t="str">
        <f t="shared" si="40"/>
        <v>2020</v>
      </c>
      <c r="C1335" t="s">
        <v>11</v>
      </c>
      <c r="D1335" t="s">
        <v>19</v>
      </c>
      <c r="E1335" t="s">
        <v>14</v>
      </c>
      <c r="F1335">
        <v>929359</v>
      </c>
      <c r="G1335">
        <v>0</v>
      </c>
      <c r="H1335">
        <v>0</v>
      </c>
      <c r="I1335">
        <v>0</v>
      </c>
      <c r="J1335">
        <v>757447.58902900002</v>
      </c>
      <c r="K1335">
        <v>0.55095700000000003</v>
      </c>
      <c r="M1335" t="str">
        <f t="shared" si="41"/>
        <v>2020Soil and natural materials</v>
      </c>
    </row>
    <row r="1336" spans="1:13" x14ac:dyDescent="0.25">
      <c r="A1336" t="s">
        <v>68</v>
      </c>
      <c r="B1336" t="str">
        <f t="shared" si="40"/>
        <v>2020</v>
      </c>
      <c r="C1336" t="s">
        <v>11</v>
      </c>
      <c r="D1336" t="s">
        <v>19</v>
      </c>
      <c r="E1336" t="s">
        <v>15</v>
      </c>
      <c r="F1336">
        <v>0</v>
      </c>
      <c r="G1336">
        <v>0</v>
      </c>
      <c r="H1336">
        <v>0</v>
      </c>
      <c r="I1336">
        <v>0</v>
      </c>
      <c r="J1336">
        <v>15529.857749999999</v>
      </c>
      <c r="K1336">
        <v>0</v>
      </c>
      <c r="M1336" t="str">
        <f t="shared" si="41"/>
        <v>2020Soil and natural materials</v>
      </c>
    </row>
    <row r="1337" spans="1:13" x14ac:dyDescent="0.25">
      <c r="A1337" t="s">
        <v>68</v>
      </c>
      <c r="B1337" t="str">
        <f t="shared" si="40"/>
        <v>2020</v>
      </c>
      <c r="C1337" t="s">
        <v>20</v>
      </c>
      <c r="D1337" t="s">
        <v>21</v>
      </c>
      <c r="E1337" t="s">
        <v>13</v>
      </c>
      <c r="F1337">
        <v>12100</v>
      </c>
      <c r="G1337">
        <v>0</v>
      </c>
      <c r="H1337">
        <v>0</v>
      </c>
      <c r="I1337">
        <v>140.94392199999999</v>
      </c>
      <c r="J1337">
        <v>35894.583332000002</v>
      </c>
      <c r="K1337">
        <v>0.254301</v>
      </c>
      <c r="M1337" t="str">
        <f t="shared" si="41"/>
        <v>2020Container glass</v>
      </c>
    </row>
    <row r="1338" spans="1:13" x14ac:dyDescent="0.25">
      <c r="A1338" t="s">
        <v>68</v>
      </c>
      <c r="B1338" t="str">
        <f t="shared" si="40"/>
        <v>2020</v>
      </c>
      <c r="C1338" t="s">
        <v>20</v>
      </c>
      <c r="D1338" t="s">
        <v>21</v>
      </c>
      <c r="E1338" t="s">
        <v>14</v>
      </c>
      <c r="F1338">
        <v>900</v>
      </c>
      <c r="G1338">
        <v>0</v>
      </c>
      <c r="H1338">
        <v>0</v>
      </c>
      <c r="I1338">
        <v>5.3461109999999996</v>
      </c>
      <c r="J1338">
        <v>702.56043</v>
      </c>
      <c r="K1338">
        <v>0.56305799999999995</v>
      </c>
      <c r="M1338" t="str">
        <f t="shared" si="41"/>
        <v>2020Container glass</v>
      </c>
    </row>
    <row r="1339" spans="1:13" x14ac:dyDescent="0.25">
      <c r="A1339" t="s">
        <v>68</v>
      </c>
      <c r="B1339" t="str">
        <f t="shared" si="40"/>
        <v>2020</v>
      </c>
      <c r="C1339" t="s">
        <v>20</v>
      </c>
      <c r="D1339" t="s">
        <v>21</v>
      </c>
      <c r="E1339" t="s">
        <v>15</v>
      </c>
      <c r="F1339">
        <v>283804</v>
      </c>
      <c r="G1339">
        <v>0</v>
      </c>
      <c r="H1339">
        <v>0</v>
      </c>
      <c r="I1339">
        <v>3766.3299670000001</v>
      </c>
      <c r="J1339">
        <v>39047.566809000004</v>
      </c>
      <c r="K1339">
        <v>0.88044800000000001</v>
      </c>
      <c r="M1339" t="str">
        <f t="shared" si="41"/>
        <v>2020Container glass</v>
      </c>
    </row>
    <row r="1340" spans="1:13" x14ac:dyDescent="0.25">
      <c r="A1340" t="s">
        <v>68</v>
      </c>
      <c r="B1340" t="str">
        <f t="shared" si="40"/>
        <v>2020</v>
      </c>
      <c r="C1340" t="s">
        <v>20</v>
      </c>
      <c r="D1340" t="s">
        <v>22</v>
      </c>
      <c r="E1340" t="s">
        <v>13</v>
      </c>
      <c r="F1340">
        <v>0</v>
      </c>
      <c r="G1340">
        <v>0</v>
      </c>
      <c r="H1340">
        <v>0</v>
      </c>
      <c r="I1340">
        <v>0</v>
      </c>
      <c r="J1340">
        <v>17616.968421000001</v>
      </c>
      <c r="K1340">
        <v>0</v>
      </c>
      <c r="M1340" t="str">
        <f t="shared" si="41"/>
        <v>2020Other glass</v>
      </c>
    </row>
    <row r="1341" spans="1:13" x14ac:dyDescent="0.25">
      <c r="A1341" t="s">
        <v>68</v>
      </c>
      <c r="B1341" t="str">
        <f t="shared" si="40"/>
        <v>2020</v>
      </c>
      <c r="C1341" t="s">
        <v>20</v>
      </c>
      <c r="D1341" t="s">
        <v>22</v>
      </c>
      <c r="E1341" t="s">
        <v>14</v>
      </c>
      <c r="F1341">
        <v>0</v>
      </c>
      <c r="G1341">
        <v>0</v>
      </c>
      <c r="H1341">
        <v>0</v>
      </c>
      <c r="I1341">
        <v>0</v>
      </c>
      <c r="J1341">
        <v>3427.6734609999999</v>
      </c>
      <c r="K1341">
        <v>0</v>
      </c>
      <c r="M1341" t="str">
        <f t="shared" si="41"/>
        <v>2020Other glass</v>
      </c>
    </row>
    <row r="1342" spans="1:13" x14ac:dyDescent="0.25">
      <c r="A1342" t="s">
        <v>68</v>
      </c>
      <c r="B1342" t="str">
        <f t="shared" si="40"/>
        <v>2020</v>
      </c>
      <c r="C1342" t="s">
        <v>20</v>
      </c>
      <c r="D1342" t="s">
        <v>22</v>
      </c>
      <c r="E1342" t="s">
        <v>15</v>
      </c>
      <c r="F1342">
        <v>0</v>
      </c>
      <c r="G1342">
        <v>0</v>
      </c>
      <c r="H1342">
        <v>0</v>
      </c>
      <c r="I1342">
        <v>0</v>
      </c>
      <c r="J1342">
        <v>38666.255263999999</v>
      </c>
      <c r="K1342">
        <v>0</v>
      </c>
      <c r="M1342" t="str">
        <f t="shared" si="41"/>
        <v>2020Other glass</v>
      </c>
    </row>
    <row r="1343" spans="1:13" x14ac:dyDescent="0.25">
      <c r="A1343" t="s">
        <v>68</v>
      </c>
      <c r="B1343" t="str">
        <f t="shared" si="40"/>
        <v>2020</v>
      </c>
      <c r="C1343" t="s">
        <v>23</v>
      </c>
      <c r="D1343" t="s">
        <v>24</v>
      </c>
      <c r="E1343" t="s">
        <v>13</v>
      </c>
      <c r="F1343">
        <v>21707</v>
      </c>
      <c r="G1343">
        <v>0</v>
      </c>
      <c r="H1343">
        <v>0</v>
      </c>
      <c r="I1343">
        <v>57988.626423000002</v>
      </c>
      <c r="J1343">
        <v>22282.116249999999</v>
      </c>
      <c r="K1343">
        <v>0.78149999999999997</v>
      </c>
      <c r="M1343" t="str">
        <f t="shared" si="41"/>
        <v>2020Aluminium</v>
      </c>
    </row>
    <row r="1344" spans="1:13" x14ac:dyDescent="0.25">
      <c r="A1344" t="s">
        <v>68</v>
      </c>
      <c r="B1344" t="str">
        <f t="shared" si="40"/>
        <v>2020</v>
      </c>
      <c r="C1344" t="s">
        <v>23</v>
      </c>
      <c r="D1344" t="s">
        <v>24</v>
      </c>
      <c r="E1344" t="s">
        <v>14</v>
      </c>
      <c r="F1344">
        <v>0</v>
      </c>
      <c r="G1344">
        <v>0</v>
      </c>
      <c r="H1344">
        <v>0</v>
      </c>
      <c r="I1344">
        <v>7223.8309179999997</v>
      </c>
      <c r="J1344">
        <v>4049.1321330000001</v>
      </c>
      <c r="K1344">
        <v>0.64080999999999999</v>
      </c>
      <c r="M1344" t="str">
        <f t="shared" si="41"/>
        <v>2020Aluminium</v>
      </c>
    </row>
    <row r="1345" spans="1:13" x14ac:dyDescent="0.25">
      <c r="A1345" t="s">
        <v>68</v>
      </c>
      <c r="B1345" t="str">
        <f t="shared" si="40"/>
        <v>2020</v>
      </c>
      <c r="C1345" t="s">
        <v>23</v>
      </c>
      <c r="D1345" t="s">
        <v>24</v>
      </c>
      <c r="E1345" t="s">
        <v>15</v>
      </c>
      <c r="F1345">
        <v>5922</v>
      </c>
      <c r="G1345">
        <v>0</v>
      </c>
      <c r="H1345">
        <v>0</v>
      </c>
      <c r="I1345">
        <v>24215.986449</v>
      </c>
      <c r="J1345">
        <v>21079.330580999998</v>
      </c>
      <c r="K1345">
        <v>0.58843299999999998</v>
      </c>
      <c r="M1345" t="str">
        <f t="shared" si="41"/>
        <v>2020Aluminium</v>
      </c>
    </row>
    <row r="1346" spans="1:13" x14ac:dyDescent="0.25">
      <c r="A1346" t="s">
        <v>68</v>
      </c>
      <c r="B1346" t="str">
        <f t="shared" si="40"/>
        <v>2020</v>
      </c>
      <c r="C1346" t="s">
        <v>23</v>
      </c>
      <c r="D1346" t="s">
        <v>25</v>
      </c>
      <c r="E1346" t="s">
        <v>13</v>
      </c>
      <c r="F1346">
        <v>421229</v>
      </c>
      <c r="G1346">
        <v>0</v>
      </c>
      <c r="H1346">
        <v>0</v>
      </c>
      <c r="I1346">
        <v>228150.752117</v>
      </c>
      <c r="J1346">
        <v>72421.811489999993</v>
      </c>
      <c r="K1346">
        <v>0.89966500000000005</v>
      </c>
      <c r="M1346" t="str">
        <f t="shared" si="41"/>
        <v>2020Ferrous</v>
      </c>
    </row>
    <row r="1347" spans="1:13" x14ac:dyDescent="0.25">
      <c r="A1347" t="s">
        <v>68</v>
      </c>
      <c r="B1347" t="str">
        <f t="shared" ref="B1347:B1410" si="42">RIGHT(A1347,4)</f>
        <v>2020</v>
      </c>
      <c r="C1347" t="s">
        <v>23</v>
      </c>
      <c r="D1347" t="s">
        <v>25</v>
      </c>
      <c r="E1347" t="s">
        <v>14</v>
      </c>
      <c r="F1347">
        <v>96811</v>
      </c>
      <c r="G1347">
        <v>0</v>
      </c>
      <c r="H1347">
        <v>0</v>
      </c>
      <c r="I1347">
        <v>47151.426905</v>
      </c>
      <c r="J1347">
        <v>17338.932690000001</v>
      </c>
      <c r="K1347">
        <v>0.89250499999999999</v>
      </c>
      <c r="M1347" t="str">
        <f t="shared" ref="M1347:M1410" si="43">_xlfn.TEXTJOIN("",FALSE,B1347,D1347)</f>
        <v>2020Ferrous</v>
      </c>
    </row>
    <row r="1348" spans="1:13" x14ac:dyDescent="0.25">
      <c r="A1348" t="s">
        <v>68</v>
      </c>
      <c r="B1348" t="str">
        <f t="shared" si="42"/>
        <v>2020</v>
      </c>
      <c r="C1348" t="s">
        <v>23</v>
      </c>
      <c r="D1348" t="s">
        <v>25</v>
      </c>
      <c r="E1348" t="s">
        <v>15</v>
      </c>
      <c r="F1348">
        <v>203401</v>
      </c>
      <c r="G1348">
        <v>0</v>
      </c>
      <c r="H1348">
        <v>0</v>
      </c>
      <c r="I1348">
        <v>146255.357388</v>
      </c>
      <c r="J1348">
        <v>35409.019656999997</v>
      </c>
      <c r="K1348">
        <v>0.90804399999999996</v>
      </c>
      <c r="M1348" t="str">
        <f t="shared" si="43"/>
        <v>2020Ferrous</v>
      </c>
    </row>
    <row r="1349" spans="1:13" x14ac:dyDescent="0.25">
      <c r="A1349" t="s">
        <v>68</v>
      </c>
      <c r="B1349" t="str">
        <f t="shared" si="42"/>
        <v>2020</v>
      </c>
      <c r="C1349" t="s">
        <v>23</v>
      </c>
      <c r="D1349" t="s">
        <v>26</v>
      </c>
      <c r="E1349" t="s">
        <v>13</v>
      </c>
      <c r="F1349">
        <v>181374</v>
      </c>
      <c r="G1349">
        <v>0</v>
      </c>
      <c r="H1349">
        <v>0</v>
      </c>
      <c r="I1349">
        <v>15808.500421000001</v>
      </c>
      <c r="J1349">
        <v>0</v>
      </c>
      <c r="K1349">
        <v>1</v>
      </c>
      <c r="M1349" t="str">
        <f t="shared" si="43"/>
        <v>2020Other metals</v>
      </c>
    </row>
    <row r="1350" spans="1:13" x14ac:dyDescent="0.25">
      <c r="A1350" t="s">
        <v>68</v>
      </c>
      <c r="B1350" t="str">
        <f t="shared" si="42"/>
        <v>2020</v>
      </c>
      <c r="C1350" t="s">
        <v>23</v>
      </c>
      <c r="D1350" t="s">
        <v>26</v>
      </c>
      <c r="E1350" t="s">
        <v>14</v>
      </c>
      <c r="F1350">
        <v>7705</v>
      </c>
      <c r="G1350">
        <v>0</v>
      </c>
      <c r="H1350">
        <v>0</v>
      </c>
      <c r="I1350">
        <v>1183.792561</v>
      </c>
      <c r="J1350">
        <v>0</v>
      </c>
      <c r="K1350">
        <v>1</v>
      </c>
      <c r="M1350" t="str">
        <f t="shared" si="43"/>
        <v>2020Other metals</v>
      </c>
    </row>
    <row r="1351" spans="1:13" x14ac:dyDescent="0.25">
      <c r="A1351" t="s">
        <v>68</v>
      </c>
      <c r="B1351" t="str">
        <f t="shared" si="42"/>
        <v>2020</v>
      </c>
      <c r="C1351" t="s">
        <v>23</v>
      </c>
      <c r="D1351" t="s">
        <v>26</v>
      </c>
      <c r="E1351" t="s">
        <v>15</v>
      </c>
      <c r="F1351">
        <v>13990</v>
      </c>
      <c r="G1351">
        <v>0</v>
      </c>
      <c r="H1351">
        <v>0</v>
      </c>
      <c r="I1351">
        <v>2441.1364389999999</v>
      </c>
      <c r="J1351">
        <v>0</v>
      </c>
      <c r="K1351">
        <v>1</v>
      </c>
      <c r="M1351" t="str">
        <f t="shared" si="43"/>
        <v>2020Other metals</v>
      </c>
    </row>
    <row r="1352" spans="1:13" x14ac:dyDescent="0.25">
      <c r="A1352" t="s">
        <v>68</v>
      </c>
      <c r="B1352" t="str">
        <f t="shared" si="42"/>
        <v>2020</v>
      </c>
      <c r="C1352" t="s">
        <v>27</v>
      </c>
      <c r="D1352" t="s">
        <v>28</v>
      </c>
      <c r="E1352" t="s">
        <v>13</v>
      </c>
      <c r="F1352">
        <v>35704.800000000003</v>
      </c>
      <c r="G1352">
        <v>12274.8</v>
      </c>
      <c r="H1352">
        <v>0</v>
      </c>
      <c r="I1352">
        <v>6657.5618800000002</v>
      </c>
      <c r="J1352">
        <v>316252.15584100003</v>
      </c>
      <c r="K1352">
        <v>0.147313</v>
      </c>
      <c r="M1352" t="str">
        <f t="shared" si="43"/>
        <v>2020Food organics</v>
      </c>
    </row>
    <row r="1353" spans="1:13" x14ac:dyDescent="0.25">
      <c r="A1353" t="s">
        <v>68</v>
      </c>
      <c r="B1353" t="str">
        <f t="shared" si="42"/>
        <v>2020</v>
      </c>
      <c r="C1353" t="s">
        <v>27</v>
      </c>
      <c r="D1353" t="s">
        <v>28</v>
      </c>
      <c r="E1353" t="s">
        <v>14</v>
      </c>
      <c r="F1353">
        <v>0</v>
      </c>
      <c r="G1353">
        <v>0</v>
      </c>
      <c r="H1353">
        <v>0</v>
      </c>
      <c r="I1353">
        <v>103.916742</v>
      </c>
      <c r="J1353">
        <v>3127.3057760000002</v>
      </c>
      <c r="K1353">
        <v>3.2160000000000001E-2</v>
      </c>
      <c r="M1353" t="str">
        <f t="shared" si="43"/>
        <v>2020Food organics</v>
      </c>
    </row>
    <row r="1354" spans="1:13" x14ac:dyDescent="0.25">
      <c r="A1354" t="s">
        <v>68</v>
      </c>
      <c r="B1354" t="str">
        <f t="shared" si="42"/>
        <v>2020</v>
      </c>
      <c r="C1354" t="s">
        <v>27</v>
      </c>
      <c r="D1354" t="s">
        <v>28</v>
      </c>
      <c r="E1354" t="s">
        <v>15</v>
      </c>
      <c r="F1354">
        <v>40908.480000000003</v>
      </c>
      <c r="G1354">
        <v>0</v>
      </c>
      <c r="H1354">
        <v>50000</v>
      </c>
      <c r="I1354">
        <v>6542.076728</v>
      </c>
      <c r="J1354">
        <v>640580.47574599995</v>
      </c>
      <c r="K1354">
        <v>0.13204099999999999</v>
      </c>
      <c r="M1354" t="str">
        <f t="shared" si="43"/>
        <v>2020Food organics</v>
      </c>
    </row>
    <row r="1355" spans="1:13" x14ac:dyDescent="0.25">
      <c r="A1355" t="s">
        <v>68</v>
      </c>
      <c r="B1355" t="str">
        <f t="shared" si="42"/>
        <v>2020</v>
      </c>
      <c r="C1355" t="s">
        <v>27</v>
      </c>
      <c r="D1355" t="s">
        <v>29</v>
      </c>
      <c r="E1355" t="s">
        <v>13</v>
      </c>
      <c r="F1355">
        <v>80272</v>
      </c>
      <c r="G1355">
        <v>0</v>
      </c>
      <c r="H1355">
        <v>0</v>
      </c>
      <c r="I1355">
        <v>0</v>
      </c>
      <c r="J1355">
        <v>79711.414948000005</v>
      </c>
      <c r="K1355">
        <v>0.50175199999999998</v>
      </c>
      <c r="M1355" t="str">
        <f t="shared" si="43"/>
        <v>2020Garden organics</v>
      </c>
    </row>
    <row r="1356" spans="1:13" x14ac:dyDescent="0.25">
      <c r="A1356" t="s">
        <v>68</v>
      </c>
      <c r="B1356" t="str">
        <f t="shared" si="42"/>
        <v>2020</v>
      </c>
      <c r="C1356" t="s">
        <v>27</v>
      </c>
      <c r="D1356" t="s">
        <v>29</v>
      </c>
      <c r="E1356" t="s">
        <v>14</v>
      </c>
      <c r="F1356">
        <v>6543</v>
      </c>
      <c r="G1356">
        <v>0</v>
      </c>
      <c r="H1356">
        <v>0</v>
      </c>
      <c r="I1356">
        <v>0</v>
      </c>
      <c r="J1356">
        <v>22543.274753999998</v>
      </c>
      <c r="K1356">
        <v>0.22495100000000001</v>
      </c>
      <c r="M1356" t="str">
        <f t="shared" si="43"/>
        <v>2020Garden organics</v>
      </c>
    </row>
    <row r="1357" spans="1:13" x14ac:dyDescent="0.25">
      <c r="A1357" t="s">
        <v>68</v>
      </c>
      <c r="B1357" t="str">
        <f t="shared" si="42"/>
        <v>2020</v>
      </c>
      <c r="C1357" t="s">
        <v>27</v>
      </c>
      <c r="D1357" t="s">
        <v>29</v>
      </c>
      <c r="E1357" t="s">
        <v>15</v>
      </c>
      <c r="F1357">
        <v>611413.52</v>
      </c>
      <c r="G1357">
        <v>0</v>
      </c>
      <c r="H1357">
        <v>20000</v>
      </c>
      <c r="I1357">
        <v>0</v>
      </c>
      <c r="J1357">
        <v>101504.50814000001</v>
      </c>
      <c r="K1357">
        <v>0.86150599999999999</v>
      </c>
      <c r="M1357" t="str">
        <f t="shared" si="43"/>
        <v>2020Garden organics</v>
      </c>
    </row>
    <row r="1358" spans="1:13" x14ac:dyDescent="0.25">
      <c r="A1358" t="s">
        <v>68</v>
      </c>
      <c r="B1358" t="str">
        <f t="shared" si="42"/>
        <v>2020</v>
      </c>
      <c r="C1358" t="s">
        <v>27</v>
      </c>
      <c r="D1358" t="s">
        <v>30</v>
      </c>
      <c r="E1358" t="s">
        <v>13</v>
      </c>
      <c r="F1358">
        <v>135493</v>
      </c>
      <c r="G1358">
        <v>0</v>
      </c>
      <c r="H1358">
        <v>0</v>
      </c>
      <c r="I1358">
        <v>11.180755</v>
      </c>
      <c r="J1358">
        <v>39348.149508000002</v>
      </c>
      <c r="K1358">
        <v>0.77496299999999996</v>
      </c>
      <c r="M1358" t="str">
        <f t="shared" si="43"/>
        <v>2020Other organics</v>
      </c>
    </row>
    <row r="1359" spans="1:13" x14ac:dyDescent="0.25">
      <c r="A1359" t="s">
        <v>68</v>
      </c>
      <c r="B1359" t="str">
        <f t="shared" si="42"/>
        <v>2020</v>
      </c>
      <c r="C1359" t="s">
        <v>27</v>
      </c>
      <c r="D1359" t="s">
        <v>30</v>
      </c>
      <c r="E1359" t="s">
        <v>14</v>
      </c>
      <c r="F1359">
        <v>0</v>
      </c>
      <c r="G1359">
        <v>0</v>
      </c>
      <c r="H1359">
        <v>0</v>
      </c>
      <c r="I1359">
        <v>0</v>
      </c>
      <c r="J1359">
        <v>547.49718499999994</v>
      </c>
      <c r="K1359">
        <v>0</v>
      </c>
      <c r="M1359" t="str">
        <f t="shared" si="43"/>
        <v>2020Other organics</v>
      </c>
    </row>
    <row r="1360" spans="1:13" x14ac:dyDescent="0.25">
      <c r="A1360" t="s">
        <v>68</v>
      </c>
      <c r="B1360" t="str">
        <f t="shared" si="42"/>
        <v>2020</v>
      </c>
      <c r="C1360" t="s">
        <v>27</v>
      </c>
      <c r="D1360" t="s">
        <v>30</v>
      </c>
      <c r="E1360" t="s">
        <v>15</v>
      </c>
      <c r="F1360">
        <v>12705</v>
      </c>
      <c r="G1360">
        <v>0</v>
      </c>
      <c r="H1360">
        <v>0</v>
      </c>
      <c r="I1360">
        <v>6.2012450000000001</v>
      </c>
      <c r="J1360">
        <v>101245.48379</v>
      </c>
      <c r="K1360">
        <v>0.111544</v>
      </c>
      <c r="M1360" t="str">
        <f t="shared" si="43"/>
        <v>2020Other organics</v>
      </c>
    </row>
    <row r="1361" spans="1:13" x14ac:dyDescent="0.25">
      <c r="A1361" t="s">
        <v>68</v>
      </c>
      <c r="B1361" t="str">
        <f t="shared" si="42"/>
        <v>2020</v>
      </c>
      <c r="C1361" t="s">
        <v>27</v>
      </c>
      <c r="D1361" t="s">
        <v>31</v>
      </c>
      <c r="E1361" t="s">
        <v>13</v>
      </c>
      <c r="F1361">
        <v>86839</v>
      </c>
      <c r="G1361">
        <v>0</v>
      </c>
      <c r="H1361">
        <v>0</v>
      </c>
      <c r="I1361">
        <v>0.44828400000000002</v>
      </c>
      <c r="J1361">
        <v>307388.26342799998</v>
      </c>
      <c r="K1361">
        <v>0.220277</v>
      </c>
      <c r="M1361" t="str">
        <f t="shared" si="43"/>
        <v>2020Wood /timber</v>
      </c>
    </row>
    <row r="1362" spans="1:13" x14ac:dyDescent="0.25">
      <c r="A1362" t="s">
        <v>68</v>
      </c>
      <c r="B1362" t="str">
        <f t="shared" si="42"/>
        <v>2020</v>
      </c>
      <c r="C1362" t="s">
        <v>27</v>
      </c>
      <c r="D1362" t="s">
        <v>31</v>
      </c>
      <c r="E1362" t="s">
        <v>14</v>
      </c>
      <c r="F1362">
        <v>97056</v>
      </c>
      <c r="G1362">
        <v>0</v>
      </c>
      <c r="H1362">
        <v>0</v>
      </c>
      <c r="I1362">
        <v>0.65186299999999997</v>
      </c>
      <c r="J1362">
        <v>122940.00126800001</v>
      </c>
      <c r="K1362">
        <v>0.44117299999999998</v>
      </c>
      <c r="M1362" t="str">
        <f t="shared" si="43"/>
        <v>2020Wood /timber</v>
      </c>
    </row>
    <row r="1363" spans="1:13" x14ac:dyDescent="0.25">
      <c r="A1363" t="s">
        <v>68</v>
      </c>
      <c r="B1363" t="str">
        <f t="shared" si="42"/>
        <v>2020</v>
      </c>
      <c r="C1363" t="s">
        <v>27</v>
      </c>
      <c r="D1363" t="s">
        <v>31</v>
      </c>
      <c r="E1363" t="s">
        <v>15</v>
      </c>
      <c r="F1363">
        <v>18300</v>
      </c>
      <c r="G1363">
        <v>0</v>
      </c>
      <c r="H1363">
        <v>0</v>
      </c>
      <c r="I1363">
        <v>9.9852999999999997E-2</v>
      </c>
      <c r="J1363">
        <v>28330.334160999999</v>
      </c>
      <c r="K1363">
        <v>0.39244899999999999</v>
      </c>
      <c r="M1363" t="str">
        <f t="shared" si="43"/>
        <v>2020Wood /timber</v>
      </c>
    </row>
    <row r="1364" spans="1:13" x14ac:dyDescent="0.25">
      <c r="A1364" t="s">
        <v>68</v>
      </c>
      <c r="B1364" t="str">
        <f t="shared" si="42"/>
        <v>2020</v>
      </c>
      <c r="C1364" t="s">
        <v>32</v>
      </c>
      <c r="D1364" t="s">
        <v>33</v>
      </c>
      <c r="E1364" t="s">
        <v>13</v>
      </c>
      <c r="F1364">
        <v>402104</v>
      </c>
      <c r="G1364">
        <v>0</v>
      </c>
      <c r="H1364">
        <v>0</v>
      </c>
      <c r="I1364">
        <v>209764.28880000001</v>
      </c>
      <c r="J1364">
        <v>102525.41847600001</v>
      </c>
      <c r="K1364">
        <v>0.85648599999999997</v>
      </c>
      <c r="M1364" t="str">
        <f t="shared" si="43"/>
        <v>2020Cardboard</v>
      </c>
    </row>
    <row r="1365" spans="1:13" x14ac:dyDescent="0.25">
      <c r="A1365" t="s">
        <v>68</v>
      </c>
      <c r="B1365" t="str">
        <f t="shared" si="42"/>
        <v>2020</v>
      </c>
      <c r="C1365" t="s">
        <v>32</v>
      </c>
      <c r="D1365" t="s">
        <v>33</v>
      </c>
      <c r="E1365" t="s">
        <v>14</v>
      </c>
      <c r="F1365">
        <v>176</v>
      </c>
      <c r="G1365">
        <v>0</v>
      </c>
      <c r="H1365">
        <v>0</v>
      </c>
      <c r="I1365">
        <v>11653.571599999999</v>
      </c>
      <c r="J1365">
        <v>4501.8068869999997</v>
      </c>
      <c r="K1365">
        <v>0.72434600000000005</v>
      </c>
      <c r="M1365" t="str">
        <f t="shared" si="43"/>
        <v>2020Cardboard</v>
      </c>
    </row>
    <row r="1366" spans="1:13" x14ac:dyDescent="0.25">
      <c r="A1366" t="s">
        <v>68</v>
      </c>
      <c r="B1366" t="str">
        <f t="shared" si="42"/>
        <v>2020</v>
      </c>
      <c r="C1366" t="s">
        <v>32</v>
      </c>
      <c r="D1366" t="s">
        <v>33</v>
      </c>
      <c r="E1366" t="s">
        <v>15</v>
      </c>
      <c r="F1366">
        <v>45</v>
      </c>
      <c r="G1366">
        <v>0</v>
      </c>
      <c r="H1366">
        <v>0</v>
      </c>
      <c r="I1366">
        <v>11653.571599999999</v>
      </c>
      <c r="J1366">
        <v>37210.390973000001</v>
      </c>
      <c r="K1366">
        <v>0.23919000000000001</v>
      </c>
      <c r="M1366" t="str">
        <f t="shared" si="43"/>
        <v>2020Cardboard</v>
      </c>
    </row>
    <row r="1367" spans="1:13" x14ac:dyDescent="0.25">
      <c r="A1367" t="s">
        <v>68</v>
      </c>
      <c r="B1367" t="str">
        <f t="shared" si="42"/>
        <v>2020</v>
      </c>
      <c r="C1367" t="s">
        <v>32</v>
      </c>
      <c r="D1367" t="s">
        <v>46</v>
      </c>
      <c r="E1367" t="s">
        <v>13</v>
      </c>
      <c r="F1367">
        <v>0</v>
      </c>
      <c r="G1367">
        <v>0</v>
      </c>
      <c r="H1367">
        <v>0</v>
      </c>
      <c r="I1367">
        <v>0</v>
      </c>
      <c r="J1367">
        <v>37034.206600999998</v>
      </c>
      <c r="K1367">
        <v>0</v>
      </c>
      <c r="M1367" t="str">
        <f t="shared" si="43"/>
        <v>2020Liquidpaperboard</v>
      </c>
    </row>
    <row r="1368" spans="1:13" x14ac:dyDescent="0.25">
      <c r="A1368" t="s">
        <v>68</v>
      </c>
      <c r="B1368" t="str">
        <f t="shared" si="42"/>
        <v>2020</v>
      </c>
      <c r="C1368" t="s">
        <v>32</v>
      </c>
      <c r="D1368" t="s">
        <v>46</v>
      </c>
      <c r="E1368" t="s">
        <v>14</v>
      </c>
      <c r="F1368">
        <v>0</v>
      </c>
      <c r="G1368">
        <v>0</v>
      </c>
      <c r="H1368">
        <v>0</v>
      </c>
      <c r="I1368">
        <v>0</v>
      </c>
      <c r="J1368">
        <v>558.93313599999999</v>
      </c>
      <c r="K1368">
        <v>0</v>
      </c>
      <c r="M1368" t="str">
        <f t="shared" si="43"/>
        <v>2020Liquidpaperboard</v>
      </c>
    </row>
    <row r="1369" spans="1:13" x14ac:dyDescent="0.25">
      <c r="A1369" t="s">
        <v>68</v>
      </c>
      <c r="B1369" t="str">
        <f t="shared" si="42"/>
        <v>2020</v>
      </c>
      <c r="C1369" t="s">
        <v>32</v>
      </c>
      <c r="D1369" t="s">
        <v>46</v>
      </c>
      <c r="E1369" t="s">
        <v>15</v>
      </c>
      <c r="F1369">
        <v>0</v>
      </c>
      <c r="G1369">
        <v>0</v>
      </c>
      <c r="H1369">
        <v>0</v>
      </c>
      <c r="I1369">
        <v>0</v>
      </c>
      <c r="J1369">
        <v>28252.839775</v>
      </c>
      <c r="K1369">
        <v>0</v>
      </c>
      <c r="M1369" t="str">
        <f t="shared" si="43"/>
        <v>2020Liquidpaperboard</v>
      </c>
    </row>
    <row r="1370" spans="1:13" x14ac:dyDescent="0.25">
      <c r="A1370" t="s">
        <v>68</v>
      </c>
      <c r="B1370" t="str">
        <f t="shared" si="42"/>
        <v>2020</v>
      </c>
      <c r="C1370" t="s">
        <v>32</v>
      </c>
      <c r="D1370" t="s">
        <v>34</v>
      </c>
      <c r="E1370" t="s">
        <v>13</v>
      </c>
      <c r="F1370">
        <v>23680</v>
      </c>
      <c r="G1370">
        <v>0</v>
      </c>
      <c r="H1370">
        <v>0</v>
      </c>
      <c r="I1370">
        <v>26769.465939999998</v>
      </c>
      <c r="J1370">
        <v>0</v>
      </c>
      <c r="K1370">
        <v>1</v>
      </c>
      <c r="M1370" t="str">
        <f t="shared" si="43"/>
        <v>2020Newsprint and magazines</v>
      </c>
    </row>
    <row r="1371" spans="1:13" x14ac:dyDescent="0.25">
      <c r="A1371" t="s">
        <v>68</v>
      </c>
      <c r="B1371" t="str">
        <f t="shared" si="42"/>
        <v>2020</v>
      </c>
      <c r="C1371" t="s">
        <v>32</v>
      </c>
      <c r="D1371" t="s">
        <v>34</v>
      </c>
      <c r="E1371" t="s">
        <v>14</v>
      </c>
      <c r="F1371">
        <v>0</v>
      </c>
      <c r="G1371">
        <v>0</v>
      </c>
      <c r="H1371">
        <v>0</v>
      </c>
      <c r="I1371">
        <v>1912.1047100000001</v>
      </c>
      <c r="J1371">
        <v>0</v>
      </c>
      <c r="K1371">
        <v>1</v>
      </c>
      <c r="M1371" t="str">
        <f t="shared" si="43"/>
        <v>2020Newsprint and magazines</v>
      </c>
    </row>
    <row r="1372" spans="1:13" x14ac:dyDescent="0.25">
      <c r="A1372" t="s">
        <v>68</v>
      </c>
      <c r="B1372" t="str">
        <f t="shared" si="42"/>
        <v>2020</v>
      </c>
      <c r="C1372" t="s">
        <v>32</v>
      </c>
      <c r="D1372" t="s">
        <v>34</v>
      </c>
      <c r="E1372" t="s">
        <v>15</v>
      </c>
      <c r="F1372">
        <v>45</v>
      </c>
      <c r="G1372">
        <v>0</v>
      </c>
      <c r="H1372">
        <v>0</v>
      </c>
      <c r="I1372">
        <v>9560.5235499999999</v>
      </c>
      <c r="J1372">
        <v>0</v>
      </c>
      <c r="K1372">
        <v>1</v>
      </c>
      <c r="M1372" t="str">
        <f t="shared" si="43"/>
        <v>2020Newsprint and magazines</v>
      </c>
    </row>
    <row r="1373" spans="1:13" x14ac:dyDescent="0.25">
      <c r="A1373" t="s">
        <v>68</v>
      </c>
      <c r="B1373" t="str">
        <f t="shared" si="42"/>
        <v>2020</v>
      </c>
      <c r="C1373" t="s">
        <v>32</v>
      </c>
      <c r="D1373" t="s">
        <v>35</v>
      </c>
      <c r="E1373" t="s">
        <v>13</v>
      </c>
      <c r="F1373">
        <v>7173</v>
      </c>
      <c r="G1373">
        <v>0</v>
      </c>
      <c r="H1373">
        <v>0</v>
      </c>
      <c r="I1373">
        <v>90836.521003999995</v>
      </c>
      <c r="J1373">
        <v>110558.70860100001</v>
      </c>
      <c r="K1373">
        <v>0.46991500000000003</v>
      </c>
      <c r="M1373" t="str">
        <f t="shared" si="43"/>
        <v>2020Other paper</v>
      </c>
    </row>
    <row r="1374" spans="1:13" x14ac:dyDescent="0.25">
      <c r="A1374" t="s">
        <v>68</v>
      </c>
      <c r="B1374" t="str">
        <f t="shared" si="42"/>
        <v>2020</v>
      </c>
      <c r="C1374" t="s">
        <v>32</v>
      </c>
      <c r="D1374" t="s">
        <v>35</v>
      </c>
      <c r="E1374" t="s">
        <v>14</v>
      </c>
      <c r="F1374">
        <v>0</v>
      </c>
      <c r="G1374">
        <v>0</v>
      </c>
      <c r="H1374">
        <v>0</v>
      </c>
      <c r="I1374">
        <v>17.926335999999999</v>
      </c>
      <c r="J1374">
        <v>1704.8720639999999</v>
      </c>
      <c r="K1374">
        <v>1.0404999999999999E-2</v>
      </c>
      <c r="M1374" t="str">
        <f t="shared" si="43"/>
        <v>2020Other paper</v>
      </c>
    </row>
    <row r="1375" spans="1:13" x14ac:dyDescent="0.25">
      <c r="A1375" t="s">
        <v>68</v>
      </c>
      <c r="B1375" t="str">
        <f t="shared" si="42"/>
        <v>2020</v>
      </c>
      <c r="C1375" t="s">
        <v>32</v>
      </c>
      <c r="D1375" t="s">
        <v>35</v>
      </c>
      <c r="E1375" t="s">
        <v>15</v>
      </c>
      <c r="F1375">
        <v>125075</v>
      </c>
      <c r="G1375">
        <v>0</v>
      </c>
      <c r="H1375">
        <v>0</v>
      </c>
      <c r="I1375">
        <v>47525.312659000003</v>
      </c>
      <c r="J1375">
        <v>127133.23280500001</v>
      </c>
      <c r="K1375">
        <v>0.57584500000000005</v>
      </c>
      <c r="M1375" t="str">
        <f t="shared" si="43"/>
        <v>2020Other paper</v>
      </c>
    </row>
    <row r="1376" spans="1:13" x14ac:dyDescent="0.25">
      <c r="A1376" t="s">
        <v>68</v>
      </c>
      <c r="B1376" t="str">
        <f t="shared" si="42"/>
        <v>2020</v>
      </c>
      <c r="C1376" t="s">
        <v>32</v>
      </c>
      <c r="D1376" t="s">
        <v>36</v>
      </c>
      <c r="E1376" t="s">
        <v>13</v>
      </c>
      <c r="F1376">
        <v>140854</v>
      </c>
      <c r="G1376">
        <v>0</v>
      </c>
      <c r="H1376">
        <v>0</v>
      </c>
      <c r="I1376">
        <v>0</v>
      </c>
      <c r="J1376">
        <v>106294.757552</v>
      </c>
      <c r="K1376">
        <v>0.56991499999999995</v>
      </c>
      <c r="M1376" t="str">
        <f t="shared" si="43"/>
        <v>2020Printing and writing paper</v>
      </c>
    </row>
    <row r="1377" spans="1:13" x14ac:dyDescent="0.25">
      <c r="A1377" t="s">
        <v>68</v>
      </c>
      <c r="B1377" t="str">
        <f t="shared" si="42"/>
        <v>2020</v>
      </c>
      <c r="C1377" t="s">
        <v>32</v>
      </c>
      <c r="D1377" t="s">
        <v>36</v>
      </c>
      <c r="E1377" t="s">
        <v>14</v>
      </c>
      <c r="F1377">
        <v>0</v>
      </c>
      <c r="G1377">
        <v>0</v>
      </c>
      <c r="H1377">
        <v>0</v>
      </c>
      <c r="I1377">
        <v>0</v>
      </c>
      <c r="J1377">
        <v>1742.0282179999999</v>
      </c>
      <c r="K1377">
        <v>0</v>
      </c>
      <c r="M1377" t="str">
        <f t="shared" si="43"/>
        <v>2020Printing and writing paper</v>
      </c>
    </row>
    <row r="1378" spans="1:13" x14ac:dyDescent="0.25">
      <c r="A1378" t="s">
        <v>68</v>
      </c>
      <c r="B1378" t="str">
        <f t="shared" si="42"/>
        <v>2020</v>
      </c>
      <c r="C1378" t="s">
        <v>32</v>
      </c>
      <c r="D1378" t="s">
        <v>36</v>
      </c>
      <c r="E1378" t="s">
        <v>15</v>
      </c>
      <c r="F1378">
        <v>0</v>
      </c>
      <c r="G1378">
        <v>0</v>
      </c>
      <c r="H1378">
        <v>0</v>
      </c>
      <c r="I1378">
        <v>0</v>
      </c>
      <c r="J1378">
        <v>84871.783593999993</v>
      </c>
      <c r="K1378">
        <v>0</v>
      </c>
      <c r="M1378" t="str">
        <f t="shared" si="43"/>
        <v>2020Printing and writing paper</v>
      </c>
    </row>
    <row r="1379" spans="1:13" x14ac:dyDescent="0.25">
      <c r="A1379" t="s">
        <v>68</v>
      </c>
      <c r="B1379" t="str">
        <f t="shared" si="42"/>
        <v>2020</v>
      </c>
      <c r="C1379" t="s">
        <v>49</v>
      </c>
      <c r="D1379" t="s">
        <v>50</v>
      </c>
      <c r="E1379" t="s">
        <v>13</v>
      </c>
      <c r="F1379">
        <v>2972.4746180000002</v>
      </c>
      <c r="G1379">
        <v>0</v>
      </c>
      <c r="H1379">
        <v>633.18215951544505</v>
      </c>
      <c r="I1379">
        <v>4173.5811020000001</v>
      </c>
      <c r="J1379">
        <v>70476.577682000003</v>
      </c>
      <c r="K1379">
        <v>9.9406999999999995E-2</v>
      </c>
      <c r="M1379" t="str">
        <f t="shared" si="43"/>
        <v>2020HDPE (2)</v>
      </c>
    </row>
    <row r="1380" spans="1:13" x14ac:dyDescent="0.25">
      <c r="A1380" t="s">
        <v>68</v>
      </c>
      <c r="B1380" t="str">
        <f t="shared" si="42"/>
        <v>2020</v>
      </c>
      <c r="C1380" t="s">
        <v>49</v>
      </c>
      <c r="D1380" t="s">
        <v>50</v>
      </c>
      <c r="E1380" t="s">
        <v>14</v>
      </c>
      <c r="F1380">
        <v>166.83887300000001</v>
      </c>
      <c r="G1380">
        <v>0</v>
      </c>
      <c r="H1380">
        <v>46.425205343332301</v>
      </c>
      <c r="I1380">
        <v>293.91416199999998</v>
      </c>
      <c r="J1380">
        <v>4556.4001770000004</v>
      </c>
      <c r="K1380">
        <v>0.100162</v>
      </c>
      <c r="M1380" t="str">
        <f t="shared" si="43"/>
        <v>2020HDPE (2)</v>
      </c>
    </row>
    <row r="1381" spans="1:13" x14ac:dyDescent="0.25">
      <c r="A1381" t="s">
        <v>68</v>
      </c>
      <c r="B1381" t="str">
        <f t="shared" si="42"/>
        <v>2020</v>
      </c>
      <c r="C1381" t="s">
        <v>49</v>
      </c>
      <c r="D1381" t="s">
        <v>50</v>
      </c>
      <c r="E1381" t="s">
        <v>15</v>
      </c>
      <c r="F1381">
        <v>10109.413085</v>
      </c>
      <c r="G1381">
        <v>0</v>
      </c>
      <c r="H1381">
        <v>2179.5394984745599</v>
      </c>
      <c r="I1381">
        <v>14343.011112</v>
      </c>
      <c r="J1381">
        <v>72323.402054999999</v>
      </c>
      <c r="K1381">
        <v>0.26913100000000001</v>
      </c>
      <c r="M1381" t="str">
        <f t="shared" si="43"/>
        <v>2020HDPE (2)</v>
      </c>
    </row>
    <row r="1382" spans="1:13" x14ac:dyDescent="0.25">
      <c r="A1382" t="s">
        <v>68</v>
      </c>
      <c r="B1382" t="str">
        <f t="shared" si="42"/>
        <v>2020</v>
      </c>
      <c r="C1382" t="s">
        <v>49</v>
      </c>
      <c r="D1382" t="s">
        <v>51</v>
      </c>
      <c r="E1382" t="s">
        <v>13</v>
      </c>
      <c r="F1382">
        <v>16828.772987</v>
      </c>
      <c r="G1382">
        <v>0</v>
      </c>
      <c r="H1382">
        <v>405.89967077568201</v>
      </c>
      <c r="I1382">
        <v>4015.1256079999998</v>
      </c>
      <c r="J1382">
        <v>52783.712992000001</v>
      </c>
      <c r="K1382">
        <v>0.28702899999999998</v>
      </c>
      <c r="M1382" t="str">
        <f t="shared" si="43"/>
        <v>2020LDPE (4)</v>
      </c>
    </row>
    <row r="1383" spans="1:13" x14ac:dyDescent="0.25">
      <c r="A1383" t="s">
        <v>68</v>
      </c>
      <c r="B1383" t="str">
        <f t="shared" si="42"/>
        <v>2020</v>
      </c>
      <c r="C1383" t="s">
        <v>49</v>
      </c>
      <c r="D1383" t="s">
        <v>51</v>
      </c>
      <c r="E1383" t="s">
        <v>14</v>
      </c>
      <c r="F1383">
        <v>304.01804299999998</v>
      </c>
      <c r="G1383">
        <v>0</v>
      </c>
      <c r="H1383">
        <v>8.5180327787484096</v>
      </c>
      <c r="I1383">
        <v>77.213954000000001</v>
      </c>
      <c r="J1383">
        <v>3412.534024</v>
      </c>
      <c r="K1383">
        <v>0.102504</v>
      </c>
      <c r="M1383" t="str">
        <f t="shared" si="43"/>
        <v>2020LDPE (4)</v>
      </c>
    </row>
    <row r="1384" spans="1:13" x14ac:dyDescent="0.25">
      <c r="A1384" t="s">
        <v>68</v>
      </c>
      <c r="B1384" t="str">
        <f t="shared" si="42"/>
        <v>2020</v>
      </c>
      <c r="C1384" t="s">
        <v>49</v>
      </c>
      <c r="D1384" t="s">
        <v>51</v>
      </c>
      <c r="E1384" t="s">
        <v>15</v>
      </c>
      <c r="F1384">
        <v>4809.2176719999998</v>
      </c>
      <c r="G1384">
        <v>0</v>
      </c>
      <c r="H1384">
        <v>118.665629778903</v>
      </c>
      <c r="I1384">
        <v>1138.9058219999999</v>
      </c>
      <c r="J1384">
        <v>34496.634295000003</v>
      </c>
      <c r="K1384">
        <v>0.149563</v>
      </c>
      <c r="M1384" t="str">
        <f t="shared" si="43"/>
        <v>2020LDPE (4)</v>
      </c>
    </row>
    <row r="1385" spans="1:13" x14ac:dyDescent="0.25">
      <c r="A1385" t="s">
        <v>68</v>
      </c>
      <c r="B1385" t="str">
        <f t="shared" si="42"/>
        <v>2020</v>
      </c>
      <c r="C1385" t="s">
        <v>49</v>
      </c>
      <c r="D1385" t="s">
        <v>52</v>
      </c>
      <c r="E1385" t="s">
        <v>13</v>
      </c>
      <c r="F1385">
        <v>6563.0345939999997</v>
      </c>
      <c r="G1385">
        <v>0</v>
      </c>
      <c r="H1385">
        <v>288</v>
      </c>
      <c r="I1385">
        <v>1019.092074</v>
      </c>
      <c r="J1385">
        <v>39600.756961999999</v>
      </c>
      <c r="K1385">
        <v>0.16578799999999999</v>
      </c>
      <c r="M1385" t="str">
        <f t="shared" si="43"/>
        <v>2020Other plastics (7)</v>
      </c>
    </row>
    <row r="1386" spans="1:13" x14ac:dyDescent="0.25">
      <c r="A1386" t="s">
        <v>68</v>
      </c>
      <c r="B1386" t="str">
        <f t="shared" si="42"/>
        <v>2020</v>
      </c>
      <c r="C1386" t="s">
        <v>49</v>
      </c>
      <c r="D1386" t="s">
        <v>52</v>
      </c>
      <c r="E1386" t="s">
        <v>14</v>
      </c>
      <c r="F1386">
        <v>0</v>
      </c>
      <c r="G1386">
        <v>0</v>
      </c>
      <c r="H1386">
        <v>0</v>
      </c>
      <c r="I1386">
        <v>0</v>
      </c>
      <c r="J1386">
        <v>2443.0933169999998</v>
      </c>
      <c r="K1386">
        <v>0</v>
      </c>
      <c r="M1386" t="str">
        <f t="shared" si="43"/>
        <v>2020Other plastics (7)</v>
      </c>
    </row>
    <row r="1387" spans="1:13" x14ac:dyDescent="0.25">
      <c r="A1387" t="s">
        <v>68</v>
      </c>
      <c r="B1387" t="str">
        <f t="shared" si="42"/>
        <v>2020</v>
      </c>
      <c r="C1387" t="s">
        <v>49</v>
      </c>
      <c r="D1387" t="s">
        <v>52</v>
      </c>
      <c r="E1387" t="s">
        <v>15</v>
      </c>
      <c r="F1387">
        <v>792.43871799999999</v>
      </c>
      <c r="G1387">
        <v>0</v>
      </c>
      <c r="H1387">
        <v>0</v>
      </c>
      <c r="I1387">
        <v>127.386509</v>
      </c>
      <c r="J1387">
        <v>85290.955396000005</v>
      </c>
      <c r="K1387">
        <v>1.0669E-2</v>
      </c>
      <c r="M1387" t="str">
        <f t="shared" si="43"/>
        <v>2020Other plastics (7)</v>
      </c>
    </row>
    <row r="1388" spans="1:13" x14ac:dyDescent="0.25">
      <c r="A1388" t="s">
        <v>68</v>
      </c>
      <c r="B1388" t="str">
        <f t="shared" si="42"/>
        <v>2020</v>
      </c>
      <c r="C1388" t="s">
        <v>49</v>
      </c>
      <c r="D1388" t="s">
        <v>53</v>
      </c>
      <c r="E1388" t="s">
        <v>13</v>
      </c>
      <c r="F1388">
        <v>3441.147794</v>
      </c>
      <c r="G1388">
        <v>0</v>
      </c>
      <c r="H1388">
        <v>713.08649510754503</v>
      </c>
      <c r="I1388">
        <v>6229.9377770000001</v>
      </c>
      <c r="J1388">
        <v>29193.226739000002</v>
      </c>
      <c r="K1388">
        <v>0.262376</v>
      </c>
      <c r="M1388" t="str">
        <f t="shared" si="43"/>
        <v>2020PET (1)</v>
      </c>
    </row>
    <row r="1389" spans="1:13" x14ac:dyDescent="0.25">
      <c r="A1389" t="s">
        <v>68</v>
      </c>
      <c r="B1389" t="str">
        <f t="shared" si="42"/>
        <v>2020</v>
      </c>
      <c r="C1389" t="s">
        <v>49</v>
      </c>
      <c r="D1389" t="s">
        <v>53</v>
      </c>
      <c r="E1389" t="s">
        <v>14</v>
      </c>
      <c r="F1389">
        <v>0</v>
      </c>
      <c r="G1389">
        <v>0</v>
      </c>
      <c r="H1389">
        <v>0</v>
      </c>
      <c r="I1389">
        <v>0</v>
      </c>
      <c r="J1389">
        <v>1887.3791530000001</v>
      </c>
      <c r="K1389">
        <v>0</v>
      </c>
      <c r="M1389" t="str">
        <f t="shared" si="43"/>
        <v>2020PET (1)</v>
      </c>
    </row>
    <row r="1390" spans="1:13" x14ac:dyDescent="0.25">
      <c r="A1390" t="s">
        <v>68</v>
      </c>
      <c r="B1390" t="str">
        <f t="shared" si="42"/>
        <v>2020</v>
      </c>
      <c r="C1390" t="s">
        <v>49</v>
      </c>
      <c r="D1390" t="s">
        <v>53</v>
      </c>
      <c r="E1390" t="s">
        <v>15</v>
      </c>
      <c r="F1390">
        <v>6896.4116670000003</v>
      </c>
      <c r="G1390">
        <v>0</v>
      </c>
      <c r="H1390">
        <v>1462.27020489245</v>
      </c>
      <c r="I1390">
        <v>12665.258116999999</v>
      </c>
      <c r="J1390">
        <v>48260.977572999996</v>
      </c>
      <c r="K1390">
        <v>0.30344100000000002</v>
      </c>
      <c r="M1390" t="str">
        <f t="shared" si="43"/>
        <v>2020PET (1)</v>
      </c>
    </row>
    <row r="1391" spans="1:13" x14ac:dyDescent="0.25">
      <c r="A1391" t="s">
        <v>68</v>
      </c>
      <c r="B1391" t="str">
        <f t="shared" si="42"/>
        <v>2020</v>
      </c>
      <c r="C1391" t="s">
        <v>49</v>
      </c>
      <c r="D1391" t="s">
        <v>54</v>
      </c>
      <c r="E1391" t="s">
        <v>13</v>
      </c>
      <c r="F1391">
        <v>13158.719655000001</v>
      </c>
      <c r="G1391">
        <v>0</v>
      </c>
      <c r="H1391">
        <v>363.423991790005</v>
      </c>
      <c r="I1391">
        <v>3109.3702290000001</v>
      </c>
      <c r="J1391">
        <v>56617.167008999997</v>
      </c>
      <c r="K1391">
        <v>0.22705500000000001</v>
      </c>
      <c r="M1391" t="str">
        <f t="shared" si="43"/>
        <v>2020PP (5)</v>
      </c>
    </row>
    <row r="1392" spans="1:13" x14ac:dyDescent="0.25">
      <c r="A1392" t="s">
        <v>68</v>
      </c>
      <c r="B1392" t="str">
        <f t="shared" si="42"/>
        <v>2020</v>
      </c>
      <c r="C1392" t="s">
        <v>49</v>
      </c>
      <c r="D1392" t="s">
        <v>54</v>
      </c>
      <c r="E1392" t="s">
        <v>14</v>
      </c>
      <c r="F1392">
        <v>41.723832999999999</v>
      </c>
      <c r="G1392">
        <v>0</v>
      </c>
      <c r="H1392">
        <v>1.68028695343644</v>
      </c>
      <c r="I1392">
        <v>18.844667999999999</v>
      </c>
      <c r="J1392">
        <v>3660.3716909999998</v>
      </c>
      <c r="K1392">
        <v>1.6721E-2</v>
      </c>
      <c r="M1392" t="str">
        <f t="shared" si="43"/>
        <v>2020PP (5)</v>
      </c>
    </row>
    <row r="1393" spans="1:13" x14ac:dyDescent="0.25">
      <c r="A1393" t="s">
        <v>68</v>
      </c>
      <c r="B1393" t="str">
        <f t="shared" si="42"/>
        <v>2020</v>
      </c>
      <c r="C1393" t="s">
        <v>49</v>
      </c>
      <c r="D1393" t="s">
        <v>54</v>
      </c>
      <c r="E1393" t="s">
        <v>15</v>
      </c>
      <c r="F1393">
        <v>11667.908998000001</v>
      </c>
      <c r="G1393">
        <v>0</v>
      </c>
      <c r="H1393">
        <v>328.37905458989201</v>
      </c>
      <c r="I1393">
        <v>2807.8555409999999</v>
      </c>
      <c r="J1393">
        <v>37001.976450000002</v>
      </c>
      <c r="K1393">
        <v>0.28576000000000001</v>
      </c>
      <c r="M1393" t="str">
        <f t="shared" si="43"/>
        <v>2020PP (5)</v>
      </c>
    </row>
    <row r="1394" spans="1:13" x14ac:dyDescent="0.25">
      <c r="A1394" t="s">
        <v>68</v>
      </c>
      <c r="B1394" t="str">
        <f t="shared" si="42"/>
        <v>2020</v>
      </c>
      <c r="C1394" t="s">
        <v>49</v>
      </c>
      <c r="D1394" t="s">
        <v>55</v>
      </c>
      <c r="E1394" t="s">
        <v>13</v>
      </c>
      <c r="F1394">
        <v>2137.8002710000001</v>
      </c>
      <c r="G1394">
        <v>0</v>
      </c>
      <c r="H1394">
        <v>0.30391082037920902</v>
      </c>
      <c r="I1394">
        <v>412.27919200000002</v>
      </c>
      <c r="J1394">
        <v>14744.053909</v>
      </c>
      <c r="K1394">
        <v>0.14746799999999999</v>
      </c>
      <c r="M1394" t="str">
        <f t="shared" si="43"/>
        <v>2020PS (6)</v>
      </c>
    </row>
    <row r="1395" spans="1:13" x14ac:dyDescent="0.25">
      <c r="A1395" t="s">
        <v>68</v>
      </c>
      <c r="B1395" t="str">
        <f t="shared" si="42"/>
        <v>2020</v>
      </c>
      <c r="C1395" t="s">
        <v>49</v>
      </c>
      <c r="D1395" t="s">
        <v>55</v>
      </c>
      <c r="E1395" t="s">
        <v>14</v>
      </c>
      <c r="F1395">
        <v>1099.1029619999999</v>
      </c>
      <c r="G1395">
        <v>0</v>
      </c>
      <c r="H1395">
        <v>0.45906635847156102</v>
      </c>
      <c r="I1395">
        <v>214.38517999999999</v>
      </c>
      <c r="J1395">
        <v>953.22179500000004</v>
      </c>
      <c r="K1395">
        <v>0.57955400000000001</v>
      </c>
      <c r="M1395" t="str">
        <f t="shared" si="43"/>
        <v>2020PS (6)</v>
      </c>
    </row>
    <row r="1396" spans="1:13" x14ac:dyDescent="0.25">
      <c r="A1396" t="s">
        <v>68</v>
      </c>
      <c r="B1396" t="str">
        <f t="shared" si="42"/>
        <v>2020</v>
      </c>
      <c r="C1396" t="s">
        <v>49</v>
      </c>
      <c r="D1396" t="s">
        <v>55</v>
      </c>
      <c r="E1396" t="s">
        <v>15</v>
      </c>
      <c r="F1396">
        <v>3814.9133299999999</v>
      </c>
      <c r="G1396">
        <v>0</v>
      </c>
      <c r="H1396">
        <v>0.32035615448256299</v>
      </c>
      <c r="I1396">
        <v>709.12021100000004</v>
      </c>
      <c r="J1396">
        <v>9635.9313669999992</v>
      </c>
      <c r="K1396">
        <v>0.31951000000000002</v>
      </c>
      <c r="M1396" t="str">
        <f t="shared" si="43"/>
        <v>2020PS (6)</v>
      </c>
    </row>
    <row r="1397" spans="1:13" x14ac:dyDescent="0.25">
      <c r="A1397" t="s">
        <v>68</v>
      </c>
      <c r="B1397" t="str">
        <f t="shared" si="42"/>
        <v>2020</v>
      </c>
      <c r="C1397" t="s">
        <v>49</v>
      </c>
      <c r="D1397" t="s">
        <v>56</v>
      </c>
      <c r="E1397" t="s">
        <v>13</v>
      </c>
      <c r="F1397">
        <v>1680.065014</v>
      </c>
      <c r="G1397">
        <v>0</v>
      </c>
      <c r="H1397">
        <v>67.099514511162695</v>
      </c>
      <c r="I1397">
        <v>640.28379800000005</v>
      </c>
      <c r="J1397">
        <v>37155.015849000003</v>
      </c>
      <c r="K1397">
        <v>6.0375999999999999E-2</v>
      </c>
      <c r="M1397" t="str">
        <f t="shared" si="43"/>
        <v>2020PVC (3)</v>
      </c>
    </row>
    <row r="1398" spans="1:13" x14ac:dyDescent="0.25">
      <c r="A1398" t="s">
        <v>68</v>
      </c>
      <c r="B1398" t="str">
        <f t="shared" si="42"/>
        <v>2020</v>
      </c>
      <c r="C1398" t="s">
        <v>49</v>
      </c>
      <c r="D1398" t="s">
        <v>56</v>
      </c>
      <c r="E1398" t="s">
        <v>14</v>
      </c>
      <c r="F1398">
        <v>604.57607700000005</v>
      </c>
      <c r="G1398">
        <v>0</v>
      </c>
      <c r="H1398">
        <v>26.654837031244998</v>
      </c>
      <c r="I1398">
        <v>255.875495</v>
      </c>
      <c r="J1398">
        <v>2402.118923</v>
      </c>
      <c r="K1398">
        <v>0.2697</v>
      </c>
      <c r="M1398" t="str">
        <f t="shared" si="43"/>
        <v>2020PVC (3)</v>
      </c>
    </row>
    <row r="1399" spans="1:13" x14ac:dyDescent="0.25">
      <c r="A1399" t="s">
        <v>68</v>
      </c>
      <c r="B1399" t="str">
        <f t="shared" si="42"/>
        <v>2020</v>
      </c>
      <c r="C1399" t="s">
        <v>49</v>
      </c>
      <c r="D1399" t="s">
        <v>56</v>
      </c>
      <c r="E1399" t="s">
        <v>15</v>
      </c>
      <c r="F1399">
        <v>652.26394000000005</v>
      </c>
      <c r="G1399">
        <v>0</v>
      </c>
      <c r="H1399">
        <v>30.828981790925599</v>
      </c>
      <c r="I1399">
        <v>293.95929000000001</v>
      </c>
      <c r="J1399">
        <v>24282.547044999999</v>
      </c>
      <c r="K1399">
        <v>3.8679999999999999E-2</v>
      </c>
      <c r="M1399" t="str">
        <f t="shared" si="43"/>
        <v>2020PVC (3)</v>
      </c>
    </row>
    <row r="1400" spans="1:13" x14ac:dyDescent="0.25">
      <c r="A1400" t="s">
        <v>68</v>
      </c>
      <c r="B1400" t="str">
        <f t="shared" si="42"/>
        <v>2020</v>
      </c>
      <c r="C1400" t="s">
        <v>37</v>
      </c>
      <c r="D1400" t="s">
        <v>38</v>
      </c>
      <c r="E1400" t="s">
        <v>13</v>
      </c>
      <c r="F1400">
        <v>0</v>
      </c>
      <c r="G1400">
        <v>0</v>
      </c>
      <c r="H1400">
        <v>0</v>
      </c>
      <c r="I1400">
        <v>0</v>
      </c>
      <c r="J1400">
        <v>49478.158685000002</v>
      </c>
      <c r="K1400">
        <v>0</v>
      </c>
      <c r="M1400" t="str">
        <f t="shared" si="43"/>
        <v>2020Clothing</v>
      </c>
    </row>
    <row r="1401" spans="1:13" x14ac:dyDescent="0.25">
      <c r="A1401" t="s">
        <v>68</v>
      </c>
      <c r="B1401" t="str">
        <f t="shared" si="42"/>
        <v>2020</v>
      </c>
      <c r="C1401" t="s">
        <v>37</v>
      </c>
      <c r="D1401" t="s">
        <v>38</v>
      </c>
      <c r="E1401" t="s">
        <v>14</v>
      </c>
      <c r="F1401">
        <v>0</v>
      </c>
      <c r="G1401">
        <v>0</v>
      </c>
      <c r="H1401">
        <v>0</v>
      </c>
      <c r="I1401">
        <v>0</v>
      </c>
      <c r="J1401">
        <v>3859.1821359999999</v>
      </c>
      <c r="K1401">
        <v>0</v>
      </c>
      <c r="M1401" t="str">
        <f t="shared" si="43"/>
        <v>2020Clothing</v>
      </c>
    </row>
    <row r="1402" spans="1:13" x14ac:dyDescent="0.25">
      <c r="A1402" t="s">
        <v>68</v>
      </c>
      <c r="B1402" t="str">
        <f t="shared" si="42"/>
        <v>2020</v>
      </c>
      <c r="C1402" t="s">
        <v>37</v>
      </c>
      <c r="D1402" t="s">
        <v>38</v>
      </c>
      <c r="E1402" t="s">
        <v>15</v>
      </c>
      <c r="F1402">
        <v>0</v>
      </c>
      <c r="G1402">
        <v>0</v>
      </c>
      <c r="H1402">
        <v>0</v>
      </c>
      <c r="I1402">
        <v>0</v>
      </c>
      <c r="J1402">
        <v>63021.494733</v>
      </c>
      <c r="K1402">
        <v>0</v>
      </c>
      <c r="M1402" t="str">
        <f t="shared" si="43"/>
        <v>2020Clothing</v>
      </c>
    </row>
    <row r="1403" spans="1:13" x14ac:dyDescent="0.25">
      <c r="A1403" t="s">
        <v>68</v>
      </c>
      <c r="B1403" t="str">
        <f t="shared" si="42"/>
        <v>2020</v>
      </c>
      <c r="C1403" t="s">
        <v>37</v>
      </c>
      <c r="D1403" t="s">
        <v>39</v>
      </c>
      <c r="E1403" t="s">
        <v>13</v>
      </c>
      <c r="F1403">
        <v>32000</v>
      </c>
      <c r="G1403">
        <v>0</v>
      </c>
      <c r="H1403">
        <v>0</v>
      </c>
      <c r="I1403">
        <v>12.703215</v>
      </c>
      <c r="J1403">
        <v>75997.463099999994</v>
      </c>
      <c r="K1403">
        <v>0.29638599999999998</v>
      </c>
      <c r="M1403" t="str">
        <f t="shared" si="43"/>
        <v>2020Other textiles</v>
      </c>
    </row>
    <row r="1404" spans="1:13" x14ac:dyDescent="0.25">
      <c r="A1404" t="s">
        <v>68</v>
      </c>
      <c r="B1404" t="str">
        <f t="shared" si="42"/>
        <v>2020</v>
      </c>
      <c r="C1404" t="s">
        <v>37</v>
      </c>
      <c r="D1404" t="s">
        <v>39</v>
      </c>
      <c r="E1404" t="s">
        <v>14</v>
      </c>
      <c r="F1404">
        <v>0</v>
      </c>
      <c r="G1404">
        <v>0</v>
      </c>
      <c r="H1404">
        <v>0</v>
      </c>
      <c r="I1404">
        <v>0</v>
      </c>
      <c r="J1404">
        <v>6878.8755060000003</v>
      </c>
      <c r="K1404">
        <v>0</v>
      </c>
      <c r="M1404" t="str">
        <f t="shared" si="43"/>
        <v>2020Other textiles</v>
      </c>
    </row>
    <row r="1405" spans="1:13" x14ac:dyDescent="0.25">
      <c r="A1405" t="s">
        <v>68</v>
      </c>
      <c r="B1405" t="str">
        <f t="shared" si="42"/>
        <v>2020</v>
      </c>
      <c r="C1405" t="s">
        <v>37</v>
      </c>
      <c r="D1405" t="s">
        <v>39</v>
      </c>
      <c r="E1405" t="s">
        <v>15</v>
      </c>
      <c r="F1405">
        <v>0</v>
      </c>
      <c r="G1405">
        <v>0</v>
      </c>
      <c r="H1405">
        <v>0</v>
      </c>
      <c r="I1405">
        <v>0.18578500000000001</v>
      </c>
      <c r="J1405">
        <v>20636.536461</v>
      </c>
      <c r="K1405">
        <v>9.0000000000000002E-6</v>
      </c>
      <c r="M1405" t="str">
        <f t="shared" si="43"/>
        <v>2020Other textiles</v>
      </c>
    </row>
    <row r="1406" spans="1:13" x14ac:dyDescent="0.25">
      <c r="A1406" t="s">
        <v>68</v>
      </c>
      <c r="B1406" t="str">
        <f t="shared" si="42"/>
        <v>2020</v>
      </c>
      <c r="C1406" t="s">
        <v>40</v>
      </c>
      <c r="D1406" t="s">
        <v>47</v>
      </c>
      <c r="E1406" t="s">
        <v>13</v>
      </c>
      <c r="F1406">
        <v>7706</v>
      </c>
      <c r="G1406">
        <v>0</v>
      </c>
      <c r="H1406">
        <v>0</v>
      </c>
      <c r="I1406">
        <v>8351.7854000000007</v>
      </c>
      <c r="J1406">
        <v>0</v>
      </c>
      <c r="K1406">
        <v>1</v>
      </c>
      <c r="M1406" t="str">
        <f t="shared" si="43"/>
        <v>2020Offroad tyres</v>
      </c>
    </row>
    <row r="1407" spans="1:13" x14ac:dyDescent="0.25">
      <c r="A1407" t="s">
        <v>68</v>
      </c>
      <c r="B1407" t="str">
        <f t="shared" si="42"/>
        <v>2020</v>
      </c>
      <c r="C1407" t="s">
        <v>40</v>
      </c>
      <c r="D1407" t="s">
        <v>47</v>
      </c>
      <c r="E1407" t="s">
        <v>14</v>
      </c>
      <c r="F1407">
        <v>0</v>
      </c>
      <c r="G1407">
        <v>0</v>
      </c>
      <c r="H1407">
        <v>0</v>
      </c>
      <c r="I1407">
        <v>0</v>
      </c>
      <c r="J1407">
        <v>0</v>
      </c>
      <c r="M1407" t="str">
        <f t="shared" si="43"/>
        <v>2020Offroad tyres</v>
      </c>
    </row>
    <row r="1408" spans="1:13" x14ac:dyDescent="0.25">
      <c r="A1408" t="s">
        <v>68</v>
      </c>
      <c r="B1408" t="str">
        <f t="shared" si="42"/>
        <v>2020</v>
      </c>
      <c r="C1408" t="s">
        <v>40</v>
      </c>
      <c r="D1408" t="s">
        <v>47</v>
      </c>
      <c r="E1408" t="s">
        <v>15</v>
      </c>
      <c r="F1408">
        <v>0</v>
      </c>
      <c r="G1408">
        <v>0</v>
      </c>
      <c r="H1408">
        <v>0</v>
      </c>
      <c r="I1408">
        <v>0</v>
      </c>
      <c r="J1408">
        <v>0</v>
      </c>
      <c r="M1408" t="str">
        <f t="shared" si="43"/>
        <v>2020Offroad tyres</v>
      </c>
    </row>
    <row r="1409" spans="1:13" x14ac:dyDescent="0.25">
      <c r="A1409" t="s">
        <v>68</v>
      </c>
      <c r="B1409" t="str">
        <f t="shared" si="42"/>
        <v>2020</v>
      </c>
      <c r="C1409" t="s">
        <v>40</v>
      </c>
      <c r="D1409" t="s">
        <v>41</v>
      </c>
      <c r="E1409" t="s">
        <v>13</v>
      </c>
      <c r="F1409">
        <v>0</v>
      </c>
      <c r="G1409">
        <v>0</v>
      </c>
      <c r="H1409">
        <v>0</v>
      </c>
      <c r="I1409">
        <v>12120.220495</v>
      </c>
      <c r="J1409">
        <v>10640.385923</v>
      </c>
      <c r="K1409">
        <v>0.53250799999999998</v>
      </c>
      <c r="M1409" t="str">
        <f t="shared" si="43"/>
        <v>2020Other rubber</v>
      </c>
    </row>
    <row r="1410" spans="1:13" x14ac:dyDescent="0.25">
      <c r="A1410" t="s">
        <v>68</v>
      </c>
      <c r="B1410" t="str">
        <f t="shared" si="42"/>
        <v>2020</v>
      </c>
      <c r="C1410" t="s">
        <v>40</v>
      </c>
      <c r="D1410" t="s">
        <v>41</v>
      </c>
      <c r="E1410" t="s">
        <v>14</v>
      </c>
      <c r="F1410">
        <v>0</v>
      </c>
      <c r="G1410">
        <v>0</v>
      </c>
      <c r="H1410">
        <v>0</v>
      </c>
      <c r="I1410">
        <v>0</v>
      </c>
      <c r="J1410">
        <v>186.84367900000001</v>
      </c>
      <c r="K1410">
        <v>0</v>
      </c>
      <c r="M1410" t="str">
        <f t="shared" si="43"/>
        <v>2020Other rubber</v>
      </c>
    </row>
    <row r="1411" spans="1:13" x14ac:dyDescent="0.25">
      <c r="A1411" t="s">
        <v>68</v>
      </c>
      <c r="B1411" t="str">
        <f t="shared" ref="B1411:B1474" si="44">RIGHT(A1411,4)</f>
        <v>2020</v>
      </c>
      <c r="C1411" t="s">
        <v>40</v>
      </c>
      <c r="D1411" t="s">
        <v>41</v>
      </c>
      <c r="E1411" t="s">
        <v>15</v>
      </c>
      <c r="F1411">
        <v>0</v>
      </c>
      <c r="G1411">
        <v>0</v>
      </c>
      <c r="H1411">
        <v>0</v>
      </c>
      <c r="I1411">
        <v>1466.308286</v>
      </c>
      <c r="J1411">
        <v>2475.9241120000002</v>
      </c>
      <c r="K1411">
        <v>0.371948</v>
      </c>
      <c r="M1411" t="str">
        <f t="shared" ref="M1411:M1474" si="45">_xlfn.TEXTJOIN("",FALSE,B1411,D1411)</f>
        <v>2020Other rubber</v>
      </c>
    </row>
    <row r="1412" spans="1:13" x14ac:dyDescent="0.25">
      <c r="A1412" t="s">
        <v>68</v>
      </c>
      <c r="B1412" t="str">
        <f t="shared" si="44"/>
        <v>2020</v>
      </c>
      <c r="C1412" t="s">
        <v>40</v>
      </c>
      <c r="D1412" t="s">
        <v>42</v>
      </c>
      <c r="E1412" t="s">
        <v>13</v>
      </c>
      <c r="F1412">
        <v>10263</v>
      </c>
      <c r="G1412">
        <v>0</v>
      </c>
      <c r="H1412">
        <v>0</v>
      </c>
      <c r="I1412">
        <v>6380.6970860000001</v>
      </c>
      <c r="J1412">
        <v>1158.2247420000001</v>
      </c>
      <c r="K1412">
        <v>0.93493800000000005</v>
      </c>
      <c r="M1412" t="str">
        <f t="shared" si="45"/>
        <v>2020Passenger tyres</v>
      </c>
    </row>
    <row r="1413" spans="1:13" x14ac:dyDescent="0.25">
      <c r="A1413" t="s">
        <v>68</v>
      </c>
      <c r="B1413" t="str">
        <f t="shared" si="44"/>
        <v>2020</v>
      </c>
      <c r="C1413" t="s">
        <v>40</v>
      </c>
      <c r="D1413" t="s">
        <v>42</v>
      </c>
      <c r="E1413" t="s">
        <v>14</v>
      </c>
      <c r="F1413">
        <v>0</v>
      </c>
      <c r="G1413">
        <v>0</v>
      </c>
      <c r="H1413">
        <v>0</v>
      </c>
      <c r="I1413">
        <v>0</v>
      </c>
      <c r="J1413">
        <v>134.00570200000001</v>
      </c>
      <c r="K1413">
        <v>0</v>
      </c>
      <c r="M1413" t="str">
        <f t="shared" si="45"/>
        <v>2020Passenger tyres</v>
      </c>
    </row>
    <row r="1414" spans="1:13" x14ac:dyDescent="0.25">
      <c r="A1414" t="s">
        <v>68</v>
      </c>
      <c r="B1414" t="str">
        <f t="shared" si="44"/>
        <v>2020</v>
      </c>
      <c r="C1414" t="s">
        <v>40</v>
      </c>
      <c r="D1414" t="s">
        <v>42</v>
      </c>
      <c r="E1414" t="s">
        <v>15</v>
      </c>
      <c r="F1414">
        <v>0</v>
      </c>
      <c r="G1414">
        <v>0</v>
      </c>
      <c r="H1414">
        <v>0</v>
      </c>
      <c r="I1414">
        <v>1325.0719140000001</v>
      </c>
      <c r="J1414">
        <v>0</v>
      </c>
      <c r="K1414">
        <v>1</v>
      </c>
      <c r="M1414" t="str">
        <f t="shared" si="45"/>
        <v>2020Passenger tyres</v>
      </c>
    </row>
    <row r="1415" spans="1:13" x14ac:dyDescent="0.25">
      <c r="A1415" t="s">
        <v>68</v>
      </c>
      <c r="B1415" t="str">
        <f t="shared" si="44"/>
        <v>2020</v>
      </c>
      <c r="C1415" t="s">
        <v>40</v>
      </c>
      <c r="D1415" t="s">
        <v>43</v>
      </c>
      <c r="E1415" t="s">
        <v>13</v>
      </c>
      <c r="F1415">
        <v>14589</v>
      </c>
      <c r="G1415">
        <v>0</v>
      </c>
      <c r="H1415">
        <v>0</v>
      </c>
      <c r="I1415">
        <v>0</v>
      </c>
      <c r="J1415">
        <v>0</v>
      </c>
      <c r="K1415">
        <v>1</v>
      </c>
      <c r="M1415" t="str">
        <f t="shared" si="45"/>
        <v>2020Truck tyres</v>
      </c>
    </row>
    <row r="1416" spans="1:13" x14ac:dyDescent="0.25">
      <c r="A1416" t="s">
        <v>68</v>
      </c>
      <c r="B1416" t="str">
        <f t="shared" si="44"/>
        <v>2020</v>
      </c>
      <c r="C1416" t="s">
        <v>40</v>
      </c>
      <c r="D1416" t="s">
        <v>43</v>
      </c>
      <c r="E1416" t="s">
        <v>14</v>
      </c>
      <c r="F1416">
        <v>0</v>
      </c>
      <c r="G1416">
        <v>0</v>
      </c>
      <c r="H1416">
        <v>0</v>
      </c>
      <c r="I1416">
        <v>0</v>
      </c>
      <c r="J1416">
        <v>0</v>
      </c>
      <c r="M1416" t="str">
        <f t="shared" si="45"/>
        <v>2020Truck tyres</v>
      </c>
    </row>
    <row r="1417" spans="1:13" x14ac:dyDescent="0.25">
      <c r="A1417" t="s">
        <v>68</v>
      </c>
      <c r="B1417" t="str">
        <f t="shared" si="44"/>
        <v>2020</v>
      </c>
      <c r="C1417" t="s">
        <v>40</v>
      </c>
      <c r="D1417" t="s">
        <v>43</v>
      </c>
      <c r="E1417" t="s">
        <v>15</v>
      </c>
      <c r="F1417">
        <v>0</v>
      </c>
      <c r="G1417">
        <v>0</v>
      </c>
      <c r="H1417">
        <v>0</v>
      </c>
      <c r="I1417">
        <v>0</v>
      </c>
      <c r="J1417">
        <v>0</v>
      </c>
      <c r="M1417" t="str">
        <f t="shared" si="45"/>
        <v>2020Truck tyres</v>
      </c>
    </row>
    <row r="1418" spans="1:13" x14ac:dyDescent="0.25">
      <c r="A1418" t="s">
        <v>69</v>
      </c>
      <c r="B1418" t="str">
        <f t="shared" si="44"/>
        <v>2021</v>
      </c>
      <c r="C1418" t="s">
        <v>11</v>
      </c>
      <c r="D1418" t="s">
        <v>12</v>
      </c>
      <c r="E1418" t="s">
        <v>13</v>
      </c>
      <c r="F1418">
        <v>1698</v>
      </c>
      <c r="G1418">
        <v>0</v>
      </c>
      <c r="H1418">
        <v>0</v>
      </c>
      <c r="I1418">
        <v>0</v>
      </c>
      <c r="J1418">
        <v>3919.134004</v>
      </c>
      <c r="K1418">
        <v>0.30228899999999997</v>
      </c>
      <c r="M1418" t="str">
        <f t="shared" si="45"/>
        <v>2021Asphalt</v>
      </c>
    </row>
    <row r="1419" spans="1:13" x14ac:dyDescent="0.25">
      <c r="A1419" t="s">
        <v>69</v>
      </c>
      <c r="B1419" t="str">
        <f t="shared" si="44"/>
        <v>2021</v>
      </c>
      <c r="C1419" t="s">
        <v>11</v>
      </c>
      <c r="D1419" t="s">
        <v>12</v>
      </c>
      <c r="E1419" t="s">
        <v>14</v>
      </c>
      <c r="F1419">
        <v>937977</v>
      </c>
      <c r="G1419">
        <v>0</v>
      </c>
      <c r="H1419">
        <v>0</v>
      </c>
      <c r="I1419">
        <v>0</v>
      </c>
      <c r="J1419">
        <v>1017.198191</v>
      </c>
      <c r="K1419">
        <v>0.99891600000000003</v>
      </c>
      <c r="M1419" t="str">
        <f t="shared" si="45"/>
        <v>2021Asphalt</v>
      </c>
    </row>
    <row r="1420" spans="1:13" x14ac:dyDescent="0.25">
      <c r="A1420" t="s">
        <v>69</v>
      </c>
      <c r="B1420" t="str">
        <f t="shared" si="44"/>
        <v>2021</v>
      </c>
      <c r="C1420" t="s">
        <v>11</v>
      </c>
      <c r="D1420" t="s">
        <v>12</v>
      </c>
      <c r="E1420" t="s">
        <v>15</v>
      </c>
      <c r="F1420">
        <v>0</v>
      </c>
      <c r="G1420">
        <v>0</v>
      </c>
      <c r="H1420">
        <v>0</v>
      </c>
      <c r="I1420">
        <v>0</v>
      </c>
      <c r="J1420">
        <v>751.72055399999999</v>
      </c>
      <c r="K1420">
        <v>0</v>
      </c>
      <c r="M1420" t="str">
        <f t="shared" si="45"/>
        <v>2021Asphalt</v>
      </c>
    </row>
    <row r="1421" spans="1:13" x14ac:dyDescent="0.25">
      <c r="A1421" t="s">
        <v>69</v>
      </c>
      <c r="B1421" t="str">
        <f t="shared" si="44"/>
        <v>2021</v>
      </c>
      <c r="C1421" t="s">
        <v>11</v>
      </c>
      <c r="D1421" t="s">
        <v>16</v>
      </c>
      <c r="E1421" t="s">
        <v>13</v>
      </c>
      <c r="F1421">
        <v>8913</v>
      </c>
      <c r="G1421">
        <v>0</v>
      </c>
      <c r="H1421">
        <v>0</v>
      </c>
      <c r="I1421">
        <v>0</v>
      </c>
      <c r="J1421">
        <v>33562.847500000003</v>
      </c>
      <c r="K1421">
        <v>0.20983599999999999</v>
      </c>
      <c r="M1421" t="str">
        <f t="shared" si="45"/>
        <v>2021Bricks</v>
      </c>
    </row>
    <row r="1422" spans="1:13" x14ac:dyDescent="0.25">
      <c r="A1422" t="s">
        <v>69</v>
      </c>
      <c r="B1422" t="str">
        <f t="shared" si="44"/>
        <v>2021</v>
      </c>
      <c r="C1422" t="s">
        <v>11</v>
      </c>
      <c r="D1422" t="s">
        <v>16</v>
      </c>
      <c r="E1422" t="s">
        <v>14</v>
      </c>
      <c r="F1422">
        <v>1015723</v>
      </c>
      <c r="G1422">
        <v>0</v>
      </c>
      <c r="H1422">
        <v>0</v>
      </c>
      <c r="I1422">
        <v>0</v>
      </c>
      <c r="J1422">
        <v>28757.117577000001</v>
      </c>
      <c r="K1422">
        <v>0.97246699999999997</v>
      </c>
      <c r="M1422" t="str">
        <f t="shared" si="45"/>
        <v>2021Bricks</v>
      </c>
    </row>
    <row r="1423" spans="1:13" x14ac:dyDescent="0.25">
      <c r="A1423" t="s">
        <v>69</v>
      </c>
      <c r="B1423" t="str">
        <f t="shared" si="44"/>
        <v>2021</v>
      </c>
      <c r="C1423" t="s">
        <v>11</v>
      </c>
      <c r="D1423" t="s">
        <v>16</v>
      </c>
      <c r="E1423" t="s">
        <v>15</v>
      </c>
      <c r="F1423">
        <v>0</v>
      </c>
      <c r="G1423">
        <v>0</v>
      </c>
      <c r="H1423">
        <v>0</v>
      </c>
      <c r="I1423">
        <v>0</v>
      </c>
      <c r="J1423">
        <v>49375.717471999997</v>
      </c>
      <c r="K1423">
        <v>0</v>
      </c>
      <c r="M1423" t="str">
        <f t="shared" si="45"/>
        <v>2021Bricks</v>
      </c>
    </row>
    <row r="1424" spans="1:13" x14ac:dyDescent="0.25">
      <c r="A1424" t="s">
        <v>69</v>
      </c>
      <c r="B1424" t="str">
        <f t="shared" si="44"/>
        <v>2021</v>
      </c>
      <c r="C1424" t="s">
        <v>11</v>
      </c>
      <c r="D1424" t="s">
        <v>17</v>
      </c>
      <c r="E1424" t="s">
        <v>13</v>
      </c>
      <c r="F1424">
        <v>21350</v>
      </c>
      <c r="G1424">
        <v>0</v>
      </c>
      <c r="H1424">
        <v>0</v>
      </c>
      <c r="I1424">
        <v>0</v>
      </c>
      <c r="J1424">
        <v>39657.022274000003</v>
      </c>
      <c r="K1424">
        <v>0.34995900000000002</v>
      </c>
      <c r="M1424" t="str">
        <f t="shared" si="45"/>
        <v>2021Concrete</v>
      </c>
    </row>
    <row r="1425" spans="1:13" x14ac:dyDescent="0.25">
      <c r="A1425" t="s">
        <v>69</v>
      </c>
      <c r="B1425" t="str">
        <f t="shared" si="44"/>
        <v>2021</v>
      </c>
      <c r="C1425" t="s">
        <v>11</v>
      </c>
      <c r="D1425" t="s">
        <v>17</v>
      </c>
      <c r="E1425" t="s">
        <v>14</v>
      </c>
      <c r="F1425">
        <v>2652087</v>
      </c>
      <c r="G1425">
        <v>0</v>
      </c>
      <c r="H1425">
        <v>0</v>
      </c>
      <c r="I1425">
        <v>0</v>
      </c>
      <c r="J1425">
        <v>26158.924556000002</v>
      </c>
      <c r="K1425">
        <v>0.990232</v>
      </c>
      <c r="M1425" t="str">
        <f t="shared" si="45"/>
        <v>2021Concrete</v>
      </c>
    </row>
    <row r="1426" spans="1:13" x14ac:dyDescent="0.25">
      <c r="A1426" t="s">
        <v>69</v>
      </c>
      <c r="B1426" t="str">
        <f t="shared" si="44"/>
        <v>2021</v>
      </c>
      <c r="C1426" t="s">
        <v>11</v>
      </c>
      <c r="D1426" t="s">
        <v>17</v>
      </c>
      <c r="E1426" t="s">
        <v>15</v>
      </c>
      <c r="F1426">
        <v>0</v>
      </c>
      <c r="G1426">
        <v>0</v>
      </c>
      <c r="H1426">
        <v>0</v>
      </c>
      <c r="I1426">
        <v>0</v>
      </c>
      <c r="J1426">
        <v>400.87921699999998</v>
      </c>
      <c r="K1426">
        <v>0</v>
      </c>
      <c r="M1426" t="str">
        <f t="shared" si="45"/>
        <v>2021Concrete</v>
      </c>
    </row>
    <row r="1427" spans="1:13" x14ac:dyDescent="0.25">
      <c r="A1427" t="s">
        <v>69</v>
      </c>
      <c r="B1427" t="str">
        <f t="shared" si="44"/>
        <v>2021</v>
      </c>
      <c r="C1427" t="s">
        <v>11</v>
      </c>
      <c r="D1427" t="s">
        <v>18</v>
      </c>
      <c r="E1427" t="s">
        <v>13</v>
      </c>
      <c r="F1427">
        <v>0</v>
      </c>
      <c r="G1427">
        <v>0</v>
      </c>
      <c r="H1427">
        <v>0</v>
      </c>
      <c r="I1427">
        <v>0</v>
      </c>
      <c r="J1427">
        <v>27683.199712000001</v>
      </c>
      <c r="K1427">
        <v>0</v>
      </c>
      <c r="M1427" t="str">
        <f t="shared" si="45"/>
        <v>2021Plaster</v>
      </c>
    </row>
    <row r="1428" spans="1:13" x14ac:dyDescent="0.25">
      <c r="A1428" t="s">
        <v>69</v>
      </c>
      <c r="B1428" t="str">
        <f t="shared" si="44"/>
        <v>2021</v>
      </c>
      <c r="C1428" t="s">
        <v>11</v>
      </c>
      <c r="D1428" t="s">
        <v>18</v>
      </c>
      <c r="E1428" t="s">
        <v>14</v>
      </c>
      <c r="F1428">
        <v>32641</v>
      </c>
      <c r="G1428">
        <v>0</v>
      </c>
      <c r="H1428">
        <v>0</v>
      </c>
      <c r="I1428">
        <v>0</v>
      </c>
      <c r="J1428">
        <v>15548.736347</v>
      </c>
      <c r="K1428">
        <v>0.67734300000000003</v>
      </c>
      <c r="M1428" t="str">
        <f t="shared" si="45"/>
        <v>2021Plaster</v>
      </c>
    </row>
    <row r="1429" spans="1:13" x14ac:dyDescent="0.25">
      <c r="A1429" t="s">
        <v>69</v>
      </c>
      <c r="B1429" t="str">
        <f t="shared" si="44"/>
        <v>2021</v>
      </c>
      <c r="C1429" t="s">
        <v>11</v>
      </c>
      <c r="D1429" t="s">
        <v>18</v>
      </c>
      <c r="E1429" t="s">
        <v>15</v>
      </c>
      <c r="F1429">
        <v>0</v>
      </c>
      <c r="G1429">
        <v>0</v>
      </c>
      <c r="H1429">
        <v>0</v>
      </c>
      <c r="I1429">
        <v>0</v>
      </c>
      <c r="J1429">
        <v>4452.5544129999998</v>
      </c>
      <c r="K1429">
        <v>0</v>
      </c>
      <c r="M1429" t="str">
        <f t="shared" si="45"/>
        <v>2021Plaster</v>
      </c>
    </row>
    <row r="1430" spans="1:13" x14ac:dyDescent="0.25">
      <c r="A1430" t="s">
        <v>69</v>
      </c>
      <c r="B1430" t="str">
        <f t="shared" si="44"/>
        <v>2021</v>
      </c>
      <c r="C1430" t="s">
        <v>11</v>
      </c>
      <c r="D1430" t="s">
        <v>45</v>
      </c>
      <c r="E1430" t="s">
        <v>13</v>
      </c>
      <c r="F1430">
        <v>0</v>
      </c>
      <c r="G1430">
        <v>0</v>
      </c>
      <c r="H1430">
        <v>0</v>
      </c>
      <c r="I1430">
        <v>0</v>
      </c>
      <c r="J1430">
        <v>17511.491540999999</v>
      </c>
      <c r="K1430">
        <v>0</v>
      </c>
      <c r="M1430" t="str">
        <f t="shared" si="45"/>
        <v>2021Rubble</v>
      </c>
    </row>
    <row r="1431" spans="1:13" x14ac:dyDescent="0.25">
      <c r="A1431" t="s">
        <v>69</v>
      </c>
      <c r="B1431" t="str">
        <f t="shared" si="44"/>
        <v>2021</v>
      </c>
      <c r="C1431" t="s">
        <v>11</v>
      </c>
      <c r="D1431" t="s">
        <v>45</v>
      </c>
      <c r="E1431" t="s">
        <v>14</v>
      </c>
      <c r="F1431">
        <v>780733</v>
      </c>
      <c r="G1431">
        <v>0</v>
      </c>
      <c r="H1431">
        <v>0</v>
      </c>
      <c r="I1431">
        <v>0</v>
      </c>
      <c r="J1431">
        <v>9898.0107459999999</v>
      </c>
      <c r="K1431">
        <v>0.98748000000000002</v>
      </c>
      <c r="M1431" t="str">
        <f t="shared" si="45"/>
        <v>2021Rubble</v>
      </c>
    </row>
    <row r="1432" spans="1:13" x14ac:dyDescent="0.25">
      <c r="A1432" t="s">
        <v>69</v>
      </c>
      <c r="B1432" t="str">
        <f t="shared" si="44"/>
        <v>2021</v>
      </c>
      <c r="C1432" t="s">
        <v>11</v>
      </c>
      <c r="D1432" t="s">
        <v>45</v>
      </c>
      <c r="E1432" t="s">
        <v>15</v>
      </c>
      <c r="F1432">
        <v>11608</v>
      </c>
      <c r="G1432">
        <v>0</v>
      </c>
      <c r="H1432">
        <v>0</v>
      </c>
      <c r="I1432">
        <v>0</v>
      </c>
      <c r="J1432">
        <v>3007.659306</v>
      </c>
      <c r="K1432">
        <v>0.79421600000000003</v>
      </c>
      <c r="M1432" t="str">
        <f t="shared" si="45"/>
        <v>2021Rubble</v>
      </c>
    </row>
    <row r="1433" spans="1:13" x14ac:dyDescent="0.25">
      <c r="A1433" t="s">
        <v>69</v>
      </c>
      <c r="B1433" t="str">
        <f t="shared" si="44"/>
        <v>2021</v>
      </c>
      <c r="C1433" t="s">
        <v>11</v>
      </c>
      <c r="D1433" t="s">
        <v>19</v>
      </c>
      <c r="E1433" t="s">
        <v>13</v>
      </c>
      <c r="F1433">
        <v>1909</v>
      </c>
      <c r="G1433">
        <v>0</v>
      </c>
      <c r="H1433">
        <v>0</v>
      </c>
      <c r="I1433">
        <v>0</v>
      </c>
      <c r="J1433">
        <v>133191.07667499999</v>
      </c>
      <c r="K1433">
        <v>1.413E-2</v>
      </c>
      <c r="M1433" t="str">
        <f t="shared" si="45"/>
        <v>2021Soil and natural materials</v>
      </c>
    </row>
    <row r="1434" spans="1:13" x14ac:dyDescent="0.25">
      <c r="A1434" t="s">
        <v>69</v>
      </c>
      <c r="B1434" t="str">
        <f t="shared" si="44"/>
        <v>2021</v>
      </c>
      <c r="C1434" t="s">
        <v>11</v>
      </c>
      <c r="D1434" t="s">
        <v>19</v>
      </c>
      <c r="E1434" t="s">
        <v>14</v>
      </c>
      <c r="F1434">
        <v>1117581</v>
      </c>
      <c r="G1434">
        <v>0</v>
      </c>
      <c r="H1434">
        <v>0</v>
      </c>
      <c r="I1434">
        <v>0</v>
      </c>
      <c r="J1434">
        <v>737455.09375500004</v>
      </c>
      <c r="K1434">
        <v>0.60245700000000002</v>
      </c>
      <c r="M1434" t="str">
        <f t="shared" si="45"/>
        <v>2021Soil and natural materials</v>
      </c>
    </row>
    <row r="1435" spans="1:13" x14ac:dyDescent="0.25">
      <c r="A1435" t="s">
        <v>69</v>
      </c>
      <c r="B1435" t="str">
        <f t="shared" si="44"/>
        <v>2021</v>
      </c>
      <c r="C1435" t="s">
        <v>11</v>
      </c>
      <c r="D1435" t="s">
        <v>19</v>
      </c>
      <c r="E1435" t="s">
        <v>15</v>
      </c>
      <c r="F1435">
        <v>0</v>
      </c>
      <c r="G1435">
        <v>0</v>
      </c>
      <c r="H1435">
        <v>0</v>
      </c>
      <c r="I1435">
        <v>0</v>
      </c>
      <c r="J1435">
        <v>15672.800455000001</v>
      </c>
      <c r="K1435">
        <v>0</v>
      </c>
      <c r="M1435" t="str">
        <f t="shared" si="45"/>
        <v>2021Soil and natural materials</v>
      </c>
    </row>
    <row r="1436" spans="1:13" x14ac:dyDescent="0.25">
      <c r="A1436" t="s">
        <v>69</v>
      </c>
      <c r="B1436" t="str">
        <f t="shared" si="44"/>
        <v>2021</v>
      </c>
      <c r="C1436" t="s">
        <v>20</v>
      </c>
      <c r="D1436" t="s">
        <v>21</v>
      </c>
      <c r="E1436" t="s">
        <v>13</v>
      </c>
      <c r="F1436">
        <v>159885</v>
      </c>
      <c r="G1436">
        <v>0</v>
      </c>
      <c r="H1436">
        <v>0</v>
      </c>
      <c r="I1436">
        <v>0</v>
      </c>
      <c r="J1436">
        <v>34947.161626000001</v>
      </c>
      <c r="K1436">
        <v>0.82062900000000005</v>
      </c>
      <c r="M1436" t="str">
        <f t="shared" si="45"/>
        <v>2021Container glass</v>
      </c>
    </row>
    <row r="1437" spans="1:13" x14ac:dyDescent="0.25">
      <c r="A1437" t="s">
        <v>69</v>
      </c>
      <c r="B1437" t="str">
        <f t="shared" si="44"/>
        <v>2021</v>
      </c>
      <c r="C1437" t="s">
        <v>20</v>
      </c>
      <c r="D1437" t="s">
        <v>21</v>
      </c>
      <c r="E1437" t="s">
        <v>14</v>
      </c>
      <c r="F1437">
        <v>0</v>
      </c>
      <c r="G1437">
        <v>0</v>
      </c>
      <c r="H1437">
        <v>0</v>
      </c>
      <c r="I1437">
        <v>0</v>
      </c>
      <c r="J1437">
        <v>684.01665700000001</v>
      </c>
      <c r="K1437">
        <v>0</v>
      </c>
      <c r="M1437" t="str">
        <f t="shared" si="45"/>
        <v>2021Container glass</v>
      </c>
    </row>
    <row r="1438" spans="1:13" x14ac:dyDescent="0.25">
      <c r="A1438" t="s">
        <v>69</v>
      </c>
      <c r="B1438" t="str">
        <f t="shared" si="44"/>
        <v>2021</v>
      </c>
      <c r="C1438" t="s">
        <v>20</v>
      </c>
      <c r="D1438" t="s">
        <v>21</v>
      </c>
      <c r="E1438" t="s">
        <v>15</v>
      </c>
      <c r="F1438">
        <v>174755</v>
      </c>
      <c r="G1438">
        <v>0</v>
      </c>
      <c r="H1438">
        <v>0</v>
      </c>
      <c r="I1438">
        <v>0</v>
      </c>
      <c r="J1438">
        <v>39406.975434</v>
      </c>
      <c r="K1438">
        <v>0.815994</v>
      </c>
      <c r="M1438" t="str">
        <f t="shared" si="45"/>
        <v>2021Container glass</v>
      </c>
    </row>
    <row r="1439" spans="1:13" x14ac:dyDescent="0.25">
      <c r="A1439" t="s">
        <v>69</v>
      </c>
      <c r="B1439" t="str">
        <f t="shared" si="44"/>
        <v>2021</v>
      </c>
      <c r="C1439" t="s">
        <v>20</v>
      </c>
      <c r="D1439" t="s">
        <v>22</v>
      </c>
      <c r="E1439" t="s">
        <v>13</v>
      </c>
      <c r="F1439">
        <v>0</v>
      </c>
      <c r="G1439">
        <v>0</v>
      </c>
      <c r="H1439">
        <v>0</v>
      </c>
      <c r="I1439">
        <v>0</v>
      </c>
      <c r="J1439">
        <v>17151.976304</v>
      </c>
      <c r="K1439">
        <v>0</v>
      </c>
      <c r="M1439" t="str">
        <f t="shared" si="45"/>
        <v>2021Other glass</v>
      </c>
    </row>
    <row r="1440" spans="1:13" x14ac:dyDescent="0.25">
      <c r="A1440" t="s">
        <v>69</v>
      </c>
      <c r="B1440" t="str">
        <f t="shared" si="44"/>
        <v>2021</v>
      </c>
      <c r="C1440" t="s">
        <v>20</v>
      </c>
      <c r="D1440" t="s">
        <v>22</v>
      </c>
      <c r="E1440" t="s">
        <v>14</v>
      </c>
      <c r="F1440">
        <v>0</v>
      </c>
      <c r="G1440">
        <v>0</v>
      </c>
      <c r="H1440">
        <v>0</v>
      </c>
      <c r="I1440">
        <v>0</v>
      </c>
      <c r="J1440">
        <v>3337.2015310000002</v>
      </c>
      <c r="K1440">
        <v>0</v>
      </c>
      <c r="M1440" t="str">
        <f t="shared" si="45"/>
        <v>2021Other glass</v>
      </c>
    </row>
    <row r="1441" spans="1:13" x14ac:dyDescent="0.25">
      <c r="A1441" t="s">
        <v>69</v>
      </c>
      <c r="B1441" t="str">
        <f t="shared" si="44"/>
        <v>2021</v>
      </c>
      <c r="C1441" t="s">
        <v>20</v>
      </c>
      <c r="D1441" t="s">
        <v>22</v>
      </c>
      <c r="E1441" t="s">
        <v>15</v>
      </c>
      <c r="F1441">
        <v>0</v>
      </c>
      <c r="G1441">
        <v>0</v>
      </c>
      <c r="H1441">
        <v>0</v>
      </c>
      <c r="I1441">
        <v>0</v>
      </c>
      <c r="J1441">
        <v>39022.154152000003</v>
      </c>
      <c r="K1441">
        <v>0</v>
      </c>
      <c r="M1441" t="str">
        <f t="shared" si="45"/>
        <v>2021Other glass</v>
      </c>
    </row>
    <row r="1442" spans="1:13" x14ac:dyDescent="0.25">
      <c r="A1442" t="s">
        <v>69</v>
      </c>
      <c r="B1442" t="str">
        <f t="shared" si="44"/>
        <v>2021</v>
      </c>
      <c r="C1442" t="s">
        <v>23</v>
      </c>
      <c r="D1442" t="s">
        <v>24</v>
      </c>
      <c r="E1442" t="s">
        <v>13</v>
      </c>
      <c r="F1442">
        <v>44650</v>
      </c>
      <c r="G1442">
        <v>0</v>
      </c>
      <c r="H1442">
        <v>0</v>
      </c>
      <c r="I1442">
        <v>63036.413266000003</v>
      </c>
      <c r="J1442">
        <v>21693.989613000002</v>
      </c>
      <c r="K1442">
        <v>0.83232300000000004</v>
      </c>
      <c r="M1442" t="str">
        <f t="shared" si="45"/>
        <v>2021Aluminium</v>
      </c>
    </row>
    <row r="1443" spans="1:13" x14ac:dyDescent="0.25">
      <c r="A1443" t="s">
        <v>69</v>
      </c>
      <c r="B1443" t="str">
        <f t="shared" si="44"/>
        <v>2021</v>
      </c>
      <c r="C1443" t="s">
        <v>23</v>
      </c>
      <c r="D1443" t="s">
        <v>24</v>
      </c>
      <c r="E1443" t="s">
        <v>14</v>
      </c>
      <c r="F1443">
        <v>0</v>
      </c>
      <c r="G1443">
        <v>0</v>
      </c>
      <c r="H1443">
        <v>0</v>
      </c>
      <c r="I1443">
        <v>7852.6500660000002</v>
      </c>
      <c r="J1443">
        <v>3942.2570759999999</v>
      </c>
      <c r="K1443">
        <v>0.66576599999999997</v>
      </c>
      <c r="M1443" t="str">
        <f t="shared" si="45"/>
        <v>2021Aluminium</v>
      </c>
    </row>
    <row r="1444" spans="1:13" x14ac:dyDescent="0.25">
      <c r="A1444" t="s">
        <v>69</v>
      </c>
      <c r="B1444" t="str">
        <f t="shared" si="44"/>
        <v>2021</v>
      </c>
      <c r="C1444" t="s">
        <v>23</v>
      </c>
      <c r="D1444" t="s">
        <v>24</v>
      </c>
      <c r="E1444" t="s">
        <v>15</v>
      </c>
      <c r="F1444">
        <v>1462</v>
      </c>
      <c r="G1444">
        <v>0</v>
      </c>
      <c r="H1444">
        <v>0</v>
      </c>
      <c r="I1444">
        <v>26323.936667999998</v>
      </c>
      <c r="J1444">
        <v>21273.352739999998</v>
      </c>
      <c r="K1444">
        <v>0.56637400000000004</v>
      </c>
      <c r="M1444" t="str">
        <f t="shared" si="45"/>
        <v>2021Aluminium</v>
      </c>
    </row>
    <row r="1445" spans="1:13" x14ac:dyDescent="0.25">
      <c r="A1445" t="s">
        <v>69</v>
      </c>
      <c r="B1445" t="str">
        <f t="shared" si="44"/>
        <v>2021</v>
      </c>
      <c r="C1445" t="s">
        <v>23</v>
      </c>
      <c r="D1445" t="s">
        <v>25</v>
      </c>
      <c r="E1445" t="s">
        <v>13</v>
      </c>
      <c r="F1445">
        <v>704894</v>
      </c>
      <c r="G1445">
        <v>0</v>
      </c>
      <c r="H1445">
        <v>0</v>
      </c>
      <c r="I1445">
        <v>220265.046007</v>
      </c>
      <c r="J1445">
        <v>70510.269696000003</v>
      </c>
      <c r="K1445">
        <v>0.92918299999999998</v>
      </c>
      <c r="M1445" t="str">
        <f t="shared" si="45"/>
        <v>2021Ferrous</v>
      </c>
    </row>
    <row r="1446" spans="1:13" x14ac:dyDescent="0.25">
      <c r="A1446" t="s">
        <v>69</v>
      </c>
      <c r="B1446" t="str">
        <f t="shared" si="44"/>
        <v>2021</v>
      </c>
      <c r="C1446" t="s">
        <v>23</v>
      </c>
      <c r="D1446" t="s">
        <v>25</v>
      </c>
      <c r="E1446" t="s">
        <v>14</v>
      </c>
      <c r="F1446">
        <v>0</v>
      </c>
      <c r="G1446">
        <v>0</v>
      </c>
      <c r="H1446">
        <v>0</v>
      </c>
      <c r="I1446">
        <v>45521.704925999999</v>
      </c>
      <c r="J1446">
        <v>16881.279204999999</v>
      </c>
      <c r="K1446">
        <v>0.72947899999999999</v>
      </c>
      <c r="M1446" t="str">
        <f t="shared" si="45"/>
        <v>2021Ferrous</v>
      </c>
    </row>
    <row r="1447" spans="1:13" x14ac:dyDescent="0.25">
      <c r="A1447" t="s">
        <v>69</v>
      </c>
      <c r="B1447" t="str">
        <f t="shared" si="44"/>
        <v>2021</v>
      </c>
      <c r="C1447" t="s">
        <v>23</v>
      </c>
      <c r="D1447" t="s">
        <v>25</v>
      </c>
      <c r="E1447" t="s">
        <v>15</v>
      </c>
      <c r="F1447">
        <v>45848</v>
      </c>
      <c r="G1447">
        <v>0</v>
      </c>
      <c r="H1447">
        <v>0</v>
      </c>
      <c r="I1447">
        <v>141200.249068</v>
      </c>
      <c r="J1447">
        <v>35734.937715</v>
      </c>
      <c r="K1447">
        <v>0.83959700000000004</v>
      </c>
      <c r="M1447" t="str">
        <f t="shared" si="45"/>
        <v>2021Ferrous</v>
      </c>
    </row>
    <row r="1448" spans="1:13" x14ac:dyDescent="0.25">
      <c r="A1448" t="s">
        <v>69</v>
      </c>
      <c r="B1448" t="str">
        <f t="shared" si="44"/>
        <v>2021</v>
      </c>
      <c r="C1448" t="s">
        <v>23</v>
      </c>
      <c r="D1448" t="s">
        <v>26</v>
      </c>
      <c r="E1448" t="s">
        <v>13</v>
      </c>
      <c r="F1448">
        <v>161766</v>
      </c>
      <c r="G1448">
        <v>0</v>
      </c>
      <c r="H1448">
        <v>0</v>
      </c>
      <c r="I1448">
        <v>15909.834777</v>
      </c>
      <c r="J1448">
        <v>0</v>
      </c>
      <c r="K1448">
        <v>1</v>
      </c>
      <c r="M1448" t="str">
        <f t="shared" si="45"/>
        <v>2021Other metals</v>
      </c>
    </row>
    <row r="1449" spans="1:13" x14ac:dyDescent="0.25">
      <c r="A1449" t="s">
        <v>69</v>
      </c>
      <c r="B1449" t="str">
        <f t="shared" si="44"/>
        <v>2021</v>
      </c>
      <c r="C1449" t="s">
        <v>23</v>
      </c>
      <c r="D1449" t="s">
        <v>26</v>
      </c>
      <c r="E1449" t="s">
        <v>14</v>
      </c>
      <c r="F1449">
        <v>0</v>
      </c>
      <c r="G1449">
        <v>0</v>
      </c>
      <c r="H1449">
        <v>0</v>
      </c>
      <c r="I1449">
        <v>1191.380811</v>
      </c>
      <c r="J1449">
        <v>0</v>
      </c>
      <c r="K1449">
        <v>1</v>
      </c>
      <c r="M1449" t="str">
        <f t="shared" si="45"/>
        <v>2021Other metals</v>
      </c>
    </row>
    <row r="1450" spans="1:13" x14ac:dyDescent="0.25">
      <c r="A1450" t="s">
        <v>69</v>
      </c>
      <c r="B1450" t="str">
        <f t="shared" si="44"/>
        <v>2021</v>
      </c>
      <c r="C1450" t="s">
        <v>23</v>
      </c>
      <c r="D1450" t="s">
        <v>26</v>
      </c>
      <c r="E1450" t="s">
        <v>15</v>
      </c>
      <c r="F1450">
        <v>4134</v>
      </c>
      <c r="G1450">
        <v>0</v>
      </c>
      <c r="H1450">
        <v>0</v>
      </c>
      <c r="I1450">
        <v>2456.784412</v>
      </c>
      <c r="J1450">
        <v>0</v>
      </c>
      <c r="K1450">
        <v>1</v>
      </c>
      <c r="M1450" t="str">
        <f t="shared" si="45"/>
        <v>2021Other metals</v>
      </c>
    </row>
    <row r="1451" spans="1:13" x14ac:dyDescent="0.25">
      <c r="A1451" t="s">
        <v>69</v>
      </c>
      <c r="B1451" t="str">
        <f t="shared" si="44"/>
        <v>2021</v>
      </c>
      <c r="C1451" t="s">
        <v>27</v>
      </c>
      <c r="D1451" t="s">
        <v>28</v>
      </c>
      <c r="E1451" t="s">
        <v>13</v>
      </c>
      <c r="F1451">
        <v>43603.843999999997</v>
      </c>
      <c r="G1451">
        <v>3510.54</v>
      </c>
      <c r="H1451">
        <v>0</v>
      </c>
      <c r="I1451">
        <v>7963.418756</v>
      </c>
      <c r="J1451">
        <v>307904.81957200001</v>
      </c>
      <c r="K1451">
        <v>0.15173600000000001</v>
      </c>
      <c r="M1451" t="str">
        <f t="shared" si="45"/>
        <v>2021Food organics</v>
      </c>
    </row>
    <row r="1452" spans="1:13" x14ac:dyDescent="0.25">
      <c r="A1452" t="s">
        <v>69</v>
      </c>
      <c r="B1452" t="str">
        <f t="shared" si="44"/>
        <v>2021</v>
      </c>
      <c r="C1452" t="s">
        <v>27</v>
      </c>
      <c r="D1452" t="s">
        <v>28</v>
      </c>
      <c r="E1452" t="s">
        <v>14</v>
      </c>
      <c r="F1452">
        <v>0</v>
      </c>
      <c r="G1452">
        <v>0</v>
      </c>
      <c r="H1452">
        <v>0</v>
      </c>
      <c r="I1452">
        <v>124.299638</v>
      </c>
      <c r="J1452">
        <v>3044.7619180000002</v>
      </c>
      <c r="K1452">
        <v>3.9222E-2</v>
      </c>
      <c r="M1452" t="str">
        <f t="shared" si="45"/>
        <v>2021Food organics</v>
      </c>
    </row>
    <row r="1453" spans="1:13" x14ac:dyDescent="0.25">
      <c r="A1453" t="s">
        <v>69</v>
      </c>
      <c r="B1453" t="str">
        <f t="shared" si="44"/>
        <v>2021</v>
      </c>
      <c r="C1453" t="s">
        <v>27</v>
      </c>
      <c r="D1453" t="s">
        <v>28</v>
      </c>
      <c r="E1453" t="s">
        <v>15</v>
      </c>
      <c r="F1453">
        <v>53170.61</v>
      </c>
      <c r="G1453">
        <v>0</v>
      </c>
      <c r="H1453">
        <v>0</v>
      </c>
      <c r="I1453">
        <v>7825.2816059999996</v>
      </c>
      <c r="J1453">
        <v>646476.62156400003</v>
      </c>
      <c r="K1453">
        <v>8.6216000000000001E-2</v>
      </c>
      <c r="M1453" t="str">
        <f t="shared" si="45"/>
        <v>2021Food organics</v>
      </c>
    </row>
    <row r="1454" spans="1:13" x14ac:dyDescent="0.25">
      <c r="A1454" t="s">
        <v>69</v>
      </c>
      <c r="B1454" t="str">
        <f t="shared" si="44"/>
        <v>2021</v>
      </c>
      <c r="C1454" t="s">
        <v>27</v>
      </c>
      <c r="D1454" t="s">
        <v>29</v>
      </c>
      <c r="E1454" t="s">
        <v>13</v>
      </c>
      <c r="F1454">
        <v>159835.34</v>
      </c>
      <c r="G1454">
        <v>0</v>
      </c>
      <c r="H1454">
        <v>0</v>
      </c>
      <c r="I1454">
        <v>0</v>
      </c>
      <c r="J1454">
        <v>77607.467281000005</v>
      </c>
      <c r="K1454">
        <v>0.673153</v>
      </c>
      <c r="M1454" t="str">
        <f t="shared" si="45"/>
        <v>2021Garden organics</v>
      </c>
    </row>
    <row r="1455" spans="1:13" x14ac:dyDescent="0.25">
      <c r="A1455" t="s">
        <v>69</v>
      </c>
      <c r="B1455" t="str">
        <f t="shared" si="44"/>
        <v>2021</v>
      </c>
      <c r="C1455" t="s">
        <v>27</v>
      </c>
      <c r="D1455" t="s">
        <v>29</v>
      </c>
      <c r="E1455" t="s">
        <v>14</v>
      </c>
      <c r="F1455">
        <v>0</v>
      </c>
      <c r="G1455">
        <v>0</v>
      </c>
      <c r="H1455">
        <v>0</v>
      </c>
      <c r="I1455">
        <v>0</v>
      </c>
      <c r="J1455">
        <v>21948.254953</v>
      </c>
      <c r="K1455">
        <v>0</v>
      </c>
      <c r="M1455" t="str">
        <f t="shared" si="45"/>
        <v>2021Garden organics</v>
      </c>
    </row>
    <row r="1456" spans="1:13" x14ac:dyDescent="0.25">
      <c r="A1456" t="s">
        <v>69</v>
      </c>
      <c r="B1456" t="str">
        <f t="shared" si="44"/>
        <v>2021</v>
      </c>
      <c r="C1456" t="s">
        <v>27</v>
      </c>
      <c r="D1456" t="s">
        <v>29</v>
      </c>
      <c r="E1456" t="s">
        <v>15</v>
      </c>
      <c r="F1456">
        <v>531942.39</v>
      </c>
      <c r="G1456">
        <v>0</v>
      </c>
      <c r="H1456">
        <v>0</v>
      </c>
      <c r="I1456">
        <v>0</v>
      </c>
      <c r="J1456">
        <v>102438.794158</v>
      </c>
      <c r="K1456">
        <v>0.83852099999999996</v>
      </c>
      <c r="M1456" t="str">
        <f t="shared" si="45"/>
        <v>2021Garden organics</v>
      </c>
    </row>
    <row r="1457" spans="1:13" x14ac:dyDescent="0.25">
      <c r="A1457" t="s">
        <v>69</v>
      </c>
      <c r="B1457" t="str">
        <f t="shared" si="44"/>
        <v>2021</v>
      </c>
      <c r="C1457" t="s">
        <v>27</v>
      </c>
      <c r="D1457" t="s">
        <v>30</v>
      </c>
      <c r="E1457" t="s">
        <v>13</v>
      </c>
      <c r="F1457">
        <v>413565</v>
      </c>
      <c r="G1457">
        <v>0</v>
      </c>
      <c r="H1457">
        <v>0</v>
      </c>
      <c r="I1457">
        <v>0.64323799999999998</v>
      </c>
      <c r="J1457">
        <v>38309.572444999998</v>
      </c>
      <c r="K1457">
        <v>0.91522000000000003</v>
      </c>
      <c r="M1457" t="str">
        <f t="shared" si="45"/>
        <v>2021Other organics</v>
      </c>
    </row>
    <row r="1458" spans="1:13" x14ac:dyDescent="0.25">
      <c r="A1458" t="s">
        <v>69</v>
      </c>
      <c r="B1458" t="str">
        <f t="shared" si="44"/>
        <v>2021</v>
      </c>
      <c r="C1458" t="s">
        <v>27</v>
      </c>
      <c r="D1458" t="s">
        <v>30</v>
      </c>
      <c r="E1458" t="s">
        <v>14</v>
      </c>
      <c r="F1458">
        <v>0</v>
      </c>
      <c r="G1458">
        <v>0</v>
      </c>
      <c r="H1458">
        <v>0</v>
      </c>
      <c r="I1458">
        <v>0</v>
      </c>
      <c r="J1458">
        <v>533.04623800000002</v>
      </c>
      <c r="K1458">
        <v>0</v>
      </c>
      <c r="M1458" t="str">
        <f t="shared" si="45"/>
        <v>2021Other organics</v>
      </c>
    </row>
    <row r="1459" spans="1:13" x14ac:dyDescent="0.25">
      <c r="A1459" t="s">
        <v>69</v>
      </c>
      <c r="B1459" t="str">
        <f t="shared" si="44"/>
        <v>2021</v>
      </c>
      <c r="C1459" t="s">
        <v>27</v>
      </c>
      <c r="D1459" t="s">
        <v>30</v>
      </c>
      <c r="E1459" t="s">
        <v>15</v>
      </c>
      <c r="F1459">
        <v>0</v>
      </c>
      <c r="G1459">
        <v>0</v>
      </c>
      <c r="H1459">
        <v>0</v>
      </c>
      <c r="I1459">
        <v>0.35676200000000002</v>
      </c>
      <c r="J1459">
        <v>102177.38565</v>
      </c>
      <c r="K1459">
        <v>3.0000000000000001E-6</v>
      </c>
      <c r="M1459" t="str">
        <f t="shared" si="45"/>
        <v>2021Other organics</v>
      </c>
    </row>
    <row r="1460" spans="1:13" x14ac:dyDescent="0.25">
      <c r="A1460" t="s">
        <v>69</v>
      </c>
      <c r="B1460" t="str">
        <f t="shared" si="44"/>
        <v>2021</v>
      </c>
      <c r="C1460" t="s">
        <v>27</v>
      </c>
      <c r="D1460" t="s">
        <v>31</v>
      </c>
      <c r="E1460" t="s">
        <v>13</v>
      </c>
      <c r="F1460">
        <v>214938</v>
      </c>
      <c r="G1460">
        <v>0</v>
      </c>
      <c r="H1460">
        <v>0</v>
      </c>
      <c r="I1460">
        <v>0.37357000000000001</v>
      </c>
      <c r="J1460">
        <v>299274.88569199998</v>
      </c>
      <c r="K1460">
        <v>0.41799399999999998</v>
      </c>
      <c r="M1460" t="str">
        <f t="shared" si="45"/>
        <v>2021Wood /timber</v>
      </c>
    </row>
    <row r="1461" spans="1:13" x14ac:dyDescent="0.25">
      <c r="A1461" t="s">
        <v>69</v>
      </c>
      <c r="B1461" t="str">
        <f t="shared" si="44"/>
        <v>2021</v>
      </c>
      <c r="C1461" t="s">
        <v>27</v>
      </c>
      <c r="D1461" t="s">
        <v>31</v>
      </c>
      <c r="E1461" t="s">
        <v>14</v>
      </c>
      <c r="F1461">
        <v>0</v>
      </c>
      <c r="G1461">
        <v>0</v>
      </c>
      <c r="H1461">
        <v>0</v>
      </c>
      <c r="I1461">
        <v>0.54321900000000001</v>
      </c>
      <c r="J1461">
        <v>119695.05412</v>
      </c>
      <c r="K1461">
        <v>3.9999999999999998E-6</v>
      </c>
      <c r="M1461" t="str">
        <f t="shared" si="45"/>
        <v>2021Wood /timber</v>
      </c>
    </row>
    <row r="1462" spans="1:13" x14ac:dyDescent="0.25">
      <c r="A1462" t="s">
        <v>69</v>
      </c>
      <c r="B1462" t="str">
        <f t="shared" si="44"/>
        <v>2021</v>
      </c>
      <c r="C1462" t="s">
        <v>27</v>
      </c>
      <c r="D1462" t="s">
        <v>31</v>
      </c>
      <c r="E1462" t="s">
        <v>15</v>
      </c>
      <c r="F1462">
        <v>74500</v>
      </c>
      <c r="G1462">
        <v>0</v>
      </c>
      <c r="H1462">
        <v>0</v>
      </c>
      <c r="I1462">
        <v>8.3210999999999993E-2</v>
      </c>
      <c r="J1462">
        <v>28591.097309000001</v>
      </c>
      <c r="K1462">
        <v>0.72266200000000003</v>
      </c>
      <c r="M1462" t="str">
        <f t="shared" si="45"/>
        <v>2021Wood /timber</v>
      </c>
    </row>
    <row r="1463" spans="1:13" x14ac:dyDescent="0.25">
      <c r="A1463" t="s">
        <v>69</v>
      </c>
      <c r="B1463" t="str">
        <f t="shared" si="44"/>
        <v>2021</v>
      </c>
      <c r="C1463" t="s">
        <v>32</v>
      </c>
      <c r="D1463" t="s">
        <v>33</v>
      </c>
      <c r="E1463" t="s">
        <v>13</v>
      </c>
      <c r="F1463">
        <v>304463</v>
      </c>
      <c r="G1463">
        <v>0</v>
      </c>
      <c r="H1463">
        <v>0</v>
      </c>
      <c r="I1463">
        <v>190072.8</v>
      </c>
      <c r="J1463">
        <v>99819.305242000002</v>
      </c>
      <c r="K1463">
        <v>0.83205399999999996</v>
      </c>
      <c r="M1463" t="str">
        <f t="shared" si="45"/>
        <v>2021Cardboard</v>
      </c>
    </row>
    <row r="1464" spans="1:13" x14ac:dyDescent="0.25">
      <c r="A1464" t="s">
        <v>69</v>
      </c>
      <c r="B1464" t="str">
        <f t="shared" si="44"/>
        <v>2021</v>
      </c>
      <c r="C1464" t="s">
        <v>32</v>
      </c>
      <c r="D1464" t="s">
        <v>33</v>
      </c>
      <c r="E1464" t="s">
        <v>14</v>
      </c>
      <c r="F1464">
        <v>0</v>
      </c>
      <c r="G1464">
        <v>0</v>
      </c>
      <c r="H1464">
        <v>0</v>
      </c>
      <c r="I1464">
        <v>10559.6</v>
      </c>
      <c r="J1464">
        <v>4382.9836789999999</v>
      </c>
      <c r="K1464">
        <v>0.70667800000000003</v>
      </c>
      <c r="M1464" t="str">
        <f t="shared" si="45"/>
        <v>2021Cardboard</v>
      </c>
    </row>
    <row r="1465" spans="1:13" x14ac:dyDescent="0.25">
      <c r="A1465" t="s">
        <v>69</v>
      </c>
      <c r="B1465" t="str">
        <f t="shared" si="44"/>
        <v>2021</v>
      </c>
      <c r="C1465" t="s">
        <v>32</v>
      </c>
      <c r="D1465" t="s">
        <v>33</v>
      </c>
      <c r="E1465" t="s">
        <v>15</v>
      </c>
      <c r="F1465">
        <v>46</v>
      </c>
      <c r="G1465">
        <v>0</v>
      </c>
      <c r="H1465">
        <v>0</v>
      </c>
      <c r="I1465">
        <v>10559.6</v>
      </c>
      <c r="J1465">
        <v>37552.889535000002</v>
      </c>
      <c r="K1465">
        <v>0.220222</v>
      </c>
      <c r="M1465" t="str">
        <f t="shared" si="45"/>
        <v>2021Cardboard</v>
      </c>
    </row>
    <row r="1466" spans="1:13" x14ac:dyDescent="0.25">
      <c r="A1466" t="s">
        <v>69</v>
      </c>
      <c r="B1466" t="str">
        <f t="shared" si="44"/>
        <v>2021</v>
      </c>
      <c r="C1466" t="s">
        <v>32</v>
      </c>
      <c r="D1466" t="s">
        <v>46</v>
      </c>
      <c r="E1466" t="s">
        <v>13</v>
      </c>
      <c r="F1466">
        <v>0</v>
      </c>
      <c r="G1466">
        <v>0</v>
      </c>
      <c r="H1466">
        <v>0</v>
      </c>
      <c r="I1466">
        <v>0</v>
      </c>
      <c r="J1466">
        <v>36056.705040000001</v>
      </c>
      <c r="K1466">
        <v>0</v>
      </c>
      <c r="M1466" t="str">
        <f t="shared" si="45"/>
        <v>2021Liquidpaperboard</v>
      </c>
    </row>
    <row r="1467" spans="1:13" x14ac:dyDescent="0.25">
      <c r="A1467" t="s">
        <v>69</v>
      </c>
      <c r="B1467" t="str">
        <f t="shared" si="44"/>
        <v>2021</v>
      </c>
      <c r="C1467" t="s">
        <v>32</v>
      </c>
      <c r="D1467" t="s">
        <v>46</v>
      </c>
      <c r="E1467" t="s">
        <v>14</v>
      </c>
      <c r="F1467">
        <v>0</v>
      </c>
      <c r="G1467">
        <v>0</v>
      </c>
      <c r="H1467">
        <v>0</v>
      </c>
      <c r="I1467">
        <v>0</v>
      </c>
      <c r="J1467">
        <v>544.180342</v>
      </c>
      <c r="K1467">
        <v>0</v>
      </c>
      <c r="M1467" t="str">
        <f t="shared" si="45"/>
        <v>2021Liquidpaperboard</v>
      </c>
    </row>
    <row r="1468" spans="1:13" x14ac:dyDescent="0.25">
      <c r="A1468" t="s">
        <v>69</v>
      </c>
      <c r="B1468" t="str">
        <f t="shared" si="44"/>
        <v>2021</v>
      </c>
      <c r="C1468" t="s">
        <v>32</v>
      </c>
      <c r="D1468" t="s">
        <v>46</v>
      </c>
      <c r="E1468" t="s">
        <v>15</v>
      </c>
      <c r="F1468">
        <v>0</v>
      </c>
      <c r="G1468">
        <v>0</v>
      </c>
      <c r="H1468">
        <v>0</v>
      </c>
      <c r="I1468">
        <v>0</v>
      </c>
      <c r="J1468">
        <v>28512.889635</v>
      </c>
      <c r="K1468">
        <v>0</v>
      </c>
      <c r="M1468" t="str">
        <f t="shared" si="45"/>
        <v>2021Liquidpaperboard</v>
      </c>
    </row>
    <row r="1469" spans="1:13" x14ac:dyDescent="0.25">
      <c r="A1469" t="s">
        <v>69</v>
      </c>
      <c r="B1469" t="str">
        <f t="shared" si="44"/>
        <v>2021</v>
      </c>
      <c r="C1469" t="s">
        <v>32</v>
      </c>
      <c r="D1469" t="s">
        <v>34</v>
      </c>
      <c r="E1469" t="s">
        <v>13</v>
      </c>
      <c r="F1469">
        <v>14690</v>
      </c>
      <c r="G1469">
        <v>0</v>
      </c>
      <c r="H1469">
        <v>0</v>
      </c>
      <c r="I1469">
        <v>2881.9</v>
      </c>
      <c r="J1469">
        <v>0</v>
      </c>
      <c r="K1469">
        <v>1</v>
      </c>
      <c r="M1469" t="str">
        <f t="shared" si="45"/>
        <v>2021Newsprint and magazines</v>
      </c>
    </row>
    <row r="1470" spans="1:13" x14ac:dyDescent="0.25">
      <c r="A1470" t="s">
        <v>69</v>
      </c>
      <c r="B1470" t="str">
        <f t="shared" si="44"/>
        <v>2021</v>
      </c>
      <c r="C1470" t="s">
        <v>32</v>
      </c>
      <c r="D1470" t="s">
        <v>34</v>
      </c>
      <c r="E1470" t="s">
        <v>14</v>
      </c>
      <c r="F1470">
        <v>0</v>
      </c>
      <c r="G1470">
        <v>0</v>
      </c>
      <c r="H1470">
        <v>0</v>
      </c>
      <c r="I1470">
        <v>205.85</v>
      </c>
      <c r="J1470">
        <v>0</v>
      </c>
      <c r="K1470">
        <v>1</v>
      </c>
      <c r="M1470" t="str">
        <f t="shared" si="45"/>
        <v>2021Newsprint and magazines</v>
      </c>
    </row>
    <row r="1471" spans="1:13" x14ac:dyDescent="0.25">
      <c r="A1471" t="s">
        <v>69</v>
      </c>
      <c r="B1471" t="str">
        <f t="shared" si="44"/>
        <v>2021</v>
      </c>
      <c r="C1471" t="s">
        <v>32</v>
      </c>
      <c r="D1471" t="s">
        <v>34</v>
      </c>
      <c r="E1471" t="s">
        <v>15</v>
      </c>
      <c r="F1471">
        <v>6287</v>
      </c>
      <c r="G1471">
        <v>0</v>
      </c>
      <c r="H1471">
        <v>0</v>
      </c>
      <c r="I1471">
        <v>1029.25</v>
      </c>
      <c r="J1471">
        <v>0</v>
      </c>
      <c r="K1471">
        <v>1</v>
      </c>
      <c r="M1471" t="str">
        <f t="shared" si="45"/>
        <v>2021Newsprint and magazines</v>
      </c>
    </row>
    <row r="1472" spans="1:13" x14ac:dyDescent="0.25">
      <c r="A1472" t="s">
        <v>69</v>
      </c>
      <c r="B1472" t="str">
        <f t="shared" si="44"/>
        <v>2021</v>
      </c>
      <c r="C1472" t="s">
        <v>32</v>
      </c>
      <c r="D1472" t="s">
        <v>35</v>
      </c>
      <c r="E1472" t="s">
        <v>13</v>
      </c>
      <c r="F1472">
        <v>84147</v>
      </c>
      <c r="G1472">
        <v>0</v>
      </c>
      <c r="H1472">
        <v>0</v>
      </c>
      <c r="I1472">
        <v>80431.618627999997</v>
      </c>
      <c r="J1472">
        <v>107640.560216</v>
      </c>
      <c r="K1472">
        <v>0.60458100000000004</v>
      </c>
      <c r="M1472" t="str">
        <f t="shared" si="45"/>
        <v>2021Other paper</v>
      </c>
    </row>
    <row r="1473" spans="1:13" x14ac:dyDescent="0.25">
      <c r="A1473" t="s">
        <v>69</v>
      </c>
      <c r="B1473" t="str">
        <f t="shared" si="44"/>
        <v>2021</v>
      </c>
      <c r="C1473" t="s">
        <v>32</v>
      </c>
      <c r="D1473" t="s">
        <v>35</v>
      </c>
      <c r="E1473" t="s">
        <v>14</v>
      </c>
      <c r="F1473">
        <v>0</v>
      </c>
      <c r="G1473">
        <v>0</v>
      </c>
      <c r="H1473">
        <v>0</v>
      </c>
      <c r="I1473">
        <v>15.872958000000001</v>
      </c>
      <c r="J1473">
        <v>1659.8727180000001</v>
      </c>
      <c r="K1473">
        <v>9.4719999999999995E-3</v>
      </c>
      <c r="M1473" t="str">
        <f t="shared" si="45"/>
        <v>2021Other paper</v>
      </c>
    </row>
    <row r="1474" spans="1:13" x14ac:dyDescent="0.25">
      <c r="A1474" t="s">
        <v>69</v>
      </c>
      <c r="B1474" t="str">
        <f t="shared" si="44"/>
        <v>2021</v>
      </c>
      <c r="C1474" t="s">
        <v>32</v>
      </c>
      <c r="D1474" t="s">
        <v>35</v>
      </c>
      <c r="E1474" t="s">
        <v>15</v>
      </c>
      <c r="F1474">
        <v>170089</v>
      </c>
      <c r="G1474">
        <v>0</v>
      </c>
      <c r="H1474">
        <v>0</v>
      </c>
      <c r="I1474">
        <v>42081.508414000004</v>
      </c>
      <c r="J1474">
        <v>128303.415331</v>
      </c>
      <c r="K1474">
        <v>0.62316199999999999</v>
      </c>
      <c r="M1474" t="str">
        <f t="shared" si="45"/>
        <v>2021Other paper</v>
      </c>
    </row>
    <row r="1475" spans="1:13" x14ac:dyDescent="0.25">
      <c r="A1475" t="s">
        <v>69</v>
      </c>
      <c r="B1475" t="str">
        <f t="shared" ref="B1475:B1516" si="46">RIGHT(A1475,4)</f>
        <v>2021</v>
      </c>
      <c r="C1475" t="s">
        <v>32</v>
      </c>
      <c r="D1475" t="s">
        <v>36</v>
      </c>
      <c r="E1475" t="s">
        <v>13</v>
      </c>
      <c r="F1475">
        <v>37824</v>
      </c>
      <c r="G1475">
        <v>0</v>
      </c>
      <c r="H1475">
        <v>0</v>
      </c>
      <c r="I1475">
        <v>0</v>
      </c>
      <c r="J1475">
        <v>103489.15427499999</v>
      </c>
      <c r="K1475">
        <v>0.26766000000000001</v>
      </c>
      <c r="M1475" t="str">
        <f t="shared" ref="M1475:M1516" si="47">_xlfn.TEXTJOIN("",FALSE,B1475,D1475)</f>
        <v>2021Printing and writing paper</v>
      </c>
    </row>
    <row r="1476" spans="1:13" x14ac:dyDescent="0.25">
      <c r="A1476" t="s">
        <v>69</v>
      </c>
      <c r="B1476" t="str">
        <f t="shared" si="46"/>
        <v>2021</v>
      </c>
      <c r="C1476" t="s">
        <v>32</v>
      </c>
      <c r="D1476" t="s">
        <v>36</v>
      </c>
      <c r="E1476" t="s">
        <v>14</v>
      </c>
      <c r="F1476">
        <v>0</v>
      </c>
      <c r="G1476">
        <v>0</v>
      </c>
      <c r="H1476">
        <v>0</v>
      </c>
      <c r="I1476">
        <v>0</v>
      </c>
      <c r="J1476">
        <v>1696.048151</v>
      </c>
      <c r="K1476">
        <v>0</v>
      </c>
      <c r="M1476" t="str">
        <f t="shared" si="47"/>
        <v>2021Printing and writing paper</v>
      </c>
    </row>
    <row r="1477" spans="1:13" x14ac:dyDescent="0.25">
      <c r="A1477" t="s">
        <v>69</v>
      </c>
      <c r="B1477" t="str">
        <f t="shared" si="46"/>
        <v>2021</v>
      </c>
      <c r="C1477" t="s">
        <v>32</v>
      </c>
      <c r="D1477" t="s">
        <v>36</v>
      </c>
      <c r="E1477" t="s">
        <v>15</v>
      </c>
      <c r="F1477">
        <v>0</v>
      </c>
      <c r="G1477">
        <v>0</v>
      </c>
      <c r="H1477">
        <v>0</v>
      </c>
      <c r="I1477">
        <v>0</v>
      </c>
      <c r="J1477">
        <v>85652.975701999996</v>
      </c>
      <c r="K1477">
        <v>0</v>
      </c>
      <c r="M1477" t="str">
        <f t="shared" si="47"/>
        <v>2021Printing and writing paper</v>
      </c>
    </row>
    <row r="1478" spans="1:13" x14ac:dyDescent="0.25">
      <c r="A1478" t="s">
        <v>69</v>
      </c>
      <c r="B1478" t="str">
        <f t="shared" si="46"/>
        <v>2021</v>
      </c>
      <c r="C1478" t="s">
        <v>49</v>
      </c>
      <c r="D1478" t="s">
        <v>50</v>
      </c>
      <c r="E1478" t="s">
        <v>13</v>
      </c>
      <c r="F1478">
        <v>2822.1820379999999</v>
      </c>
      <c r="G1478">
        <v>0</v>
      </c>
      <c r="H1478">
        <v>520.35100179211497</v>
      </c>
      <c r="I1478">
        <v>3625.4765630000002</v>
      </c>
      <c r="J1478">
        <v>68616.379476000002</v>
      </c>
      <c r="K1478">
        <v>9.2188000000000006E-2</v>
      </c>
      <c r="M1478" t="str">
        <f t="shared" si="47"/>
        <v>2021HDPE (2)</v>
      </c>
    </row>
    <row r="1479" spans="1:13" x14ac:dyDescent="0.25">
      <c r="A1479" t="s">
        <v>69</v>
      </c>
      <c r="B1479" t="str">
        <f t="shared" si="46"/>
        <v>2021</v>
      </c>
      <c r="C1479" t="s">
        <v>49</v>
      </c>
      <c r="D1479" t="s">
        <v>50</v>
      </c>
      <c r="E1479" t="s">
        <v>14</v>
      </c>
      <c r="F1479">
        <v>221.47498999999999</v>
      </c>
      <c r="G1479">
        <v>0</v>
      </c>
      <c r="H1479">
        <v>35.886275985663097</v>
      </c>
      <c r="I1479">
        <v>223.10624999999999</v>
      </c>
      <c r="J1479">
        <v>4436.1360020000002</v>
      </c>
      <c r="K1479">
        <v>9.7723000000000004E-2</v>
      </c>
      <c r="M1479" t="str">
        <f t="shared" si="47"/>
        <v>2021HDPE (2)</v>
      </c>
    </row>
    <row r="1480" spans="1:13" x14ac:dyDescent="0.25">
      <c r="A1480" t="s">
        <v>69</v>
      </c>
      <c r="B1480" t="str">
        <f t="shared" si="46"/>
        <v>2021</v>
      </c>
      <c r="C1480" t="s">
        <v>49</v>
      </c>
      <c r="D1480" t="s">
        <v>50</v>
      </c>
      <c r="E1480" t="s">
        <v>15</v>
      </c>
      <c r="F1480">
        <v>10827.737462999999</v>
      </c>
      <c r="G1480">
        <v>0</v>
      </c>
      <c r="H1480">
        <v>1946.8304722222199</v>
      </c>
      <c r="I1480">
        <v>13999.917187999999</v>
      </c>
      <c r="J1480">
        <v>72989.094098000001</v>
      </c>
      <c r="K1480">
        <v>0.26837899999999998</v>
      </c>
      <c r="M1480" t="str">
        <f t="shared" si="47"/>
        <v>2021HDPE (2)</v>
      </c>
    </row>
    <row r="1481" spans="1:13" x14ac:dyDescent="0.25">
      <c r="A1481" t="s">
        <v>69</v>
      </c>
      <c r="B1481" t="str">
        <f t="shared" si="46"/>
        <v>2021</v>
      </c>
      <c r="C1481" t="s">
        <v>49</v>
      </c>
      <c r="D1481" t="s">
        <v>51</v>
      </c>
      <c r="E1481" t="s">
        <v>13</v>
      </c>
      <c r="F1481">
        <v>13350.179539000001</v>
      </c>
      <c r="G1481">
        <v>0</v>
      </c>
      <c r="H1481">
        <v>74.842436974789905</v>
      </c>
      <c r="I1481">
        <v>3340.5934069999998</v>
      </c>
      <c r="J1481">
        <v>51390.510151000002</v>
      </c>
      <c r="K1481">
        <v>0.24598800000000001</v>
      </c>
      <c r="M1481" t="str">
        <f t="shared" si="47"/>
        <v>2021LDPE (4)</v>
      </c>
    </row>
    <row r="1482" spans="1:13" x14ac:dyDescent="0.25">
      <c r="A1482" t="s">
        <v>69</v>
      </c>
      <c r="B1482" t="str">
        <f t="shared" si="46"/>
        <v>2021</v>
      </c>
      <c r="C1482" t="s">
        <v>49</v>
      </c>
      <c r="D1482" t="s">
        <v>51</v>
      </c>
      <c r="E1482" t="s">
        <v>14</v>
      </c>
      <c r="F1482">
        <v>4.9995219999999998</v>
      </c>
      <c r="G1482">
        <v>0</v>
      </c>
      <c r="H1482">
        <v>0</v>
      </c>
      <c r="I1482">
        <v>0</v>
      </c>
      <c r="J1482">
        <v>3322.4616919999999</v>
      </c>
      <c r="K1482">
        <v>1.5020000000000001E-3</v>
      </c>
      <c r="M1482" t="str">
        <f t="shared" si="47"/>
        <v>2021LDPE (4)</v>
      </c>
    </row>
    <row r="1483" spans="1:13" x14ac:dyDescent="0.25">
      <c r="A1483" t="s">
        <v>69</v>
      </c>
      <c r="B1483" t="str">
        <f t="shared" si="46"/>
        <v>2021</v>
      </c>
      <c r="C1483" t="s">
        <v>49</v>
      </c>
      <c r="D1483" t="s">
        <v>51</v>
      </c>
      <c r="E1483" t="s">
        <v>15</v>
      </c>
      <c r="F1483">
        <v>8045.2942439999997</v>
      </c>
      <c r="G1483">
        <v>0</v>
      </c>
      <c r="H1483">
        <v>43.907563025210102</v>
      </c>
      <c r="I1483">
        <v>2024.0065930000001</v>
      </c>
      <c r="J1483">
        <v>34814.154409000002</v>
      </c>
      <c r="K1483">
        <v>0.225101</v>
      </c>
      <c r="M1483" t="str">
        <f t="shared" si="47"/>
        <v>2021LDPE (4)</v>
      </c>
    </row>
    <row r="1484" spans="1:13" x14ac:dyDescent="0.25">
      <c r="A1484" t="s">
        <v>69</v>
      </c>
      <c r="B1484" t="str">
        <f t="shared" si="46"/>
        <v>2021</v>
      </c>
      <c r="C1484" t="s">
        <v>49</v>
      </c>
      <c r="D1484" t="s">
        <v>52</v>
      </c>
      <c r="E1484" t="s">
        <v>13</v>
      </c>
      <c r="F1484">
        <v>7635.6953579999999</v>
      </c>
      <c r="G1484">
        <v>0</v>
      </c>
      <c r="H1484">
        <v>288</v>
      </c>
      <c r="I1484">
        <v>630.52105300000005</v>
      </c>
      <c r="J1484">
        <v>38555.512437999998</v>
      </c>
      <c r="K1484">
        <v>0.18157999999999999</v>
      </c>
      <c r="M1484" t="str">
        <f t="shared" si="47"/>
        <v>2021Other plastics (7)</v>
      </c>
    </row>
    <row r="1485" spans="1:13" x14ac:dyDescent="0.25">
      <c r="A1485" t="s">
        <v>69</v>
      </c>
      <c r="B1485" t="str">
        <f t="shared" si="46"/>
        <v>2021</v>
      </c>
      <c r="C1485" t="s">
        <v>49</v>
      </c>
      <c r="D1485" t="s">
        <v>52</v>
      </c>
      <c r="E1485" t="s">
        <v>14</v>
      </c>
      <c r="F1485">
        <v>0</v>
      </c>
      <c r="G1485">
        <v>0</v>
      </c>
      <c r="H1485">
        <v>0</v>
      </c>
      <c r="I1485">
        <v>0</v>
      </c>
      <c r="J1485">
        <v>2378.6089449999999</v>
      </c>
      <c r="K1485">
        <v>0</v>
      </c>
      <c r="M1485" t="str">
        <f t="shared" si="47"/>
        <v>2021Other plastics (7)</v>
      </c>
    </row>
    <row r="1486" spans="1:13" x14ac:dyDescent="0.25">
      <c r="A1486" t="s">
        <v>69</v>
      </c>
      <c r="B1486" t="str">
        <f t="shared" si="46"/>
        <v>2021</v>
      </c>
      <c r="C1486" t="s">
        <v>49</v>
      </c>
      <c r="D1486" t="s">
        <v>52</v>
      </c>
      <c r="E1486" t="s">
        <v>15</v>
      </c>
      <c r="F1486">
        <v>3201.1134310000002</v>
      </c>
      <c r="G1486">
        <v>0</v>
      </c>
      <c r="H1486">
        <v>0</v>
      </c>
      <c r="I1486">
        <v>256.87894699999998</v>
      </c>
      <c r="J1486">
        <v>86076.005720999994</v>
      </c>
      <c r="K1486">
        <v>3.8621999999999997E-2</v>
      </c>
      <c r="M1486" t="str">
        <f t="shared" si="47"/>
        <v>2021Other plastics (7)</v>
      </c>
    </row>
    <row r="1487" spans="1:13" x14ac:dyDescent="0.25">
      <c r="A1487" t="s">
        <v>69</v>
      </c>
      <c r="B1487" t="str">
        <f t="shared" si="46"/>
        <v>2021</v>
      </c>
      <c r="C1487" t="s">
        <v>49</v>
      </c>
      <c r="D1487" t="s">
        <v>53</v>
      </c>
      <c r="E1487" t="s">
        <v>13</v>
      </c>
      <c r="F1487">
        <v>3514.8929880000001</v>
      </c>
      <c r="G1487">
        <v>0</v>
      </c>
      <c r="H1487">
        <v>526.16891487889302</v>
      </c>
      <c r="I1487">
        <v>6642.649367</v>
      </c>
      <c r="J1487">
        <v>28422.684385</v>
      </c>
      <c r="K1487">
        <v>0.27319599999999999</v>
      </c>
      <c r="M1487" t="str">
        <f t="shared" si="47"/>
        <v>2021PET (1)</v>
      </c>
    </row>
    <row r="1488" spans="1:13" x14ac:dyDescent="0.25">
      <c r="A1488" t="s">
        <v>69</v>
      </c>
      <c r="B1488" t="str">
        <f t="shared" si="46"/>
        <v>2021</v>
      </c>
      <c r="C1488" t="s">
        <v>49</v>
      </c>
      <c r="D1488" t="s">
        <v>53</v>
      </c>
      <c r="E1488" t="s">
        <v>14</v>
      </c>
      <c r="F1488">
        <v>33.75</v>
      </c>
      <c r="G1488">
        <v>0</v>
      </c>
      <c r="H1488">
        <v>0</v>
      </c>
      <c r="I1488">
        <v>0</v>
      </c>
      <c r="J1488">
        <v>1837.5626130000001</v>
      </c>
      <c r="K1488">
        <v>1.8034999999999999E-2</v>
      </c>
      <c r="M1488" t="str">
        <f t="shared" si="47"/>
        <v>2021PET (1)</v>
      </c>
    </row>
    <row r="1489" spans="1:13" x14ac:dyDescent="0.25">
      <c r="A1489" t="s">
        <v>69</v>
      </c>
      <c r="B1489" t="str">
        <f t="shared" si="46"/>
        <v>2021</v>
      </c>
      <c r="C1489" t="s">
        <v>49</v>
      </c>
      <c r="D1489" t="s">
        <v>53</v>
      </c>
      <c r="E1489" t="s">
        <v>15</v>
      </c>
      <c r="F1489">
        <v>7896.7411229999998</v>
      </c>
      <c r="G1489">
        <v>0</v>
      </c>
      <c r="H1489">
        <v>1126.68778512111</v>
      </c>
      <c r="I1489">
        <v>14560.150632999999</v>
      </c>
      <c r="J1489">
        <v>48705.189929</v>
      </c>
      <c r="K1489">
        <v>0.326241</v>
      </c>
      <c r="M1489" t="str">
        <f t="shared" si="47"/>
        <v>2021PET (1)</v>
      </c>
    </row>
    <row r="1490" spans="1:13" x14ac:dyDescent="0.25">
      <c r="A1490" t="s">
        <v>69</v>
      </c>
      <c r="B1490" t="str">
        <f t="shared" si="46"/>
        <v>2021</v>
      </c>
      <c r="C1490" t="s">
        <v>49</v>
      </c>
      <c r="D1490" t="s">
        <v>54</v>
      </c>
      <c r="E1490" t="s">
        <v>13</v>
      </c>
      <c r="F1490">
        <v>5625.6570890000003</v>
      </c>
      <c r="G1490">
        <v>0</v>
      </c>
      <c r="H1490">
        <v>74.988461538461493</v>
      </c>
      <c r="I1490">
        <v>1842.7920859999999</v>
      </c>
      <c r="J1490">
        <v>55122.781839000003</v>
      </c>
      <c r="K1490">
        <v>0.12037399999999999</v>
      </c>
      <c r="M1490" t="str">
        <f t="shared" si="47"/>
        <v>2021PP (5)</v>
      </c>
    </row>
    <row r="1491" spans="1:13" x14ac:dyDescent="0.25">
      <c r="A1491" t="s">
        <v>69</v>
      </c>
      <c r="B1491" t="str">
        <f t="shared" si="46"/>
        <v>2021</v>
      </c>
      <c r="C1491" t="s">
        <v>49</v>
      </c>
      <c r="D1491" t="s">
        <v>54</v>
      </c>
      <c r="E1491" t="s">
        <v>14</v>
      </c>
      <c r="F1491">
        <v>112.846841</v>
      </c>
      <c r="G1491">
        <v>0</v>
      </c>
      <c r="H1491">
        <v>1.1192307692307699</v>
      </c>
      <c r="I1491">
        <v>23.625540000000001</v>
      </c>
      <c r="J1491">
        <v>3563.7577919999999</v>
      </c>
      <c r="K1491">
        <v>3.7172999999999998E-2</v>
      </c>
      <c r="M1491" t="str">
        <f t="shared" si="47"/>
        <v>2021PP (5)</v>
      </c>
    </row>
    <row r="1492" spans="1:13" x14ac:dyDescent="0.25">
      <c r="A1492" t="s">
        <v>69</v>
      </c>
      <c r="B1492" t="str">
        <f t="shared" si="46"/>
        <v>2021</v>
      </c>
      <c r="C1492" t="s">
        <v>49</v>
      </c>
      <c r="D1492" t="s">
        <v>54</v>
      </c>
      <c r="E1492" t="s">
        <v>15</v>
      </c>
      <c r="F1492">
        <v>14357.301818</v>
      </c>
      <c r="G1492">
        <v>0</v>
      </c>
      <c r="H1492">
        <v>185.79230769230799</v>
      </c>
      <c r="I1492">
        <v>4701.4823740000002</v>
      </c>
      <c r="J1492">
        <v>37342.556685000003</v>
      </c>
      <c r="K1492">
        <v>0.34008699999999997</v>
      </c>
      <c r="M1492" t="str">
        <f t="shared" si="47"/>
        <v>2021PP (5)</v>
      </c>
    </row>
    <row r="1493" spans="1:13" x14ac:dyDescent="0.25">
      <c r="A1493" t="s">
        <v>69</v>
      </c>
      <c r="B1493" t="str">
        <f t="shared" si="46"/>
        <v>2021</v>
      </c>
      <c r="C1493" t="s">
        <v>49</v>
      </c>
      <c r="D1493" t="s">
        <v>55</v>
      </c>
      <c r="E1493" t="s">
        <v>13</v>
      </c>
      <c r="F1493">
        <v>2596.3182830000001</v>
      </c>
      <c r="G1493">
        <v>0</v>
      </c>
      <c r="H1493">
        <v>55.117581187010103</v>
      </c>
      <c r="I1493">
        <v>311.2</v>
      </c>
      <c r="J1493">
        <v>14354.891103</v>
      </c>
      <c r="K1493">
        <v>0.17107700000000001</v>
      </c>
      <c r="M1493" t="str">
        <f t="shared" si="47"/>
        <v>2021PS (6)</v>
      </c>
    </row>
    <row r="1494" spans="1:13" x14ac:dyDescent="0.25">
      <c r="A1494" t="s">
        <v>69</v>
      </c>
      <c r="B1494" t="str">
        <f t="shared" si="46"/>
        <v>2021</v>
      </c>
      <c r="C1494" t="s">
        <v>49</v>
      </c>
      <c r="D1494" t="s">
        <v>55</v>
      </c>
      <c r="E1494" t="s">
        <v>14</v>
      </c>
      <c r="F1494">
        <v>1730.0406680000001</v>
      </c>
      <c r="G1494">
        <v>0</v>
      </c>
      <c r="H1494">
        <v>40</v>
      </c>
      <c r="I1494">
        <v>211.17142899999999</v>
      </c>
      <c r="J1494">
        <v>928.06192599999997</v>
      </c>
      <c r="K1494">
        <v>0.68099799999999999</v>
      </c>
      <c r="M1494" t="str">
        <f t="shared" si="47"/>
        <v>2021PS (6)</v>
      </c>
    </row>
    <row r="1495" spans="1:13" x14ac:dyDescent="0.25">
      <c r="A1495" t="s">
        <v>69</v>
      </c>
      <c r="B1495" t="str">
        <f t="shared" si="46"/>
        <v>2021</v>
      </c>
      <c r="C1495" t="s">
        <v>49</v>
      </c>
      <c r="D1495" t="s">
        <v>55</v>
      </c>
      <c r="E1495" t="s">
        <v>15</v>
      </c>
      <c r="F1495">
        <v>4050.048241</v>
      </c>
      <c r="G1495">
        <v>0</v>
      </c>
      <c r="H1495">
        <v>84.882418812989897</v>
      </c>
      <c r="I1495">
        <v>489.028571</v>
      </c>
      <c r="J1495">
        <v>9724.6241370000007</v>
      </c>
      <c r="K1495">
        <v>0.32225799999999999</v>
      </c>
      <c r="M1495" t="str">
        <f t="shared" si="47"/>
        <v>2021PS (6)</v>
      </c>
    </row>
    <row r="1496" spans="1:13" x14ac:dyDescent="0.25">
      <c r="A1496" t="s">
        <v>69</v>
      </c>
      <c r="B1496" t="str">
        <f t="shared" si="46"/>
        <v>2021</v>
      </c>
      <c r="C1496" t="s">
        <v>49</v>
      </c>
      <c r="D1496" t="s">
        <v>56</v>
      </c>
      <c r="E1496" t="s">
        <v>13</v>
      </c>
      <c r="F1496">
        <v>1249.2037660000001</v>
      </c>
      <c r="G1496">
        <v>0</v>
      </c>
      <c r="H1496">
        <v>0</v>
      </c>
      <c r="I1496">
        <v>869.53846199999998</v>
      </c>
      <c r="J1496">
        <v>36174.325580999997</v>
      </c>
      <c r="K1496">
        <v>5.5329000000000003E-2</v>
      </c>
      <c r="M1496" t="str">
        <f t="shared" si="47"/>
        <v>2021PVC (3)</v>
      </c>
    </row>
    <row r="1497" spans="1:13" x14ac:dyDescent="0.25">
      <c r="A1497" t="s">
        <v>69</v>
      </c>
      <c r="B1497" t="str">
        <f t="shared" si="46"/>
        <v>2021</v>
      </c>
      <c r="C1497" t="s">
        <v>49</v>
      </c>
      <c r="D1497" t="s">
        <v>56</v>
      </c>
      <c r="E1497" t="s">
        <v>14</v>
      </c>
      <c r="F1497">
        <v>373.50338799999997</v>
      </c>
      <c r="G1497">
        <v>0</v>
      </c>
      <c r="H1497">
        <v>0</v>
      </c>
      <c r="I1497">
        <v>260.861538</v>
      </c>
      <c r="J1497">
        <v>2338.7160520000002</v>
      </c>
      <c r="K1497">
        <v>0.213369</v>
      </c>
      <c r="M1497" t="str">
        <f t="shared" si="47"/>
        <v>2021PVC (3)</v>
      </c>
    </row>
    <row r="1498" spans="1:13" x14ac:dyDescent="0.25">
      <c r="A1498" t="s">
        <v>69</v>
      </c>
      <c r="B1498" t="str">
        <f t="shared" si="46"/>
        <v>2021</v>
      </c>
      <c r="C1498" t="s">
        <v>49</v>
      </c>
      <c r="D1498" t="s">
        <v>56</v>
      </c>
      <c r="E1498" t="s">
        <v>15</v>
      </c>
      <c r="F1498">
        <v>35.029940000000003</v>
      </c>
      <c r="G1498">
        <v>0</v>
      </c>
      <c r="H1498">
        <v>0</v>
      </c>
      <c r="I1498">
        <v>0</v>
      </c>
      <c r="J1498">
        <v>24506.052824999999</v>
      </c>
      <c r="K1498">
        <v>1.4270000000000001E-3</v>
      </c>
      <c r="M1498" t="str">
        <f t="shared" si="47"/>
        <v>2021PVC (3)</v>
      </c>
    </row>
    <row r="1499" spans="1:13" x14ac:dyDescent="0.25">
      <c r="A1499" t="s">
        <v>69</v>
      </c>
      <c r="B1499" t="str">
        <f t="shared" si="46"/>
        <v>2021</v>
      </c>
      <c r="C1499" t="s">
        <v>37</v>
      </c>
      <c r="D1499" t="s">
        <v>38</v>
      </c>
      <c r="E1499" t="s">
        <v>13</v>
      </c>
      <c r="F1499">
        <v>0</v>
      </c>
      <c r="G1499">
        <v>0</v>
      </c>
      <c r="H1499">
        <v>0</v>
      </c>
      <c r="I1499">
        <v>0</v>
      </c>
      <c r="J1499">
        <v>48172.204492999997</v>
      </c>
      <c r="K1499">
        <v>0</v>
      </c>
      <c r="M1499" t="str">
        <f t="shared" si="47"/>
        <v>2021Clothing</v>
      </c>
    </row>
    <row r="1500" spans="1:13" x14ac:dyDescent="0.25">
      <c r="A1500" t="s">
        <v>69</v>
      </c>
      <c r="B1500" t="str">
        <f t="shared" si="46"/>
        <v>2021</v>
      </c>
      <c r="C1500" t="s">
        <v>37</v>
      </c>
      <c r="D1500" t="s">
        <v>38</v>
      </c>
      <c r="E1500" t="s">
        <v>14</v>
      </c>
      <c r="F1500">
        <v>0</v>
      </c>
      <c r="G1500">
        <v>0</v>
      </c>
      <c r="H1500">
        <v>0</v>
      </c>
      <c r="I1500">
        <v>0</v>
      </c>
      <c r="J1500">
        <v>3757.320725</v>
      </c>
      <c r="K1500">
        <v>0</v>
      </c>
      <c r="M1500" t="str">
        <f t="shared" si="47"/>
        <v>2021Clothing</v>
      </c>
    </row>
    <row r="1501" spans="1:13" x14ac:dyDescent="0.25">
      <c r="A1501" t="s">
        <v>69</v>
      </c>
      <c r="B1501" t="str">
        <f t="shared" si="46"/>
        <v>2021</v>
      </c>
      <c r="C1501" t="s">
        <v>37</v>
      </c>
      <c r="D1501" t="s">
        <v>38</v>
      </c>
      <c r="E1501" t="s">
        <v>15</v>
      </c>
      <c r="F1501">
        <v>0</v>
      </c>
      <c r="G1501">
        <v>0</v>
      </c>
      <c r="H1501">
        <v>0</v>
      </c>
      <c r="I1501">
        <v>0</v>
      </c>
      <c r="J1501">
        <v>63601.568488999997</v>
      </c>
      <c r="K1501">
        <v>0</v>
      </c>
      <c r="M1501" t="str">
        <f t="shared" si="47"/>
        <v>2021Clothing</v>
      </c>
    </row>
    <row r="1502" spans="1:13" x14ac:dyDescent="0.25">
      <c r="A1502" t="s">
        <v>69</v>
      </c>
      <c r="B1502" t="str">
        <f t="shared" si="46"/>
        <v>2021</v>
      </c>
      <c r="C1502" t="s">
        <v>37</v>
      </c>
      <c r="D1502" t="s">
        <v>39</v>
      </c>
      <c r="E1502" t="s">
        <v>13</v>
      </c>
      <c r="F1502">
        <v>33184</v>
      </c>
      <c r="G1502">
        <v>0</v>
      </c>
      <c r="H1502">
        <v>0</v>
      </c>
      <c r="I1502">
        <v>0</v>
      </c>
      <c r="J1502">
        <v>73991.543558000005</v>
      </c>
      <c r="K1502">
        <v>0.30962200000000001</v>
      </c>
      <c r="M1502" t="str">
        <f t="shared" si="47"/>
        <v>2021Other textiles</v>
      </c>
    </row>
    <row r="1503" spans="1:13" x14ac:dyDescent="0.25">
      <c r="A1503" t="s">
        <v>69</v>
      </c>
      <c r="B1503" t="str">
        <f t="shared" si="46"/>
        <v>2021</v>
      </c>
      <c r="C1503" t="s">
        <v>37</v>
      </c>
      <c r="D1503" t="s">
        <v>39</v>
      </c>
      <c r="E1503" t="s">
        <v>14</v>
      </c>
      <c r="F1503">
        <v>0</v>
      </c>
      <c r="G1503">
        <v>0</v>
      </c>
      <c r="H1503">
        <v>0</v>
      </c>
      <c r="I1503">
        <v>0</v>
      </c>
      <c r="J1503">
        <v>6697.3106180000004</v>
      </c>
      <c r="K1503">
        <v>0</v>
      </c>
      <c r="M1503" t="str">
        <f t="shared" si="47"/>
        <v>2021Other textiles</v>
      </c>
    </row>
    <row r="1504" spans="1:13" x14ac:dyDescent="0.25">
      <c r="A1504" t="s">
        <v>69</v>
      </c>
      <c r="B1504" t="str">
        <f t="shared" si="46"/>
        <v>2021</v>
      </c>
      <c r="C1504" t="s">
        <v>37</v>
      </c>
      <c r="D1504" t="s">
        <v>39</v>
      </c>
      <c r="E1504" t="s">
        <v>15</v>
      </c>
      <c r="F1504">
        <v>0</v>
      </c>
      <c r="G1504">
        <v>0</v>
      </c>
      <c r="H1504">
        <v>0</v>
      </c>
      <c r="I1504">
        <v>0</v>
      </c>
      <c r="J1504">
        <v>20826.482973999999</v>
      </c>
      <c r="K1504">
        <v>0</v>
      </c>
      <c r="M1504" t="str">
        <f t="shared" si="47"/>
        <v>2021Other textiles</v>
      </c>
    </row>
    <row r="1505" spans="1:13" x14ac:dyDescent="0.25">
      <c r="A1505" t="s">
        <v>69</v>
      </c>
      <c r="B1505" t="str">
        <f t="shared" si="46"/>
        <v>2021</v>
      </c>
      <c r="C1505" t="s">
        <v>40</v>
      </c>
      <c r="D1505" t="s">
        <v>47</v>
      </c>
      <c r="E1505" t="s">
        <v>13</v>
      </c>
      <c r="F1505">
        <v>6814</v>
      </c>
      <c r="G1505">
        <v>0</v>
      </c>
      <c r="H1505">
        <v>0</v>
      </c>
      <c r="I1505">
        <v>8543</v>
      </c>
      <c r="J1505">
        <v>0</v>
      </c>
      <c r="K1505">
        <v>1</v>
      </c>
      <c r="M1505" t="str">
        <f t="shared" si="47"/>
        <v>2021Offroad tyres</v>
      </c>
    </row>
    <row r="1506" spans="1:13" x14ac:dyDescent="0.25">
      <c r="A1506" t="s">
        <v>69</v>
      </c>
      <c r="B1506" t="str">
        <f t="shared" si="46"/>
        <v>2021</v>
      </c>
      <c r="C1506" t="s">
        <v>40</v>
      </c>
      <c r="D1506" t="s">
        <v>47</v>
      </c>
      <c r="E1506" t="s">
        <v>14</v>
      </c>
      <c r="F1506">
        <v>0</v>
      </c>
      <c r="G1506">
        <v>0</v>
      </c>
      <c r="H1506">
        <v>0</v>
      </c>
      <c r="I1506">
        <v>0</v>
      </c>
      <c r="J1506">
        <v>0</v>
      </c>
      <c r="M1506" t="str">
        <f t="shared" si="47"/>
        <v>2021Offroad tyres</v>
      </c>
    </row>
    <row r="1507" spans="1:13" x14ac:dyDescent="0.25">
      <c r="A1507" t="s">
        <v>69</v>
      </c>
      <c r="B1507" t="str">
        <f t="shared" si="46"/>
        <v>2021</v>
      </c>
      <c r="C1507" t="s">
        <v>40</v>
      </c>
      <c r="D1507" t="s">
        <v>47</v>
      </c>
      <c r="E1507" t="s">
        <v>15</v>
      </c>
      <c r="F1507">
        <v>0</v>
      </c>
      <c r="G1507">
        <v>0</v>
      </c>
      <c r="H1507">
        <v>0</v>
      </c>
      <c r="I1507">
        <v>0</v>
      </c>
      <c r="J1507">
        <v>0</v>
      </c>
      <c r="M1507" t="str">
        <f t="shared" si="47"/>
        <v>2021Offroad tyres</v>
      </c>
    </row>
    <row r="1508" spans="1:13" x14ac:dyDescent="0.25">
      <c r="A1508" t="s">
        <v>69</v>
      </c>
      <c r="B1508" t="str">
        <f t="shared" si="46"/>
        <v>2021</v>
      </c>
      <c r="C1508" t="s">
        <v>40</v>
      </c>
      <c r="D1508" t="s">
        <v>41</v>
      </c>
      <c r="E1508" t="s">
        <v>13</v>
      </c>
      <c r="F1508">
        <v>0</v>
      </c>
      <c r="G1508">
        <v>0</v>
      </c>
      <c r="H1508">
        <v>0</v>
      </c>
      <c r="I1508">
        <v>13548.855034</v>
      </c>
      <c r="J1508">
        <v>10359.537625999999</v>
      </c>
      <c r="K1508">
        <v>0.56669800000000004</v>
      </c>
      <c r="M1508" t="str">
        <f t="shared" si="47"/>
        <v>2021Other rubber</v>
      </c>
    </row>
    <row r="1509" spans="1:13" x14ac:dyDescent="0.25">
      <c r="A1509" t="s">
        <v>69</v>
      </c>
      <c r="B1509" t="str">
        <f t="shared" si="46"/>
        <v>2021</v>
      </c>
      <c r="C1509" t="s">
        <v>40</v>
      </c>
      <c r="D1509" t="s">
        <v>41</v>
      </c>
      <c r="E1509" t="s">
        <v>14</v>
      </c>
      <c r="F1509">
        <v>0</v>
      </c>
      <c r="G1509">
        <v>0</v>
      </c>
      <c r="H1509">
        <v>0</v>
      </c>
      <c r="I1509">
        <v>0</v>
      </c>
      <c r="J1509">
        <v>181.912023</v>
      </c>
      <c r="K1509">
        <v>0</v>
      </c>
      <c r="M1509" t="str">
        <f t="shared" si="47"/>
        <v>2021Other rubber</v>
      </c>
    </row>
    <row r="1510" spans="1:13" x14ac:dyDescent="0.25">
      <c r="A1510" t="s">
        <v>69</v>
      </c>
      <c r="B1510" t="str">
        <f t="shared" si="46"/>
        <v>2021</v>
      </c>
      <c r="C1510" t="s">
        <v>40</v>
      </c>
      <c r="D1510" t="s">
        <v>41</v>
      </c>
      <c r="E1510" t="s">
        <v>15</v>
      </c>
      <c r="F1510">
        <v>0</v>
      </c>
      <c r="G1510">
        <v>0</v>
      </c>
      <c r="H1510">
        <v>0</v>
      </c>
      <c r="I1510">
        <v>1639.1449660000001</v>
      </c>
      <c r="J1510">
        <v>2498.7134569999998</v>
      </c>
      <c r="K1510">
        <v>0.39613300000000001</v>
      </c>
      <c r="M1510" t="str">
        <f t="shared" si="47"/>
        <v>2021Other rubber</v>
      </c>
    </row>
    <row r="1511" spans="1:13" x14ac:dyDescent="0.25">
      <c r="A1511" t="s">
        <v>69</v>
      </c>
      <c r="B1511" t="str">
        <f t="shared" si="46"/>
        <v>2021</v>
      </c>
      <c r="C1511" t="s">
        <v>40</v>
      </c>
      <c r="D1511" t="s">
        <v>42</v>
      </c>
      <c r="E1511" t="s">
        <v>13</v>
      </c>
      <c r="F1511">
        <v>23287</v>
      </c>
      <c r="G1511">
        <v>0</v>
      </c>
      <c r="H1511">
        <v>0</v>
      </c>
      <c r="I1511">
        <v>8371.5003059999999</v>
      </c>
      <c r="J1511">
        <v>1127.65391</v>
      </c>
      <c r="K1511">
        <v>0.96560500000000005</v>
      </c>
      <c r="M1511" t="str">
        <f t="shared" si="47"/>
        <v>2021Passenger tyres</v>
      </c>
    </row>
    <row r="1512" spans="1:13" x14ac:dyDescent="0.25">
      <c r="A1512" t="s">
        <v>69</v>
      </c>
      <c r="B1512" t="str">
        <f t="shared" si="46"/>
        <v>2021</v>
      </c>
      <c r="C1512" t="s">
        <v>40</v>
      </c>
      <c r="D1512" t="s">
        <v>42</v>
      </c>
      <c r="E1512" t="s">
        <v>14</v>
      </c>
      <c r="F1512">
        <v>0</v>
      </c>
      <c r="G1512">
        <v>0</v>
      </c>
      <c r="H1512">
        <v>0</v>
      </c>
      <c r="I1512">
        <v>0</v>
      </c>
      <c r="J1512">
        <v>130.46868000000001</v>
      </c>
      <c r="K1512">
        <v>0</v>
      </c>
      <c r="M1512" t="str">
        <f t="shared" si="47"/>
        <v>2021Passenger tyres</v>
      </c>
    </row>
    <row r="1513" spans="1:13" x14ac:dyDescent="0.25">
      <c r="A1513" t="s">
        <v>69</v>
      </c>
      <c r="B1513" t="str">
        <f t="shared" si="46"/>
        <v>2021</v>
      </c>
      <c r="C1513" t="s">
        <v>40</v>
      </c>
      <c r="D1513" t="s">
        <v>42</v>
      </c>
      <c r="E1513" t="s">
        <v>15</v>
      </c>
      <c r="F1513">
        <v>0</v>
      </c>
      <c r="G1513">
        <v>0</v>
      </c>
      <c r="H1513">
        <v>0</v>
      </c>
      <c r="I1513">
        <v>1738.4996940000001</v>
      </c>
      <c r="J1513">
        <v>0</v>
      </c>
      <c r="K1513">
        <v>1</v>
      </c>
      <c r="M1513" t="str">
        <f t="shared" si="47"/>
        <v>2021Passenger tyres</v>
      </c>
    </row>
    <row r="1514" spans="1:13" x14ac:dyDescent="0.25">
      <c r="A1514" t="s">
        <v>69</v>
      </c>
      <c r="B1514" t="str">
        <f t="shared" si="46"/>
        <v>2021</v>
      </c>
      <c r="C1514" t="s">
        <v>40</v>
      </c>
      <c r="D1514" t="s">
        <v>43</v>
      </c>
      <c r="E1514" t="s">
        <v>13</v>
      </c>
      <c r="F1514">
        <v>12900</v>
      </c>
      <c r="G1514">
        <v>0</v>
      </c>
      <c r="H1514">
        <v>0</v>
      </c>
      <c r="I1514">
        <v>0</v>
      </c>
      <c r="J1514">
        <v>0</v>
      </c>
      <c r="K1514">
        <v>1</v>
      </c>
      <c r="M1514" t="str">
        <f t="shared" si="47"/>
        <v>2021Truck tyres</v>
      </c>
    </row>
    <row r="1515" spans="1:13" x14ac:dyDescent="0.25">
      <c r="A1515" t="s">
        <v>69</v>
      </c>
      <c r="B1515" t="str">
        <f t="shared" si="46"/>
        <v>2021</v>
      </c>
      <c r="C1515" t="s">
        <v>40</v>
      </c>
      <c r="D1515" t="s">
        <v>43</v>
      </c>
      <c r="E1515" t="s">
        <v>14</v>
      </c>
      <c r="F1515">
        <v>0</v>
      </c>
      <c r="G1515">
        <v>0</v>
      </c>
      <c r="H1515">
        <v>0</v>
      </c>
      <c r="I1515">
        <v>0</v>
      </c>
      <c r="J1515">
        <v>0</v>
      </c>
      <c r="M1515" t="str">
        <f t="shared" si="47"/>
        <v>2021Truck tyres</v>
      </c>
    </row>
    <row r="1516" spans="1:13" x14ac:dyDescent="0.25">
      <c r="A1516" t="s">
        <v>69</v>
      </c>
      <c r="B1516" t="str">
        <f t="shared" si="46"/>
        <v>2021</v>
      </c>
      <c r="C1516" t="s">
        <v>40</v>
      </c>
      <c r="D1516" t="s">
        <v>43</v>
      </c>
      <c r="E1516" t="s">
        <v>15</v>
      </c>
      <c r="F1516">
        <v>0</v>
      </c>
      <c r="G1516">
        <v>0</v>
      </c>
      <c r="H1516">
        <v>0</v>
      </c>
      <c r="I1516">
        <v>0</v>
      </c>
      <c r="J1516">
        <v>0</v>
      </c>
      <c r="M1516" t="str">
        <f t="shared" si="47"/>
        <v>2021Truck tyres</v>
      </c>
    </row>
  </sheetData>
  <mergeCells count="1">
    <mergeCell ref="L1:L104857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16"/>
  <sheetViews>
    <sheetView topLeftCell="A476" workbookViewId="0">
      <selection activeCell="H10" sqref="H10"/>
    </sheetView>
  </sheetViews>
  <sheetFormatPr defaultRowHeight="15" x14ac:dyDescent="0.25"/>
  <cols>
    <col min="1" max="1" width="12" bestFit="1" customWidth="1"/>
    <col min="5" max="5" width="28.5703125" bestFit="1" customWidth="1"/>
    <col min="6" max="6" width="15.140625" bestFit="1" customWidth="1"/>
  </cols>
  <sheetData>
    <row r="1" spans="1:6" x14ac:dyDescent="0.25">
      <c r="A1" t="s">
        <v>4</v>
      </c>
      <c r="B1" t="s">
        <v>80</v>
      </c>
      <c r="E1" s="1" t="s">
        <v>70</v>
      </c>
      <c r="F1" t="s">
        <v>73</v>
      </c>
    </row>
    <row r="2" spans="1:6" x14ac:dyDescent="0.25">
      <c r="A2">
        <v>4115</v>
      </c>
      <c r="B2" t="s">
        <v>81</v>
      </c>
      <c r="E2" s="2" t="s">
        <v>88</v>
      </c>
      <c r="F2" s="3">
        <v>37949</v>
      </c>
    </row>
    <row r="3" spans="1:6" x14ac:dyDescent="0.25">
      <c r="A3">
        <v>134808</v>
      </c>
      <c r="B3" t="s">
        <v>81</v>
      </c>
      <c r="E3" s="2" t="s">
        <v>81</v>
      </c>
      <c r="F3" s="3">
        <v>138923</v>
      </c>
    </row>
    <row r="4" spans="1:6" x14ac:dyDescent="0.25">
      <c r="A4">
        <v>0</v>
      </c>
      <c r="B4" t="s">
        <v>81</v>
      </c>
      <c r="E4" s="2" t="s">
        <v>82</v>
      </c>
      <c r="F4" s="3">
        <v>385214</v>
      </c>
    </row>
    <row r="5" spans="1:6" x14ac:dyDescent="0.25">
      <c r="A5">
        <v>7996</v>
      </c>
      <c r="B5" t="s">
        <v>82</v>
      </c>
      <c r="E5" s="2" t="s">
        <v>95</v>
      </c>
      <c r="F5" s="3">
        <v>408814</v>
      </c>
    </row>
    <row r="6" spans="1:6" x14ac:dyDescent="0.25">
      <c r="A6">
        <v>367220</v>
      </c>
      <c r="B6" t="s">
        <v>82</v>
      </c>
      <c r="E6" s="2" t="s">
        <v>99</v>
      </c>
      <c r="F6" s="3">
        <v>5000</v>
      </c>
    </row>
    <row r="7" spans="1:6" x14ac:dyDescent="0.25">
      <c r="A7">
        <v>9998</v>
      </c>
      <c r="B7" t="s">
        <v>82</v>
      </c>
      <c r="E7" s="2" t="s">
        <v>83</v>
      </c>
      <c r="F7" s="3">
        <v>1733505</v>
      </c>
    </row>
    <row r="8" spans="1:6" x14ac:dyDescent="0.25">
      <c r="A8">
        <v>49883</v>
      </c>
      <c r="B8" t="s">
        <v>83</v>
      </c>
      <c r="E8" s="2" t="s">
        <v>86</v>
      </c>
      <c r="F8" s="3">
        <v>142617</v>
      </c>
    </row>
    <row r="9" spans="1:6" x14ac:dyDescent="0.25">
      <c r="A9">
        <v>1666870</v>
      </c>
      <c r="B9" t="s">
        <v>83</v>
      </c>
      <c r="E9" s="2" t="s">
        <v>89</v>
      </c>
      <c r="F9" s="3">
        <v>784992</v>
      </c>
    </row>
    <row r="10" spans="1:6" x14ac:dyDescent="0.25">
      <c r="A10">
        <v>16752</v>
      </c>
      <c r="B10" t="s">
        <v>83</v>
      </c>
      <c r="E10" s="2" t="s">
        <v>91</v>
      </c>
      <c r="F10" s="3">
        <v>25796</v>
      </c>
    </row>
    <row r="11" spans="1:6" x14ac:dyDescent="0.25">
      <c r="A11">
        <v>9404</v>
      </c>
      <c r="B11" t="s">
        <v>84</v>
      </c>
      <c r="E11" s="2" t="s">
        <v>92</v>
      </c>
      <c r="F11" s="3">
        <v>276293</v>
      </c>
    </row>
    <row r="12" spans="1:6" x14ac:dyDescent="0.25">
      <c r="A12">
        <v>17882</v>
      </c>
      <c r="B12" t="s">
        <v>84</v>
      </c>
      <c r="E12" s="2" t="s">
        <v>96</v>
      </c>
      <c r="F12" s="3">
        <v>175611</v>
      </c>
    </row>
    <row r="13" spans="1:6" x14ac:dyDescent="0.25">
      <c r="A13">
        <v>4</v>
      </c>
      <c r="B13" t="s">
        <v>84</v>
      </c>
      <c r="E13" s="2" t="s">
        <v>87</v>
      </c>
      <c r="F13" s="3">
        <v>25000</v>
      </c>
    </row>
    <row r="14" spans="1:6" x14ac:dyDescent="0.25">
      <c r="A14">
        <v>11777</v>
      </c>
      <c r="B14" t="s">
        <v>85</v>
      </c>
      <c r="E14" s="2" t="s">
        <v>90</v>
      </c>
      <c r="F14" s="3">
        <v>20822</v>
      </c>
    </row>
    <row r="15" spans="1:6" x14ac:dyDescent="0.25">
      <c r="A15">
        <v>615758</v>
      </c>
      <c r="B15" t="s">
        <v>85</v>
      </c>
      <c r="E15" s="2" t="s">
        <v>93</v>
      </c>
      <c r="F15" s="3">
        <v>28597</v>
      </c>
    </row>
    <row r="16" spans="1:6" x14ac:dyDescent="0.25">
      <c r="A16">
        <v>476</v>
      </c>
      <c r="B16" t="s">
        <v>85</v>
      </c>
      <c r="E16" s="2" t="s">
        <v>97</v>
      </c>
      <c r="F16" s="3">
        <v>10004</v>
      </c>
    </row>
    <row r="17" spans="1:6" x14ac:dyDescent="0.25">
      <c r="A17">
        <v>44975</v>
      </c>
      <c r="B17" t="s">
        <v>86</v>
      </c>
      <c r="E17" s="2" t="s">
        <v>101</v>
      </c>
      <c r="F17" s="3">
        <v>2586</v>
      </c>
    </row>
    <row r="18" spans="1:6" x14ac:dyDescent="0.25">
      <c r="A18">
        <v>0</v>
      </c>
      <c r="B18" t="s">
        <v>86</v>
      </c>
      <c r="E18" s="2" t="s">
        <v>100</v>
      </c>
      <c r="F18" s="3">
        <v>900</v>
      </c>
    </row>
    <row r="19" spans="1:6" x14ac:dyDescent="0.25">
      <c r="A19">
        <v>97642</v>
      </c>
      <c r="B19" t="s">
        <v>86</v>
      </c>
      <c r="E19" s="2" t="s">
        <v>102</v>
      </c>
      <c r="F19" s="3">
        <v>9970</v>
      </c>
    </row>
    <row r="20" spans="1:6" x14ac:dyDescent="0.25">
      <c r="A20">
        <v>25000</v>
      </c>
      <c r="B20" t="s">
        <v>87</v>
      </c>
      <c r="E20" s="2" t="s">
        <v>84</v>
      </c>
      <c r="F20" s="3">
        <v>27290</v>
      </c>
    </row>
    <row r="21" spans="1:6" x14ac:dyDescent="0.25">
      <c r="A21">
        <v>0</v>
      </c>
      <c r="B21" t="s">
        <v>87</v>
      </c>
      <c r="E21" s="2" t="s">
        <v>98</v>
      </c>
      <c r="F21" s="3">
        <v>224926</v>
      </c>
    </row>
    <row r="22" spans="1:6" x14ac:dyDescent="0.25">
      <c r="A22">
        <v>0</v>
      </c>
      <c r="B22" t="s">
        <v>87</v>
      </c>
      <c r="E22" s="2" t="s">
        <v>85</v>
      </c>
      <c r="F22" s="3">
        <v>628011</v>
      </c>
    </row>
    <row r="23" spans="1:6" x14ac:dyDescent="0.25">
      <c r="A23">
        <v>33885</v>
      </c>
      <c r="B23" t="s">
        <v>88</v>
      </c>
      <c r="E23" s="2" t="s">
        <v>103</v>
      </c>
      <c r="F23" s="3">
        <v>13777</v>
      </c>
    </row>
    <row r="24" spans="1:6" x14ac:dyDescent="0.25">
      <c r="A24">
        <v>2573</v>
      </c>
      <c r="B24" t="s">
        <v>88</v>
      </c>
      <c r="E24" s="2" t="s">
        <v>94</v>
      </c>
      <c r="F24" s="3">
        <v>84001</v>
      </c>
    </row>
    <row r="25" spans="1:6" x14ac:dyDescent="0.25">
      <c r="A25">
        <v>1491</v>
      </c>
      <c r="B25" t="s">
        <v>88</v>
      </c>
      <c r="E25" s="2" t="s">
        <v>112</v>
      </c>
      <c r="F25" s="3">
        <v>22067</v>
      </c>
    </row>
    <row r="26" spans="1:6" x14ac:dyDescent="0.25">
      <c r="A26">
        <v>554018</v>
      </c>
      <c r="B26" t="s">
        <v>89</v>
      </c>
      <c r="E26" s="2" t="s">
        <v>104</v>
      </c>
      <c r="F26" s="3">
        <v>189520</v>
      </c>
    </row>
    <row r="27" spans="1:6" x14ac:dyDescent="0.25">
      <c r="A27">
        <v>118552</v>
      </c>
      <c r="B27" t="s">
        <v>89</v>
      </c>
      <c r="E27" s="2" t="s">
        <v>105</v>
      </c>
      <c r="F27" s="3">
        <v>437843</v>
      </c>
    </row>
    <row r="28" spans="1:6" x14ac:dyDescent="0.25">
      <c r="A28">
        <v>112422</v>
      </c>
      <c r="B28" t="s">
        <v>89</v>
      </c>
      <c r="E28" s="2" t="s">
        <v>119</v>
      </c>
      <c r="F28" s="3">
        <v>366919</v>
      </c>
    </row>
    <row r="29" spans="1:6" x14ac:dyDescent="0.25">
      <c r="A29">
        <v>16361</v>
      </c>
      <c r="B29" t="s">
        <v>90</v>
      </c>
      <c r="E29" s="2" t="s">
        <v>106</v>
      </c>
      <c r="F29" s="3">
        <v>1695308</v>
      </c>
    </row>
    <row r="30" spans="1:6" x14ac:dyDescent="0.25">
      <c r="A30">
        <v>2375</v>
      </c>
      <c r="B30" t="s">
        <v>90</v>
      </c>
      <c r="E30" s="2" t="s">
        <v>110</v>
      </c>
      <c r="F30" s="3">
        <v>187955</v>
      </c>
    </row>
    <row r="31" spans="1:6" x14ac:dyDescent="0.25">
      <c r="A31">
        <v>2086</v>
      </c>
      <c r="B31" t="s">
        <v>90</v>
      </c>
      <c r="E31" s="2" t="s">
        <v>113</v>
      </c>
      <c r="F31" s="3">
        <v>937397</v>
      </c>
    </row>
    <row r="32" spans="1:6" x14ac:dyDescent="0.25">
      <c r="A32">
        <v>22296</v>
      </c>
      <c r="B32" t="s">
        <v>91</v>
      </c>
      <c r="E32" s="2" t="s">
        <v>115</v>
      </c>
      <c r="F32" s="3">
        <v>48583</v>
      </c>
    </row>
    <row r="33" spans="1:6" x14ac:dyDescent="0.25">
      <c r="A33">
        <v>0</v>
      </c>
      <c r="B33" t="s">
        <v>91</v>
      </c>
      <c r="E33" s="2" t="s">
        <v>116</v>
      </c>
      <c r="F33" s="3">
        <v>339358</v>
      </c>
    </row>
    <row r="34" spans="1:6" x14ac:dyDescent="0.25">
      <c r="A34">
        <v>3500</v>
      </c>
      <c r="B34" t="s">
        <v>91</v>
      </c>
      <c r="E34" s="2" t="s">
        <v>120</v>
      </c>
      <c r="F34" s="3">
        <v>1200</v>
      </c>
    </row>
    <row r="35" spans="1:6" x14ac:dyDescent="0.25">
      <c r="A35">
        <v>37504</v>
      </c>
      <c r="B35" t="s">
        <v>92</v>
      </c>
      <c r="E35" s="2" t="s">
        <v>121</v>
      </c>
      <c r="F35" s="3">
        <v>93801</v>
      </c>
    </row>
    <row r="36" spans="1:6" x14ac:dyDescent="0.25">
      <c r="A36">
        <v>38833</v>
      </c>
      <c r="B36" t="s">
        <v>92</v>
      </c>
      <c r="E36" s="2" t="s">
        <v>125</v>
      </c>
      <c r="F36" s="3">
        <v>2768</v>
      </c>
    </row>
    <row r="37" spans="1:6" x14ac:dyDescent="0.25">
      <c r="A37">
        <v>199956</v>
      </c>
      <c r="B37" t="s">
        <v>92</v>
      </c>
      <c r="E37" s="2" t="s">
        <v>111</v>
      </c>
      <c r="F37" s="3">
        <v>14058</v>
      </c>
    </row>
    <row r="38" spans="1:6" x14ac:dyDescent="0.25">
      <c r="A38">
        <v>14339</v>
      </c>
      <c r="B38" t="s">
        <v>93</v>
      </c>
      <c r="E38" s="2" t="s">
        <v>114</v>
      </c>
      <c r="F38" s="3">
        <v>64851</v>
      </c>
    </row>
    <row r="39" spans="1:6" x14ac:dyDescent="0.25">
      <c r="A39">
        <v>13900</v>
      </c>
      <c r="B39" t="s">
        <v>93</v>
      </c>
      <c r="E39" s="2" t="s">
        <v>117</v>
      </c>
      <c r="F39" s="3">
        <v>0</v>
      </c>
    </row>
    <row r="40" spans="1:6" x14ac:dyDescent="0.25">
      <c r="A40">
        <v>358</v>
      </c>
      <c r="B40" t="s">
        <v>93</v>
      </c>
      <c r="E40" s="2" t="s">
        <v>122</v>
      </c>
      <c r="F40" s="3">
        <v>136367</v>
      </c>
    </row>
    <row r="41" spans="1:6" x14ac:dyDescent="0.25">
      <c r="A41">
        <v>81481</v>
      </c>
      <c r="B41" t="s">
        <v>94</v>
      </c>
      <c r="E41" s="2" t="s">
        <v>124</v>
      </c>
      <c r="F41" s="3">
        <v>2320</v>
      </c>
    </row>
    <row r="42" spans="1:6" x14ac:dyDescent="0.25">
      <c r="A42">
        <v>1082</v>
      </c>
      <c r="B42" t="s">
        <v>94</v>
      </c>
      <c r="E42" s="2" t="s">
        <v>126</v>
      </c>
      <c r="F42" s="3">
        <v>13632</v>
      </c>
    </row>
    <row r="43" spans="1:6" x14ac:dyDescent="0.25">
      <c r="A43">
        <v>1438</v>
      </c>
      <c r="B43" t="s">
        <v>94</v>
      </c>
      <c r="E43" s="2" t="s">
        <v>107</v>
      </c>
      <c r="F43" s="3">
        <v>22300</v>
      </c>
    </row>
    <row r="44" spans="1:6" x14ac:dyDescent="0.25">
      <c r="A44">
        <v>347561</v>
      </c>
      <c r="B44" t="s">
        <v>95</v>
      </c>
      <c r="E44" s="2" t="s">
        <v>123</v>
      </c>
      <c r="F44" s="3">
        <v>56355</v>
      </c>
    </row>
    <row r="45" spans="1:6" x14ac:dyDescent="0.25">
      <c r="A45">
        <v>0</v>
      </c>
      <c r="B45" t="s">
        <v>95</v>
      </c>
      <c r="E45" s="2" t="s">
        <v>108</v>
      </c>
      <c r="F45" s="3">
        <v>81433</v>
      </c>
    </row>
    <row r="46" spans="1:6" x14ac:dyDescent="0.25">
      <c r="A46">
        <v>61253</v>
      </c>
      <c r="B46" t="s">
        <v>95</v>
      </c>
      <c r="E46" s="2" t="s">
        <v>109</v>
      </c>
      <c r="F46" s="3">
        <v>743697</v>
      </c>
    </row>
    <row r="47" spans="1:6" x14ac:dyDescent="0.25">
      <c r="A47">
        <v>62160</v>
      </c>
      <c r="B47" t="s">
        <v>96</v>
      </c>
      <c r="E47" s="2" t="s">
        <v>127</v>
      </c>
      <c r="F47" s="3">
        <v>9633</v>
      </c>
    </row>
    <row r="48" spans="1:6" x14ac:dyDescent="0.25">
      <c r="A48">
        <v>0</v>
      </c>
      <c r="B48" t="s">
        <v>96</v>
      </c>
      <c r="E48" s="2" t="s">
        <v>118</v>
      </c>
      <c r="F48" s="3">
        <v>179412</v>
      </c>
    </row>
    <row r="49" spans="1:6" x14ac:dyDescent="0.25">
      <c r="A49">
        <v>113451</v>
      </c>
      <c r="B49" t="s">
        <v>96</v>
      </c>
      <c r="E49" s="2" t="s">
        <v>136</v>
      </c>
      <c r="F49" s="3">
        <v>16596</v>
      </c>
    </row>
    <row r="50" spans="1:6" x14ac:dyDescent="0.25">
      <c r="A50">
        <v>0</v>
      </c>
      <c r="B50" t="s">
        <v>97</v>
      </c>
      <c r="E50" s="2" t="s">
        <v>128</v>
      </c>
      <c r="F50" s="3">
        <v>151965</v>
      </c>
    </row>
    <row r="51" spans="1:6" x14ac:dyDescent="0.25">
      <c r="A51">
        <v>0</v>
      </c>
      <c r="B51" t="s">
        <v>97</v>
      </c>
      <c r="E51" s="2" t="s">
        <v>129</v>
      </c>
      <c r="F51" s="3">
        <v>293128</v>
      </c>
    </row>
    <row r="52" spans="1:6" x14ac:dyDescent="0.25">
      <c r="A52">
        <v>10004</v>
      </c>
      <c r="B52" t="s">
        <v>97</v>
      </c>
      <c r="E52" s="2" t="s">
        <v>143</v>
      </c>
      <c r="F52" s="3">
        <v>379546.38</v>
      </c>
    </row>
    <row r="53" spans="1:6" x14ac:dyDescent="0.25">
      <c r="A53">
        <v>172506</v>
      </c>
      <c r="B53" t="s">
        <v>98</v>
      </c>
      <c r="E53" s="2" t="s">
        <v>155</v>
      </c>
      <c r="F53" s="3">
        <v>0</v>
      </c>
    </row>
    <row r="54" spans="1:6" x14ac:dyDescent="0.25">
      <c r="A54">
        <v>0</v>
      </c>
      <c r="B54" t="s">
        <v>98</v>
      </c>
      <c r="E54" s="2" t="s">
        <v>130</v>
      </c>
      <c r="F54" s="3">
        <v>1717318</v>
      </c>
    </row>
    <row r="55" spans="1:6" x14ac:dyDescent="0.25">
      <c r="A55">
        <v>52420</v>
      </c>
      <c r="B55" t="s">
        <v>98</v>
      </c>
      <c r="E55" s="2" t="s">
        <v>134</v>
      </c>
      <c r="F55" s="3">
        <v>162320</v>
      </c>
    </row>
    <row r="56" spans="1:6" x14ac:dyDescent="0.25">
      <c r="A56">
        <v>0</v>
      </c>
      <c r="B56" t="s">
        <v>99</v>
      </c>
      <c r="E56" s="2" t="s">
        <v>137</v>
      </c>
      <c r="F56" s="3">
        <v>772972.48</v>
      </c>
    </row>
    <row r="57" spans="1:6" x14ac:dyDescent="0.25">
      <c r="A57">
        <v>0</v>
      </c>
      <c r="B57" t="s">
        <v>99</v>
      </c>
      <c r="E57" s="2" t="s">
        <v>139</v>
      </c>
      <c r="F57" s="3">
        <v>28888</v>
      </c>
    </row>
    <row r="58" spans="1:6" x14ac:dyDescent="0.25">
      <c r="A58">
        <v>5000</v>
      </c>
      <c r="B58" t="s">
        <v>99</v>
      </c>
      <c r="E58" s="2" t="s">
        <v>140</v>
      </c>
      <c r="F58" s="3">
        <v>311059</v>
      </c>
    </row>
    <row r="59" spans="1:6" x14ac:dyDescent="0.25">
      <c r="A59">
        <v>900</v>
      </c>
      <c r="B59" t="s">
        <v>100</v>
      </c>
      <c r="E59" s="2" t="s">
        <v>148</v>
      </c>
      <c r="F59" s="3">
        <v>0</v>
      </c>
    </row>
    <row r="60" spans="1:6" x14ac:dyDescent="0.25">
      <c r="A60">
        <v>0</v>
      </c>
      <c r="B60" t="s">
        <v>100</v>
      </c>
      <c r="E60" s="2" t="s">
        <v>149</v>
      </c>
      <c r="F60" s="3">
        <v>0</v>
      </c>
    </row>
    <row r="61" spans="1:6" x14ac:dyDescent="0.25">
      <c r="A61">
        <v>0</v>
      </c>
      <c r="B61" t="s">
        <v>100</v>
      </c>
      <c r="E61" s="2" t="s">
        <v>144</v>
      </c>
      <c r="F61" s="3">
        <v>1208</v>
      </c>
    </row>
    <row r="62" spans="1:6" x14ac:dyDescent="0.25">
      <c r="A62">
        <v>2586</v>
      </c>
      <c r="B62" t="s">
        <v>101</v>
      </c>
      <c r="E62" s="2" t="s">
        <v>145</v>
      </c>
      <c r="F62" s="3">
        <v>85782</v>
      </c>
    </row>
    <row r="63" spans="1:6" x14ac:dyDescent="0.25">
      <c r="A63">
        <v>0</v>
      </c>
      <c r="B63" t="s">
        <v>101</v>
      </c>
      <c r="E63" s="2" t="s">
        <v>157</v>
      </c>
      <c r="F63" s="3">
        <v>9767</v>
      </c>
    </row>
    <row r="64" spans="1:6" x14ac:dyDescent="0.25">
      <c r="A64">
        <v>0</v>
      </c>
      <c r="B64" t="s">
        <v>101</v>
      </c>
      <c r="E64" s="2" t="s">
        <v>135</v>
      </c>
      <c r="F64" s="3">
        <v>11249</v>
      </c>
    </row>
    <row r="65" spans="1:6" x14ac:dyDescent="0.25">
      <c r="A65">
        <v>9770</v>
      </c>
      <c r="B65" t="s">
        <v>102</v>
      </c>
      <c r="E65" s="2" t="s">
        <v>138</v>
      </c>
      <c r="F65" s="3">
        <v>270427</v>
      </c>
    </row>
    <row r="66" spans="1:6" x14ac:dyDescent="0.25">
      <c r="A66">
        <v>0</v>
      </c>
      <c r="B66" t="s">
        <v>102</v>
      </c>
      <c r="E66" s="2" t="s">
        <v>141</v>
      </c>
      <c r="F66" s="3">
        <v>7917</v>
      </c>
    </row>
    <row r="67" spans="1:6" x14ac:dyDescent="0.25">
      <c r="A67">
        <v>200</v>
      </c>
      <c r="B67" t="s">
        <v>102</v>
      </c>
      <c r="E67" s="2" t="s">
        <v>146</v>
      </c>
      <c r="F67" s="3">
        <v>163881</v>
      </c>
    </row>
    <row r="68" spans="1:6" x14ac:dyDescent="0.25">
      <c r="A68">
        <v>13556</v>
      </c>
      <c r="B68" t="s">
        <v>103</v>
      </c>
      <c r="E68" s="2" t="s">
        <v>150</v>
      </c>
      <c r="F68" s="3">
        <v>0</v>
      </c>
    </row>
    <row r="69" spans="1:6" x14ac:dyDescent="0.25">
      <c r="A69">
        <v>0</v>
      </c>
      <c r="B69" t="s">
        <v>103</v>
      </c>
      <c r="E69" s="2" t="s">
        <v>158</v>
      </c>
      <c r="F69" s="3">
        <v>0</v>
      </c>
    </row>
    <row r="70" spans="1:6" x14ac:dyDescent="0.25">
      <c r="A70">
        <v>221</v>
      </c>
      <c r="B70" t="s">
        <v>103</v>
      </c>
      <c r="E70" s="2" t="s">
        <v>156</v>
      </c>
      <c r="F70" s="3">
        <v>507.6</v>
      </c>
    </row>
    <row r="71" spans="1:6" x14ac:dyDescent="0.25">
      <c r="A71">
        <v>7615</v>
      </c>
      <c r="B71" t="s">
        <v>104</v>
      </c>
      <c r="E71" s="2" t="s">
        <v>159</v>
      </c>
      <c r="F71" s="3">
        <v>6898</v>
      </c>
    </row>
    <row r="72" spans="1:6" x14ac:dyDescent="0.25">
      <c r="A72">
        <v>117340</v>
      </c>
      <c r="B72" t="s">
        <v>104</v>
      </c>
      <c r="E72" s="2" t="s">
        <v>151</v>
      </c>
      <c r="F72" s="3">
        <v>0</v>
      </c>
    </row>
    <row r="73" spans="1:6" x14ac:dyDescent="0.25">
      <c r="A73">
        <v>64565</v>
      </c>
      <c r="B73" t="s">
        <v>104</v>
      </c>
      <c r="E73" s="2" t="s">
        <v>131</v>
      </c>
      <c r="F73" s="3">
        <v>33475</v>
      </c>
    </row>
    <row r="74" spans="1:6" x14ac:dyDescent="0.25">
      <c r="A74">
        <v>37953</v>
      </c>
      <c r="B74" t="s">
        <v>105</v>
      </c>
      <c r="E74" s="2" t="s">
        <v>152</v>
      </c>
      <c r="F74" s="3">
        <v>0</v>
      </c>
    </row>
    <row r="75" spans="1:6" x14ac:dyDescent="0.25">
      <c r="A75">
        <v>388800</v>
      </c>
      <c r="B75" t="s">
        <v>105</v>
      </c>
      <c r="E75" s="2" t="s">
        <v>147</v>
      </c>
      <c r="F75" s="3">
        <v>89265</v>
      </c>
    </row>
    <row r="76" spans="1:6" x14ac:dyDescent="0.25">
      <c r="A76">
        <v>11090</v>
      </c>
      <c r="B76" t="s">
        <v>105</v>
      </c>
      <c r="E76" s="2" t="s">
        <v>153</v>
      </c>
      <c r="F76" s="3">
        <v>0</v>
      </c>
    </row>
    <row r="77" spans="1:6" x14ac:dyDescent="0.25">
      <c r="A77">
        <v>97963</v>
      </c>
      <c r="B77" t="s">
        <v>106</v>
      </c>
      <c r="E77" s="2" t="s">
        <v>154</v>
      </c>
      <c r="F77" s="3">
        <v>0</v>
      </c>
    </row>
    <row r="78" spans="1:6" x14ac:dyDescent="0.25">
      <c r="A78">
        <v>1547857</v>
      </c>
      <c r="B78" t="s">
        <v>106</v>
      </c>
      <c r="E78" s="2" t="s">
        <v>132</v>
      </c>
      <c r="F78" s="3">
        <v>102874</v>
      </c>
    </row>
    <row r="79" spans="1:6" x14ac:dyDescent="0.25">
      <c r="A79">
        <v>49488</v>
      </c>
      <c r="B79" t="s">
        <v>106</v>
      </c>
      <c r="E79" s="2" t="s">
        <v>133</v>
      </c>
      <c r="F79" s="3">
        <v>742793</v>
      </c>
    </row>
    <row r="80" spans="1:6" x14ac:dyDescent="0.25">
      <c r="A80">
        <v>20592</v>
      </c>
      <c r="B80" t="s">
        <v>107</v>
      </c>
      <c r="E80" s="2" t="s">
        <v>160</v>
      </c>
      <c r="F80" s="3">
        <v>8088</v>
      </c>
    </row>
    <row r="81" spans="1:6" x14ac:dyDescent="0.25">
      <c r="A81">
        <v>0</v>
      </c>
      <c r="B81" t="s">
        <v>107</v>
      </c>
      <c r="E81" s="2" t="s">
        <v>142</v>
      </c>
      <c r="F81" s="3">
        <v>121329.9</v>
      </c>
    </row>
    <row r="82" spans="1:6" x14ac:dyDescent="0.25">
      <c r="A82">
        <v>1708</v>
      </c>
      <c r="B82" t="s">
        <v>107</v>
      </c>
      <c r="E82" s="2" t="s">
        <v>169</v>
      </c>
      <c r="F82" s="3">
        <v>16629</v>
      </c>
    </row>
    <row r="83" spans="1:6" x14ac:dyDescent="0.25">
      <c r="A83">
        <v>29325</v>
      </c>
      <c r="B83" t="s">
        <v>108</v>
      </c>
      <c r="E83" s="2" t="s">
        <v>161</v>
      </c>
      <c r="F83" s="3">
        <v>225802</v>
      </c>
    </row>
    <row r="84" spans="1:6" x14ac:dyDescent="0.25">
      <c r="A84">
        <v>44716</v>
      </c>
      <c r="B84" t="s">
        <v>108</v>
      </c>
      <c r="E84" s="2" t="s">
        <v>162</v>
      </c>
      <c r="F84" s="3">
        <v>243616</v>
      </c>
    </row>
    <row r="85" spans="1:6" x14ac:dyDescent="0.25">
      <c r="A85">
        <v>7392</v>
      </c>
      <c r="B85" t="s">
        <v>108</v>
      </c>
      <c r="E85" s="2" t="s">
        <v>176</v>
      </c>
      <c r="F85" s="3">
        <v>449376.98</v>
      </c>
    </row>
    <row r="86" spans="1:6" x14ac:dyDescent="0.25">
      <c r="A86">
        <v>64953</v>
      </c>
      <c r="B86" t="s">
        <v>109</v>
      </c>
      <c r="E86" s="2" t="s">
        <v>188</v>
      </c>
      <c r="F86" s="3">
        <v>0</v>
      </c>
    </row>
    <row r="87" spans="1:6" x14ac:dyDescent="0.25">
      <c r="A87">
        <v>675967</v>
      </c>
      <c r="B87" t="s">
        <v>109</v>
      </c>
      <c r="E87" s="2" t="s">
        <v>163</v>
      </c>
      <c r="F87" s="3">
        <v>1712831</v>
      </c>
    </row>
    <row r="88" spans="1:6" x14ac:dyDescent="0.25">
      <c r="A88">
        <v>2777</v>
      </c>
      <c r="B88" t="s">
        <v>109</v>
      </c>
      <c r="E88" s="2" t="s">
        <v>167</v>
      </c>
      <c r="F88" s="3">
        <v>166649</v>
      </c>
    </row>
    <row r="89" spans="1:6" x14ac:dyDescent="0.25">
      <c r="A89">
        <v>21769</v>
      </c>
      <c r="B89" t="s">
        <v>110</v>
      </c>
      <c r="E89" s="2" t="s">
        <v>170</v>
      </c>
      <c r="F89" s="3">
        <v>826264.08</v>
      </c>
    </row>
    <row r="90" spans="1:6" x14ac:dyDescent="0.25">
      <c r="A90">
        <v>5995</v>
      </c>
      <c r="B90" t="s">
        <v>110</v>
      </c>
      <c r="E90" s="2" t="s">
        <v>172</v>
      </c>
      <c r="F90" s="3">
        <v>12546</v>
      </c>
    </row>
    <row r="91" spans="1:6" x14ac:dyDescent="0.25">
      <c r="A91">
        <v>160191</v>
      </c>
      <c r="B91" t="s">
        <v>110</v>
      </c>
      <c r="E91" s="2" t="s">
        <v>173</v>
      </c>
      <c r="F91" s="3">
        <v>326833</v>
      </c>
    </row>
    <row r="92" spans="1:6" x14ac:dyDescent="0.25">
      <c r="A92">
        <v>13355</v>
      </c>
      <c r="B92" t="s">
        <v>111</v>
      </c>
      <c r="E92" s="2" t="s">
        <v>181</v>
      </c>
      <c r="F92" s="3">
        <v>0</v>
      </c>
    </row>
    <row r="93" spans="1:6" x14ac:dyDescent="0.25">
      <c r="A93">
        <v>0</v>
      </c>
      <c r="B93" t="s">
        <v>111</v>
      </c>
      <c r="E93" s="2" t="s">
        <v>182</v>
      </c>
      <c r="F93" s="3">
        <v>0</v>
      </c>
    </row>
    <row r="94" spans="1:6" x14ac:dyDescent="0.25">
      <c r="A94">
        <v>703</v>
      </c>
      <c r="B94" t="s">
        <v>111</v>
      </c>
      <c r="E94" s="2" t="s">
        <v>177</v>
      </c>
      <c r="F94" s="3">
        <v>37776</v>
      </c>
    </row>
    <row r="95" spans="1:6" x14ac:dyDescent="0.25">
      <c r="A95">
        <v>13614</v>
      </c>
      <c r="B95" t="s">
        <v>112</v>
      </c>
      <c r="E95" s="2" t="s">
        <v>178</v>
      </c>
      <c r="F95" s="3">
        <v>347025</v>
      </c>
    </row>
    <row r="96" spans="1:6" x14ac:dyDescent="0.25">
      <c r="A96">
        <v>475</v>
      </c>
      <c r="B96" t="s">
        <v>112</v>
      </c>
      <c r="E96" s="2" t="s">
        <v>190</v>
      </c>
      <c r="F96" s="3">
        <v>9724</v>
      </c>
    </row>
    <row r="97" spans="1:6" x14ac:dyDescent="0.25">
      <c r="A97">
        <v>7978</v>
      </c>
      <c r="B97" t="s">
        <v>112</v>
      </c>
      <c r="E97" s="2" t="s">
        <v>168</v>
      </c>
      <c r="F97" s="3">
        <v>19251</v>
      </c>
    </row>
    <row r="98" spans="1:6" x14ac:dyDescent="0.25">
      <c r="A98">
        <v>685788.8</v>
      </c>
      <c r="B98" t="s">
        <v>113</v>
      </c>
      <c r="E98" s="2" t="s">
        <v>171</v>
      </c>
      <c r="F98" s="3">
        <v>52857</v>
      </c>
    </row>
    <row r="99" spans="1:6" x14ac:dyDescent="0.25">
      <c r="A99">
        <v>102766</v>
      </c>
      <c r="B99" t="s">
        <v>113</v>
      </c>
      <c r="E99" s="2" t="s">
        <v>174</v>
      </c>
      <c r="F99" s="3">
        <v>44624</v>
      </c>
    </row>
    <row r="100" spans="1:6" x14ac:dyDescent="0.25">
      <c r="A100">
        <v>148842.20000000001</v>
      </c>
      <c r="B100" t="s">
        <v>113</v>
      </c>
      <c r="E100" s="2" t="s">
        <v>179</v>
      </c>
      <c r="F100" s="3">
        <v>26130</v>
      </c>
    </row>
    <row r="101" spans="1:6" x14ac:dyDescent="0.25">
      <c r="A101">
        <v>59578</v>
      </c>
      <c r="B101" t="s">
        <v>114</v>
      </c>
      <c r="E101" s="2" t="s">
        <v>183</v>
      </c>
      <c r="F101" s="3">
        <v>0</v>
      </c>
    </row>
    <row r="102" spans="1:6" x14ac:dyDescent="0.25">
      <c r="A102">
        <v>1821</v>
      </c>
      <c r="B102" t="s">
        <v>114</v>
      </c>
      <c r="E102" s="2" t="s">
        <v>191</v>
      </c>
      <c r="F102" s="3">
        <v>0</v>
      </c>
    </row>
    <row r="103" spans="1:6" x14ac:dyDescent="0.25">
      <c r="A103">
        <v>3452</v>
      </c>
      <c r="B103" t="s">
        <v>114</v>
      </c>
      <c r="E103" s="2" t="s">
        <v>189</v>
      </c>
      <c r="F103" s="3">
        <v>1209.5999999999999</v>
      </c>
    </row>
    <row r="104" spans="1:6" x14ac:dyDescent="0.25">
      <c r="A104">
        <v>48488</v>
      </c>
      <c r="B104" t="s">
        <v>115</v>
      </c>
      <c r="E104" s="2" t="s">
        <v>192</v>
      </c>
      <c r="F104" s="3">
        <v>13920</v>
      </c>
    </row>
    <row r="105" spans="1:6" x14ac:dyDescent="0.25">
      <c r="A105">
        <v>0</v>
      </c>
      <c r="B105" t="s">
        <v>115</v>
      </c>
      <c r="E105" s="2" t="s">
        <v>184</v>
      </c>
      <c r="F105" s="3">
        <v>0</v>
      </c>
    </row>
    <row r="106" spans="1:6" x14ac:dyDescent="0.25">
      <c r="A106">
        <v>95</v>
      </c>
      <c r="B106" t="s">
        <v>115</v>
      </c>
      <c r="E106" s="2" t="s">
        <v>164</v>
      </c>
      <c r="F106" s="3">
        <v>37259</v>
      </c>
    </row>
    <row r="107" spans="1:6" x14ac:dyDescent="0.25">
      <c r="A107">
        <v>85463</v>
      </c>
      <c r="B107" t="s">
        <v>116</v>
      </c>
      <c r="E107" s="2" t="s">
        <v>185</v>
      </c>
      <c r="F107" s="3">
        <v>0</v>
      </c>
    </row>
    <row r="108" spans="1:6" x14ac:dyDescent="0.25">
      <c r="A108">
        <v>4995</v>
      </c>
      <c r="B108" t="s">
        <v>116</v>
      </c>
      <c r="E108" s="2" t="s">
        <v>180</v>
      </c>
      <c r="F108" s="3">
        <v>3413</v>
      </c>
    </row>
    <row r="109" spans="1:6" x14ac:dyDescent="0.25">
      <c r="A109">
        <v>248900</v>
      </c>
      <c r="B109" t="s">
        <v>116</v>
      </c>
      <c r="E109" s="2" t="s">
        <v>186</v>
      </c>
      <c r="F109" s="3">
        <v>0</v>
      </c>
    </row>
    <row r="110" spans="1:6" x14ac:dyDescent="0.25">
      <c r="A110">
        <v>0</v>
      </c>
      <c r="B110" t="s">
        <v>117</v>
      </c>
      <c r="E110" s="2" t="s">
        <v>187</v>
      </c>
      <c r="F110" s="3">
        <v>0</v>
      </c>
    </row>
    <row r="111" spans="1:6" x14ac:dyDescent="0.25">
      <c r="A111">
        <v>0</v>
      </c>
      <c r="B111" t="s">
        <v>117</v>
      </c>
      <c r="E111" s="2" t="s">
        <v>165</v>
      </c>
      <c r="F111" s="3">
        <v>109068</v>
      </c>
    </row>
    <row r="112" spans="1:6" x14ac:dyDescent="0.25">
      <c r="A112">
        <v>0</v>
      </c>
      <c r="B112" t="s">
        <v>117</v>
      </c>
      <c r="E112" s="2" t="s">
        <v>166</v>
      </c>
      <c r="F112" s="3">
        <v>826100</v>
      </c>
    </row>
    <row r="113" spans="1:6" x14ac:dyDescent="0.25">
      <c r="A113">
        <v>151285.5</v>
      </c>
      <c r="B113" t="s">
        <v>118</v>
      </c>
      <c r="E113" s="2" t="s">
        <v>193</v>
      </c>
      <c r="F113" s="3">
        <v>7908</v>
      </c>
    </row>
    <row r="114" spans="1:6" x14ac:dyDescent="0.25">
      <c r="A114">
        <v>23090</v>
      </c>
      <c r="B114" t="s">
        <v>118</v>
      </c>
      <c r="E114" s="2" t="s">
        <v>175</v>
      </c>
      <c r="F114" s="3">
        <v>157544.9</v>
      </c>
    </row>
    <row r="115" spans="1:6" x14ac:dyDescent="0.25">
      <c r="A115">
        <v>5036.5</v>
      </c>
      <c r="B115" t="s">
        <v>118</v>
      </c>
      <c r="E115" s="2" t="s">
        <v>202</v>
      </c>
      <c r="F115" s="3">
        <v>5500</v>
      </c>
    </row>
    <row r="116" spans="1:6" x14ac:dyDescent="0.25">
      <c r="A116">
        <v>341888.3</v>
      </c>
      <c r="B116" t="s">
        <v>119</v>
      </c>
      <c r="E116" s="2" t="s">
        <v>194</v>
      </c>
      <c r="F116" s="3">
        <v>196305</v>
      </c>
    </row>
    <row r="117" spans="1:6" x14ac:dyDescent="0.25">
      <c r="A117">
        <v>1199</v>
      </c>
      <c r="B117" t="s">
        <v>119</v>
      </c>
      <c r="E117" s="2" t="s">
        <v>195</v>
      </c>
      <c r="F117" s="3">
        <v>518366</v>
      </c>
    </row>
    <row r="118" spans="1:6" x14ac:dyDescent="0.25">
      <c r="A118">
        <v>23831.7</v>
      </c>
      <c r="B118" t="s">
        <v>119</v>
      </c>
      <c r="E118" s="2" t="s">
        <v>209</v>
      </c>
      <c r="F118" s="3">
        <v>192303.91999999998</v>
      </c>
    </row>
    <row r="119" spans="1:6" x14ac:dyDescent="0.25">
      <c r="A119">
        <v>1200</v>
      </c>
      <c r="B119" t="s">
        <v>120</v>
      </c>
      <c r="E119" s="2" t="s">
        <v>221</v>
      </c>
      <c r="F119" s="3">
        <v>500</v>
      </c>
    </row>
    <row r="120" spans="1:6" x14ac:dyDescent="0.25">
      <c r="A120">
        <v>0</v>
      </c>
      <c r="B120" t="s">
        <v>120</v>
      </c>
      <c r="E120" s="2" t="s">
        <v>196</v>
      </c>
      <c r="F120" s="3">
        <v>2438898</v>
      </c>
    </row>
    <row r="121" spans="1:6" x14ac:dyDescent="0.25">
      <c r="A121">
        <v>0</v>
      </c>
      <c r="B121" t="s">
        <v>120</v>
      </c>
      <c r="E121" s="2" t="s">
        <v>200</v>
      </c>
      <c r="F121" s="3">
        <v>137049</v>
      </c>
    </row>
    <row r="122" spans="1:6" x14ac:dyDescent="0.25">
      <c r="A122">
        <v>66259</v>
      </c>
      <c r="B122" t="s">
        <v>121</v>
      </c>
      <c r="E122" s="2" t="s">
        <v>203</v>
      </c>
      <c r="F122" s="3">
        <v>941584.32000000007</v>
      </c>
    </row>
    <row r="123" spans="1:6" x14ac:dyDescent="0.25">
      <c r="A123">
        <v>5663</v>
      </c>
      <c r="B123" t="s">
        <v>121</v>
      </c>
      <c r="E123" s="2" t="s">
        <v>205</v>
      </c>
      <c r="F123" s="3">
        <v>31971</v>
      </c>
    </row>
    <row r="124" spans="1:6" x14ac:dyDescent="0.25">
      <c r="A124">
        <v>21879</v>
      </c>
      <c r="B124" t="s">
        <v>121</v>
      </c>
      <c r="E124" s="2" t="s">
        <v>206</v>
      </c>
      <c r="F124" s="3">
        <v>384117</v>
      </c>
    </row>
    <row r="125" spans="1:6" x14ac:dyDescent="0.25">
      <c r="A125">
        <v>700</v>
      </c>
      <c r="B125" t="s">
        <v>122</v>
      </c>
      <c r="E125" s="2" t="s">
        <v>214</v>
      </c>
      <c r="F125" s="3">
        <v>0</v>
      </c>
    </row>
    <row r="126" spans="1:6" x14ac:dyDescent="0.25">
      <c r="A126">
        <v>288</v>
      </c>
      <c r="B126" t="s">
        <v>122</v>
      </c>
      <c r="E126" s="2" t="s">
        <v>215</v>
      </c>
      <c r="F126" s="3">
        <v>0</v>
      </c>
    </row>
    <row r="127" spans="1:6" x14ac:dyDescent="0.25">
      <c r="A127">
        <v>135379</v>
      </c>
      <c r="B127" t="s">
        <v>122</v>
      </c>
      <c r="E127" s="2" t="s">
        <v>210</v>
      </c>
      <c r="F127" s="3">
        <v>0</v>
      </c>
    </row>
    <row r="128" spans="1:6" x14ac:dyDescent="0.25">
      <c r="A128">
        <v>55806</v>
      </c>
      <c r="B128" t="s">
        <v>123</v>
      </c>
      <c r="E128" s="2" t="s">
        <v>211</v>
      </c>
      <c r="F128" s="3">
        <v>65453</v>
      </c>
    </row>
    <row r="129" spans="1:6" x14ac:dyDescent="0.25">
      <c r="A129">
        <v>397</v>
      </c>
      <c r="B129" t="s">
        <v>123</v>
      </c>
      <c r="E129" s="2" t="s">
        <v>223</v>
      </c>
      <c r="F129" s="3">
        <v>10070</v>
      </c>
    </row>
    <row r="130" spans="1:6" x14ac:dyDescent="0.25">
      <c r="A130">
        <v>152</v>
      </c>
      <c r="B130" t="s">
        <v>123</v>
      </c>
      <c r="E130" s="2" t="s">
        <v>201</v>
      </c>
      <c r="F130" s="3">
        <v>19068</v>
      </c>
    </row>
    <row r="131" spans="1:6" x14ac:dyDescent="0.25">
      <c r="A131">
        <v>126</v>
      </c>
      <c r="B131" t="s">
        <v>124</v>
      </c>
      <c r="E131" s="2" t="s">
        <v>204</v>
      </c>
      <c r="F131" s="3">
        <v>105352</v>
      </c>
    </row>
    <row r="132" spans="1:6" x14ac:dyDescent="0.25">
      <c r="A132">
        <v>0</v>
      </c>
      <c r="B132" t="s">
        <v>124</v>
      </c>
      <c r="E132" s="2" t="s">
        <v>207</v>
      </c>
      <c r="F132" s="3">
        <v>87654</v>
      </c>
    </row>
    <row r="133" spans="1:6" x14ac:dyDescent="0.25">
      <c r="A133">
        <v>2194</v>
      </c>
      <c r="B133" t="s">
        <v>124</v>
      </c>
      <c r="E133" s="2" t="s">
        <v>212</v>
      </c>
      <c r="F133" s="3">
        <v>545156</v>
      </c>
    </row>
    <row r="134" spans="1:6" x14ac:dyDescent="0.25">
      <c r="A134">
        <v>2630</v>
      </c>
      <c r="B134" t="s">
        <v>125</v>
      </c>
      <c r="E134" s="2" t="s">
        <v>216</v>
      </c>
      <c r="F134" s="3">
        <v>0</v>
      </c>
    </row>
    <row r="135" spans="1:6" x14ac:dyDescent="0.25">
      <c r="A135">
        <v>0</v>
      </c>
      <c r="B135" t="s">
        <v>125</v>
      </c>
      <c r="E135" s="2" t="s">
        <v>224</v>
      </c>
      <c r="F135" s="3">
        <v>0</v>
      </c>
    </row>
    <row r="136" spans="1:6" x14ac:dyDescent="0.25">
      <c r="A136">
        <v>138</v>
      </c>
      <c r="B136" t="s">
        <v>125</v>
      </c>
      <c r="E136" s="2" t="s">
        <v>222</v>
      </c>
      <c r="F136" s="3">
        <v>678.4</v>
      </c>
    </row>
    <row r="137" spans="1:6" x14ac:dyDescent="0.25">
      <c r="A137">
        <v>13552</v>
      </c>
      <c r="B137" t="s">
        <v>126</v>
      </c>
      <c r="E137" s="2" t="s">
        <v>225</v>
      </c>
      <c r="F137" s="3">
        <v>12146</v>
      </c>
    </row>
    <row r="138" spans="1:6" x14ac:dyDescent="0.25">
      <c r="A138">
        <v>0</v>
      </c>
      <c r="B138" t="s">
        <v>126</v>
      </c>
      <c r="E138" s="2" t="s">
        <v>217</v>
      </c>
      <c r="F138" s="3">
        <v>0</v>
      </c>
    </row>
    <row r="139" spans="1:6" x14ac:dyDescent="0.25">
      <c r="A139">
        <v>80</v>
      </c>
      <c r="B139" t="s">
        <v>126</v>
      </c>
      <c r="E139" s="2" t="s">
        <v>197</v>
      </c>
      <c r="F139" s="3">
        <v>27205</v>
      </c>
    </row>
    <row r="140" spans="1:6" x14ac:dyDescent="0.25">
      <c r="A140">
        <v>8851</v>
      </c>
      <c r="B140" t="s">
        <v>127</v>
      </c>
      <c r="E140" s="2" t="s">
        <v>218</v>
      </c>
      <c r="F140" s="3">
        <v>0</v>
      </c>
    </row>
    <row r="141" spans="1:6" x14ac:dyDescent="0.25">
      <c r="A141">
        <v>0</v>
      </c>
      <c r="B141" t="s">
        <v>127</v>
      </c>
      <c r="E141" s="2" t="s">
        <v>213</v>
      </c>
      <c r="F141" s="3">
        <v>981</v>
      </c>
    </row>
    <row r="142" spans="1:6" x14ac:dyDescent="0.25">
      <c r="A142">
        <v>782</v>
      </c>
      <c r="B142" t="s">
        <v>127</v>
      </c>
      <c r="E142" s="2" t="s">
        <v>219</v>
      </c>
      <c r="F142" s="3">
        <v>0</v>
      </c>
    </row>
    <row r="143" spans="1:6" x14ac:dyDescent="0.25">
      <c r="A143">
        <v>5420</v>
      </c>
      <c r="B143" t="s">
        <v>128</v>
      </c>
      <c r="E143" s="2" t="s">
        <v>220</v>
      </c>
      <c r="F143" s="3">
        <v>0</v>
      </c>
    </row>
    <row r="144" spans="1:6" x14ac:dyDescent="0.25">
      <c r="A144">
        <v>121042</v>
      </c>
      <c r="B144" t="s">
        <v>128</v>
      </c>
      <c r="E144" s="2" t="s">
        <v>198</v>
      </c>
      <c r="F144" s="3">
        <v>81740</v>
      </c>
    </row>
    <row r="145" spans="1:6" x14ac:dyDescent="0.25">
      <c r="A145">
        <v>25503</v>
      </c>
      <c r="B145" t="s">
        <v>128</v>
      </c>
      <c r="E145" s="2" t="s">
        <v>199</v>
      </c>
      <c r="F145" s="3">
        <v>560951</v>
      </c>
    </row>
    <row r="146" spans="1:6" x14ac:dyDescent="0.25">
      <c r="A146">
        <v>8781</v>
      </c>
      <c r="B146" t="s">
        <v>129</v>
      </c>
      <c r="E146" s="2" t="s">
        <v>226</v>
      </c>
      <c r="F146" s="3">
        <v>13534</v>
      </c>
    </row>
    <row r="147" spans="1:6" x14ac:dyDescent="0.25">
      <c r="A147">
        <v>275940</v>
      </c>
      <c r="B147" t="s">
        <v>129</v>
      </c>
      <c r="E147" s="2" t="s">
        <v>208</v>
      </c>
      <c r="F147" s="3">
        <v>162923.6</v>
      </c>
    </row>
    <row r="148" spans="1:6" x14ac:dyDescent="0.25">
      <c r="A148">
        <v>8407</v>
      </c>
      <c r="B148" t="s">
        <v>129</v>
      </c>
      <c r="E148" s="2" t="s">
        <v>235</v>
      </c>
      <c r="F148" s="3">
        <v>29481</v>
      </c>
    </row>
    <row r="149" spans="1:6" x14ac:dyDescent="0.25">
      <c r="A149">
        <v>117809</v>
      </c>
      <c r="B149" t="s">
        <v>130</v>
      </c>
      <c r="E149" s="2" t="s">
        <v>227</v>
      </c>
      <c r="F149" s="3">
        <v>223478</v>
      </c>
    </row>
    <row r="150" spans="1:6" x14ac:dyDescent="0.25">
      <c r="A150">
        <v>1491840</v>
      </c>
      <c r="B150" t="s">
        <v>130</v>
      </c>
      <c r="E150" s="2" t="s">
        <v>228</v>
      </c>
      <c r="F150" s="3">
        <v>497273</v>
      </c>
    </row>
    <row r="151" spans="1:6" x14ac:dyDescent="0.25">
      <c r="A151">
        <v>107669</v>
      </c>
      <c r="B151" t="s">
        <v>130</v>
      </c>
      <c r="E151" s="2" t="s">
        <v>242</v>
      </c>
      <c r="F151" s="3">
        <v>211481.91999999998</v>
      </c>
    </row>
    <row r="152" spans="1:6" x14ac:dyDescent="0.25">
      <c r="A152">
        <v>32521</v>
      </c>
      <c r="B152" t="s">
        <v>131</v>
      </c>
      <c r="E152" s="2" t="s">
        <v>254</v>
      </c>
      <c r="F152" s="3">
        <v>500</v>
      </c>
    </row>
    <row r="153" spans="1:6" x14ac:dyDescent="0.25">
      <c r="A153">
        <v>179</v>
      </c>
      <c r="B153" t="s">
        <v>131</v>
      </c>
      <c r="E153" s="2" t="s">
        <v>229</v>
      </c>
      <c r="F153" s="3">
        <v>2174906</v>
      </c>
    </row>
    <row r="154" spans="1:6" x14ac:dyDescent="0.25">
      <c r="A154">
        <v>775</v>
      </c>
      <c r="B154" t="s">
        <v>131</v>
      </c>
      <c r="E154" s="2" t="s">
        <v>233</v>
      </c>
      <c r="F154" s="3">
        <v>176954</v>
      </c>
    </row>
    <row r="155" spans="1:6" x14ac:dyDescent="0.25">
      <c r="A155">
        <v>14051</v>
      </c>
      <c r="B155" t="s">
        <v>132</v>
      </c>
      <c r="E155" s="2" t="s">
        <v>236</v>
      </c>
      <c r="F155" s="3">
        <v>919892.32000000007</v>
      </c>
    </row>
    <row r="156" spans="1:6" x14ac:dyDescent="0.25">
      <c r="A156">
        <v>83693</v>
      </c>
      <c r="B156" t="s">
        <v>132</v>
      </c>
      <c r="E156" s="2" t="s">
        <v>238</v>
      </c>
      <c r="F156" s="3">
        <v>22368</v>
      </c>
    </row>
    <row r="157" spans="1:6" x14ac:dyDescent="0.25">
      <c r="A157">
        <v>5130</v>
      </c>
      <c r="B157" t="s">
        <v>132</v>
      </c>
      <c r="E157" s="2" t="s">
        <v>239</v>
      </c>
      <c r="F157" s="3">
        <v>421802</v>
      </c>
    </row>
    <row r="158" spans="1:6" x14ac:dyDescent="0.25">
      <c r="A158">
        <v>100772</v>
      </c>
      <c r="B158" t="s">
        <v>133</v>
      </c>
      <c r="E158" s="2" t="s">
        <v>247</v>
      </c>
      <c r="F158" s="3">
        <v>0</v>
      </c>
    </row>
    <row r="159" spans="1:6" x14ac:dyDescent="0.25">
      <c r="A159">
        <v>628752</v>
      </c>
      <c r="B159" t="s">
        <v>133</v>
      </c>
      <c r="E159" s="2" t="s">
        <v>248</v>
      </c>
      <c r="F159" s="3">
        <v>0</v>
      </c>
    </row>
    <row r="160" spans="1:6" x14ac:dyDescent="0.25">
      <c r="A160">
        <v>13269</v>
      </c>
      <c r="B160" t="s">
        <v>133</v>
      </c>
      <c r="E160" s="2" t="s">
        <v>243</v>
      </c>
      <c r="F160" s="3">
        <v>0</v>
      </c>
    </row>
    <row r="161" spans="1:6" x14ac:dyDescent="0.25">
      <c r="A161">
        <v>6990</v>
      </c>
      <c r="B161" t="s">
        <v>134</v>
      </c>
      <c r="E161" s="2" t="s">
        <v>244</v>
      </c>
      <c r="F161" s="3">
        <v>27000</v>
      </c>
    </row>
    <row r="162" spans="1:6" x14ac:dyDescent="0.25">
      <c r="A162">
        <v>0</v>
      </c>
      <c r="B162" t="s">
        <v>134</v>
      </c>
      <c r="E162" s="2" t="s">
        <v>256</v>
      </c>
      <c r="F162" s="3">
        <v>10320</v>
      </c>
    </row>
    <row r="163" spans="1:6" x14ac:dyDescent="0.25">
      <c r="A163">
        <v>155330</v>
      </c>
      <c r="B163" t="s">
        <v>134</v>
      </c>
      <c r="E163" s="2" t="s">
        <v>234</v>
      </c>
      <c r="F163" s="3">
        <v>18547</v>
      </c>
    </row>
    <row r="164" spans="1:6" x14ac:dyDescent="0.25">
      <c r="A164">
        <v>11249</v>
      </c>
      <c r="B164" t="s">
        <v>135</v>
      </c>
      <c r="E164" s="2" t="s">
        <v>237</v>
      </c>
      <c r="F164" s="3">
        <v>71159</v>
      </c>
    </row>
    <row r="165" spans="1:6" x14ac:dyDescent="0.25">
      <c r="A165">
        <v>0</v>
      </c>
      <c r="B165" t="s">
        <v>135</v>
      </c>
      <c r="E165" s="2" t="s">
        <v>240</v>
      </c>
      <c r="F165" s="3">
        <v>27093</v>
      </c>
    </row>
    <row r="166" spans="1:6" x14ac:dyDescent="0.25">
      <c r="A166">
        <v>0</v>
      </c>
      <c r="B166" t="s">
        <v>135</v>
      </c>
      <c r="E166" s="2" t="s">
        <v>245</v>
      </c>
      <c r="F166" s="3">
        <v>589959</v>
      </c>
    </row>
    <row r="167" spans="1:6" x14ac:dyDescent="0.25">
      <c r="A167">
        <v>14395</v>
      </c>
      <c r="B167" t="s">
        <v>136</v>
      </c>
      <c r="E167" s="2" t="s">
        <v>249</v>
      </c>
      <c r="F167" s="3">
        <v>0</v>
      </c>
    </row>
    <row r="168" spans="1:6" x14ac:dyDescent="0.25">
      <c r="A168">
        <v>298</v>
      </c>
      <c r="B168" t="s">
        <v>136</v>
      </c>
      <c r="E168" s="2" t="s">
        <v>257</v>
      </c>
      <c r="F168" s="3">
        <v>0</v>
      </c>
    </row>
    <row r="169" spans="1:6" x14ac:dyDescent="0.25">
      <c r="A169">
        <v>1903</v>
      </c>
      <c r="B169" t="s">
        <v>136</v>
      </c>
      <c r="E169" s="2" t="s">
        <v>255</v>
      </c>
      <c r="F169" s="3">
        <v>678.4</v>
      </c>
    </row>
    <row r="170" spans="1:6" x14ac:dyDescent="0.25">
      <c r="A170">
        <v>652398.28</v>
      </c>
      <c r="B170" t="s">
        <v>137</v>
      </c>
      <c r="E170" s="2" t="s">
        <v>258</v>
      </c>
      <c r="F170" s="3">
        <v>13496</v>
      </c>
    </row>
    <row r="171" spans="1:6" x14ac:dyDescent="0.25">
      <c r="A171">
        <v>55888</v>
      </c>
      <c r="B171" t="s">
        <v>137</v>
      </c>
      <c r="E171" s="2" t="s">
        <v>250</v>
      </c>
      <c r="F171" s="3">
        <v>0</v>
      </c>
    </row>
    <row r="172" spans="1:6" x14ac:dyDescent="0.25">
      <c r="A172">
        <v>64686.2</v>
      </c>
      <c r="B172" t="s">
        <v>137</v>
      </c>
      <c r="E172" s="2" t="s">
        <v>230</v>
      </c>
      <c r="F172" s="3">
        <v>32234</v>
      </c>
    </row>
    <row r="173" spans="1:6" x14ac:dyDescent="0.25">
      <c r="A173">
        <v>130945</v>
      </c>
      <c r="B173" t="s">
        <v>138</v>
      </c>
      <c r="E173" s="2" t="s">
        <v>251</v>
      </c>
      <c r="F173" s="3">
        <v>0</v>
      </c>
    </row>
    <row r="174" spans="1:6" x14ac:dyDescent="0.25">
      <c r="A174">
        <v>103623</v>
      </c>
      <c r="B174" t="s">
        <v>138</v>
      </c>
      <c r="E174" s="2" t="s">
        <v>246</v>
      </c>
      <c r="F174" s="3">
        <v>8297</v>
      </c>
    </row>
    <row r="175" spans="1:6" x14ac:dyDescent="0.25">
      <c r="A175">
        <v>35859</v>
      </c>
      <c r="B175" t="s">
        <v>138</v>
      </c>
      <c r="E175" s="2" t="s">
        <v>252</v>
      </c>
      <c r="F175" s="3">
        <v>0</v>
      </c>
    </row>
    <row r="176" spans="1:6" x14ac:dyDescent="0.25">
      <c r="A176">
        <v>24301</v>
      </c>
      <c r="B176" t="s">
        <v>139</v>
      </c>
      <c r="E176" s="2" t="s">
        <v>253</v>
      </c>
      <c r="F176" s="3">
        <v>0</v>
      </c>
    </row>
    <row r="177" spans="1:6" x14ac:dyDescent="0.25">
      <c r="A177">
        <v>3484</v>
      </c>
      <c r="B177" t="s">
        <v>139</v>
      </c>
      <c r="E177" s="2" t="s">
        <v>231</v>
      </c>
      <c r="F177" s="3">
        <v>167101</v>
      </c>
    </row>
    <row r="178" spans="1:6" x14ac:dyDescent="0.25">
      <c r="A178">
        <v>1103</v>
      </c>
      <c r="B178" t="s">
        <v>139</v>
      </c>
      <c r="E178" s="2" t="s">
        <v>232</v>
      </c>
      <c r="F178" s="3">
        <v>1098835</v>
      </c>
    </row>
    <row r="179" spans="1:6" x14ac:dyDescent="0.25">
      <c r="A179">
        <v>19074</v>
      </c>
      <c r="B179" t="s">
        <v>140</v>
      </c>
      <c r="E179" s="2" t="s">
        <v>259</v>
      </c>
      <c r="F179" s="3">
        <v>14006</v>
      </c>
    </row>
    <row r="180" spans="1:6" x14ac:dyDescent="0.25">
      <c r="A180">
        <v>5223</v>
      </c>
      <c r="B180" t="s">
        <v>140</v>
      </c>
      <c r="E180" s="2" t="s">
        <v>241</v>
      </c>
      <c r="F180" s="3">
        <v>106958.6</v>
      </c>
    </row>
    <row r="181" spans="1:6" x14ac:dyDescent="0.25">
      <c r="A181">
        <v>286762</v>
      </c>
      <c r="B181" t="s">
        <v>140</v>
      </c>
      <c r="E181" s="2" t="s">
        <v>268</v>
      </c>
      <c r="F181" s="3">
        <v>4898</v>
      </c>
    </row>
    <row r="182" spans="1:6" x14ac:dyDescent="0.25">
      <c r="A182">
        <v>7917</v>
      </c>
      <c r="B182" t="s">
        <v>141</v>
      </c>
      <c r="E182" s="2" t="s">
        <v>260</v>
      </c>
      <c r="F182" s="3">
        <v>228916</v>
      </c>
    </row>
    <row r="183" spans="1:6" x14ac:dyDescent="0.25">
      <c r="A183">
        <v>0</v>
      </c>
      <c r="B183" t="s">
        <v>141</v>
      </c>
      <c r="E183" s="2" t="s">
        <v>261</v>
      </c>
      <c r="F183" s="3">
        <v>350222</v>
      </c>
    </row>
    <row r="184" spans="1:6" x14ac:dyDescent="0.25">
      <c r="A184">
        <v>0</v>
      </c>
      <c r="B184" t="s">
        <v>141</v>
      </c>
      <c r="E184" s="2" t="s">
        <v>275</v>
      </c>
      <c r="F184" s="3">
        <v>277662.2</v>
      </c>
    </row>
    <row r="185" spans="1:6" x14ac:dyDescent="0.25">
      <c r="A185">
        <v>84728.4</v>
      </c>
      <c r="B185" t="s">
        <v>142</v>
      </c>
      <c r="E185" s="2" t="s">
        <v>287</v>
      </c>
      <c r="F185" s="3">
        <v>0</v>
      </c>
    </row>
    <row r="186" spans="1:6" x14ac:dyDescent="0.25">
      <c r="A186">
        <v>22288</v>
      </c>
      <c r="B186" t="s">
        <v>142</v>
      </c>
      <c r="E186" s="2" t="s">
        <v>262</v>
      </c>
      <c r="F186" s="3">
        <v>1828873</v>
      </c>
    </row>
    <row r="187" spans="1:6" x14ac:dyDescent="0.25">
      <c r="A187">
        <v>14313.5</v>
      </c>
      <c r="B187" t="s">
        <v>142</v>
      </c>
      <c r="E187" s="2" t="s">
        <v>266</v>
      </c>
      <c r="F187" s="3">
        <v>178608</v>
      </c>
    </row>
    <row r="188" spans="1:6" x14ac:dyDescent="0.25">
      <c r="A188">
        <v>363046.68</v>
      </c>
      <c r="B188" t="s">
        <v>143</v>
      </c>
      <c r="E188" s="2" t="s">
        <v>269</v>
      </c>
      <c r="F188" s="3">
        <v>948913.2</v>
      </c>
    </row>
    <row r="189" spans="1:6" x14ac:dyDescent="0.25">
      <c r="A189">
        <v>12516</v>
      </c>
      <c r="B189" t="s">
        <v>143</v>
      </c>
      <c r="E189" s="2" t="s">
        <v>271</v>
      </c>
      <c r="F189" s="3">
        <v>30696</v>
      </c>
    </row>
    <row r="190" spans="1:6" x14ac:dyDescent="0.25">
      <c r="A190">
        <v>3983.7</v>
      </c>
      <c r="B190" t="s">
        <v>143</v>
      </c>
      <c r="E190" s="2" t="s">
        <v>272</v>
      </c>
      <c r="F190" s="3">
        <v>499978</v>
      </c>
    </row>
    <row r="191" spans="1:6" x14ac:dyDescent="0.25">
      <c r="A191">
        <v>1196</v>
      </c>
      <c r="B191" t="s">
        <v>144</v>
      </c>
      <c r="E191" s="2" t="s">
        <v>280</v>
      </c>
      <c r="F191" s="3">
        <v>43845.7588850354</v>
      </c>
    </row>
    <row r="192" spans="1:6" x14ac:dyDescent="0.25">
      <c r="A192">
        <v>0</v>
      </c>
      <c r="B192" t="s">
        <v>144</v>
      </c>
      <c r="E192" s="2" t="s">
        <v>281</v>
      </c>
      <c r="F192" s="3">
        <v>36971.282100000033</v>
      </c>
    </row>
    <row r="193" spans="1:6" x14ac:dyDescent="0.25">
      <c r="A193">
        <v>12</v>
      </c>
      <c r="B193" t="s">
        <v>144</v>
      </c>
      <c r="E193" s="2" t="s">
        <v>276</v>
      </c>
      <c r="F193" s="3">
        <v>0</v>
      </c>
    </row>
    <row r="194" spans="1:6" x14ac:dyDescent="0.25">
      <c r="A194">
        <v>72077</v>
      </c>
      <c r="B194" t="s">
        <v>145</v>
      </c>
      <c r="E194" s="2" t="s">
        <v>277</v>
      </c>
      <c r="F194" s="3">
        <v>9381</v>
      </c>
    </row>
    <row r="195" spans="1:6" x14ac:dyDescent="0.25">
      <c r="A195">
        <v>5389</v>
      </c>
      <c r="B195" t="s">
        <v>145</v>
      </c>
      <c r="E195" s="2" t="s">
        <v>267</v>
      </c>
      <c r="F195" s="3">
        <v>16420</v>
      </c>
    </row>
    <row r="196" spans="1:6" x14ac:dyDescent="0.25">
      <c r="A196">
        <v>8316</v>
      </c>
      <c r="B196" t="s">
        <v>145</v>
      </c>
      <c r="E196" s="2" t="s">
        <v>270</v>
      </c>
      <c r="F196" s="3">
        <v>99624</v>
      </c>
    </row>
    <row r="197" spans="1:6" x14ac:dyDescent="0.25">
      <c r="A197">
        <v>6322</v>
      </c>
      <c r="B197" t="s">
        <v>146</v>
      </c>
      <c r="E197" s="2" t="s">
        <v>273</v>
      </c>
      <c r="F197" s="3">
        <v>184812</v>
      </c>
    </row>
    <row r="198" spans="1:6" x14ac:dyDescent="0.25">
      <c r="A198">
        <v>2469</v>
      </c>
      <c r="B198" t="s">
        <v>146</v>
      </c>
      <c r="E198" s="2" t="s">
        <v>278</v>
      </c>
      <c r="F198" s="3">
        <v>682321</v>
      </c>
    </row>
    <row r="199" spans="1:6" x14ac:dyDescent="0.25">
      <c r="A199">
        <v>155090</v>
      </c>
      <c r="B199" t="s">
        <v>146</v>
      </c>
      <c r="E199" s="2" t="s">
        <v>282</v>
      </c>
      <c r="F199" s="3">
        <v>9347.0000000000073</v>
      </c>
    </row>
    <row r="200" spans="1:6" x14ac:dyDescent="0.25">
      <c r="A200">
        <v>88605</v>
      </c>
      <c r="B200" t="s">
        <v>147</v>
      </c>
      <c r="E200" s="2" t="s">
        <v>289</v>
      </c>
      <c r="F200" s="3">
        <v>8783</v>
      </c>
    </row>
    <row r="201" spans="1:6" x14ac:dyDescent="0.25">
      <c r="A201">
        <v>501</v>
      </c>
      <c r="B201" t="s">
        <v>147</v>
      </c>
      <c r="E201" s="2" t="s">
        <v>288</v>
      </c>
      <c r="F201" s="3">
        <v>1184</v>
      </c>
    </row>
    <row r="202" spans="1:6" x14ac:dyDescent="0.25">
      <c r="A202">
        <v>159</v>
      </c>
      <c r="B202" t="s">
        <v>147</v>
      </c>
      <c r="E202" s="2" t="s">
        <v>290</v>
      </c>
      <c r="F202" s="3">
        <v>26858</v>
      </c>
    </row>
    <row r="203" spans="1:6" x14ac:dyDescent="0.25">
      <c r="A203">
        <v>0</v>
      </c>
      <c r="B203" t="s">
        <v>148</v>
      </c>
      <c r="E203" s="2" t="s">
        <v>283</v>
      </c>
      <c r="F203" s="3">
        <v>28115.527199999953</v>
      </c>
    </row>
    <row r="204" spans="1:6" x14ac:dyDescent="0.25">
      <c r="A204">
        <v>0</v>
      </c>
      <c r="B204" t="s">
        <v>148</v>
      </c>
      <c r="E204" s="2" t="s">
        <v>263</v>
      </c>
      <c r="F204" s="3">
        <v>34058</v>
      </c>
    </row>
    <row r="205" spans="1:6" x14ac:dyDescent="0.25">
      <c r="A205">
        <v>0</v>
      </c>
      <c r="B205" t="s">
        <v>148</v>
      </c>
      <c r="E205" s="2" t="s">
        <v>284</v>
      </c>
      <c r="F205" s="3">
        <v>20256.010879999962</v>
      </c>
    </row>
    <row r="206" spans="1:6" x14ac:dyDescent="0.25">
      <c r="A206">
        <v>0</v>
      </c>
      <c r="B206" t="s">
        <v>149</v>
      </c>
      <c r="E206" s="2" t="s">
        <v>279</v>
      </c>
      <c r="F206" s="3">
        <v>49936</v>
      </c>
    </row>
    <row r="207" spans="1:6" x14ac:dyDescent="0.25">
      <c r="A207">
        <v>0</v>
      </c>
      <c r="B207" t="s">
        <v>149</v>
      </c>
      <c r="E207" s="2" t="s">
        <v>285</v>
      </c>
      <c r="F207" s="3">
        <v>6023.1157200000043</v>
      </c>
    </row>
    <row r="208" spans="1:6" x14ac:dyDescent="0.25">
      <c r="A208">
        <v>0</v>
      </c>
      <c r="B208" t="s">
        <v>149</v>
      </c>
      <c r="E208" s="2" t="s">
        <v>286</v>
      </c>
      <c r="F208" s="3">
        <v>4896.889214964639</v>
      </c>
    </row>
    <row r="209" spans="1:6" x14ac:dyDescent="0.25">
      <c r="A209">
        <v>0</v>
      </c>
      <c r="B209" t="s">
        <v>150</v>
      </c>
      <c r="E209" s="2" t="s">
        <v>264</v>
      </c>
      <c r="F209" s="3">
        <v>243419</v>
      </c>
    </row>
    <row r="210" spans="1:6" x14ac:dyDescent="0.25">
      <c r="A210">
        <v>0</v>
      </c>
      <c r="B210" t="s">
        <v>150</v>
      </c>
      <c r="E210" s="2" t="s">
        <v>265</v>
      </c>
      <c r="F210" s="3">
        <v>816521</v>
      </c>
    </row>
    <row r="211" spans="1:6" x14ac:dyDescent="0.25">
      <c r="A211">
        <v>0</v>
      </c>
      <c r="B211" t="s">
        <v>150</v>
      </c>
      <c r="E211" s="2" t="s">
        <v>274</v>
      </c>
      <c r="F211" s="3">
        <v>112536</v>
      </c>
    </row>
    <row r="212" spans="1:6" x14ac:dyDescent="0.25">
      <c r="A212">
        <v>0</v>
      </c>
      <c r="B212" t="s">
        <v>151</v>
      </c>
      <c r="E212" s="2" t="s">
        <v>299</v>
      </c>
      <c r="F212" s="3">
        <v>28800</v>
      </c>
    </row>
    <row r="213" spans="1:6" x14ac:dyDescent="0.25">
      <c r="A213">
        <v>0</v>
      </c>
      <c r="B213" t="s">
        <v>151</v>
      </c>
      <c r="E213" s="2" t="s">
        <v>291</v>
      </c>
      <c r="F213" s="3">
        <v>257835</v>
      </c>
    </row>
    <row r="214" spans="1:6" x14ac:dyDescent="0.25">
      <c r="A214">
        <v>0</v>
      </c>
      <c r="B214" t="s">
        <v>151</v>
      </c>
      <c r="E214" s="2" t="s">
        <v>292</v>
      </c>
      <c r="F214" s="3">
        <v>369721</v>
      </c>
    </row>
    <row r="215" spans="1:6" x14ac:dyDescent="0.25">
      <c r="A215">
        <v>0</v>
      </c>
      <c r="B215" t="s">
        <v>152</v>
      </c>
      <c r="E215" s="2" t="s">
        <v>306</v>
      </c>
      <c r="F215" s="3">
        <v>635293.14</v>
      </c>
    </row>
    <row r="216" spans="1:6" x14ac:dyDescent="0.25">
      <c r="A216">
        <v>0</v>
      </c>
      <c r="B216" t="s">
        <v>152</v>
      </c>
      <c r="E216" s="2" t="s">
        <v>318</v>
      </c>
      <c r="F216" s="3">
        <v>0</v>
      </c>
    </row>
    <row r="217" spans="1:6" x14ac:dyDescent="0.25">
      <c r="A217">
        <v>0</v>
      </c>
      <c r="B217" t="s">
        <v>152</v>
      </c>
      <c r="E217" s="2" t="s">
        <v>293</v>
      </c>
      <c r="F217" s="3">
        <v>1984673</v>
      </c>
    </row>
    <row r="218" spans="1:6" x14ac:dyDescent="0.25">
      <c r="A218">
        <v>0</v>
      </c>
      <c r="B218" t="s">
        <v>153</v>
      </c>
      <c r="E218" s="2" t="s">
        <v>297</v>
      </c>
      <c r="F218" s="3">
        <v>143480</v>
      </c>
    </row>
    <row r="219" spans="1:6" x14ac:dyDescent="0.25">
      <c r="A219">
        <v>0</v>
      </c>
      <c r="B219" t="s">
        <v>153</v>
      </c>
      <c r="E219" s="2" t="s">
        <v>300</v>
      </c>
      <c r="F219" s="3">
        <v>896104.44</v>
      </c>
    </row>
    <row r="220" spans="1:6" x14ac:dyDescent="0.25">
      <c r="A220">
        <v>0</v>
      </c>
      <c r="B220" t="s">
        <v>153</v>
      </c>
      <c r="E220" s="2" t="s">
        <v>302</v>
      </c>
      <c r="F220" s="3">
        <v>42366</v>
      </c>
    </row>
    <row r="221" spans="1:6" x14ac:dyDescent="0.25">
      <c r="A221">
        <v>0</v>
      </c>
      <c r="B221" t="s">
        <v>154</v>
      </c>
      <c r="E221" s="2" t="s">
        <v>303</v>
      </c>
      <c r="F221" s="3">
        <v>402313</v>
      </c>
    </row>
    <row r="222" spans="1:6" x14ac:dyDescent="0.25">
      <c r="A222">
        <v>0</v>
      </c>
      <c r="B222" t="s">
        <v>154</v>
      </c>
      <c r="E222" s="2" t="s">
        <v>311</v>
      </c>
      <c r="F222" s="3">
        <v>43700.143389449571</v>
      </c>
    </row>
    <row r="223" spans="1:6" x14ac:dyDescent="0.25">
      <c r="A223">
        <v>0</v>
      </c>
      <c r="B223" t="s">
        <v>154</v>
      </c>
      <c r="E223" s="2" t="s">
        <v>312</v>
      </c>
      <c r="F223" s="3">
        <v>37413.241499999982</v>
      </c>
    </row>
    <row r="224" spans="1:6" x14ac:dyDescent="0.25">
      <c r="A224">
        <v>0</v>
      </c>
      <c r="B224" t="s">
        <v>155</v>
      </c>
      <c r="E224" s="2" t="s">
        <v>307</v>
      </c>
      <c r="F224" s="3">
        <v>0</v>
      </c>
    </row>
    <row r="225" spans="1:6" x14ac:dyDescent="0.25">
      <c r="A225">
        <v>0</v>
      </c>
      <c r="B225" t="s">
        <v>155</v>
      </c>
      <c r="E225" s="2" t="s">
        <v>308</v>
      </c>
      <c r="F225" s="3">
        <v>31040</v>
      </c>
    </row>
    <row r="226" spans="1:6" x14ac:dyDescent="0.25">
      <c r="A226">
        <v>0</v>
      </c>
      <c r="B226" t="s">
        <v>155</v>
      </c>
      <c r="E226" s="2" t="s">
        <v>298</v>
      </c>
      <c r="F226" s="3">
        <v>23514</v>
      </c>
    </row>
    <row r="227" spans="1:6" x14ac:dyDescent="0.25">
      <c r="A227">
        <v>93.6</v>
      </c>
      <c r="B227" t="s">
        <v>156</v>
      </c>
      <c r="E227" s="2" t="s">
        <v>301</v>
      </c>
      <c r="F227" s="3">
        <v>55207</v>
      </c>
    </row>
    <row r="228" spans="1:6" x14ac:dyDescent="0.25">
      <c r="A228">
        <v>0</v>
      </c>
      <c r="B228" t="s">
        <v>156</v>
      </c>
      <c r="E228" s="2" t="s">
        <v>304</v>
      </c>
      <c r="F228" s="3">
        <v>127173</v>
      </c>
    </row>
    <row r="229" spans="1:6" x14ac:dyDescent="0.25">
      <c r="A229">
        <v>414</v>
      </c>
      <c r="B229" t="s">
        <v>156</v>
      </c>
      <c r="E229" s="2" t="s">
        <v>309</v>
      </c>
      <c r="F229" s="3">
        <v>84717</v>
      </c>
    </row>
    <row r="230" spans="1:6" x14ac:dyDescent="0.25">
      <c r="A230">
        <v>8700</v>
      </c>
      <c r="B230" t="s">
        <v>157</v>
      </c>
      <c r="E230" s="2" t="s">
        <v>313</v>
      </c>
      <c r="F230" s="3">
        <v>8920.0500000000065</v>
      </c>
    </row>
    <row r="231" spans="1:6" x14ac:dyDescent="0.25">
      <c r="A231">
        <v>100</v>
      </c>
      <c r="B231" t="s">
        <v>157</v>
      </c>
      <c r="E231" s="2" t="s">
        <v>320</v>
      </c>
      <c r="F231" s="3">
        <v>8046</v>
      </c>
    </row>
    <row r="232" spans="1:6" x14ac:dyDescent="0.25">
      <c r="A232">
        <v>967</v>
      </c>
      <c r="B232" t="s">
        <v>157</v>
      </c>
      <c r="E232" s="2" t="s">
        <v>319</v>
      </c>
      <c r="F232" s="3">
        <v>822.8</v>
      </c>
    </row>
    <row r="233" spans="1:6" x14ac:dyDescent="0.25">
      <c r="A233">
        <v>0</v>
      </c>
      <c r="B233" t="s">
        <v>158</v>
      </c>
      <c r="E233" s="2" t="s">
        <v>321</v>
      </c>
      <c r="F233" s="3">
        <v>33120</v>
      </c>
    </row>
    <row r="234" spans="1:6" x14ac:dyDescent="0.25">
      <c r="A234">
        <v>0</v>
      </c>
      <c r="B234" t="s">
        <v>158</v>
      </c>
      <c r="E234" s="2" t="s">
        <v>314</v>
      </c>
      <c r="F234" s="3">
        <v>28146.448800000027</v>
      </c>
    </row>
    <row r="235" spans="1:6" x14ac:dyDescent="0.25">
      <c r="A235">
        <v>0</v>
      </c>
      <c r="B235" t="s">
        <v>158</v>
      </c>
      <c r="E235" s="2" t="s">
        <v>294</v>
      </c>
      <c r="F235" s="3">
        <v>38838</v>
      </c>
    </row>
    <row r="236" spans="1:6" x14ac:dyDescent="0.25">
      <c r="A236">
        <v>6560</v>
      </c>
      <c r="B236" t="s">
        <v>159</v>
      </c>
      <c r="E236" s="2" t="s">
        <v>315</v>
      </c>
      <c r="F236" s="3">
        <v>23796.59452000005</v>
      </c>
    </row>
    <row r="237" spans="1:6" x14ac:dyDescent="0.25">
      <c r="A237">
        <v>0</v>
      </c>
      <c r="B237" t="s">
        <v>159</v>
      </c>
      <c r="E237" s="2" t="s">
        <v>310</v>
      </c>
      <c r="F237" s="3">
        <v>32593</v>
      </c>
    </row>
    <row r="238" spans="1:6" x14ac:dyDescent="0.25">
      <c r="A238">
        <v>338</v>
      </c>
      <c r="B238" t="s">
        <v>159</v>
      </c>
      <c r="E238" s="2" t="s">
        <v>316</v>
      </c>
      <c r="F238" s="3">
        <v>6143.1848799999943</v>
      </c>
    </row>
    <row r="239" spans="1:6" x14ac:dyDescent="0.25">
      <c r="A239">
        <v>7845</v>
      </c>
      <c r="B239" t="s">
        <v>160</v>
      </c>
      <c r="E239" s="2" t="s">
        <v>317</v>
      </c>
      <c r="F239" s="3">
        <v>3880.5369105504451</v>
      </c>
    </row>
    <row r="240" spans="1:6" x14ac:dyDescent="0.25">
      <c r="A240">
        <v>0</v>
      </c>
      <c r="B240" t="s">
        <v>160</v>
      </c>
      <c r="E240" s="2" t="s">
        <v>295</v>
      </c>
      <c r="F240" s="3">
        <v>494574</v>
      </c>
    </row>
    <row r="241" spans="1:6" x14ac:dyDescent="0.25">
      <c r="A241">
        <v>243</v>
      </c>
      <c r="B241" t="s">
        <v>160</v>
      </c>
      <c r="E241" s="2" t="s">
        <v>296</v>
      </c>
      <c r="F241" s="3">
        <v>839579</v>
      </c>
    </row>
    <row r="242" spans="1:6" x14ac:dyDescent="0.25">
      <c r="A242">
        <v>11747</v>
      </c>
      <c r="B242" t="s">
        <v>161</v>
      </c>
      <c r="E242" s="2" t="s">
        <v>305</v>
      </c>
      <c r="F242" s="3">
        <v>129429.7</v>
      </c>
    </row>
    <row r="243" spans="1:6" x14ac:dyDescent="0.25">
      <c r="A243">
        <v>186424</v>
      </c>
      <c r="B243" t="s">
        <v>161</v>
      </c>
      <c r="E243" s="2" t="s">
        <v>330</v>
      </c>
      <c r="F243" s="3">
        <v>28735</v>
      </c>
    </row>
    <row r="244" spans="1:6" x14ac:dyDescent="0.25">
      <c r="A244">
        <v>27631</v>
      </c>
      <c r="B244" t="s">
        <v>161</v>
      </c>
      <c r="E244" s="2" t="s">
        <v>322</v>
      </c>
      <c r="F244" s="3">
        <v>233206</v>
      </c>
    </row>
    <row r="245" spans="1:6" x14ac:dyDescent="0.25">
      <c r="A245">
        <v>7557</v>
      </c>
      <c r="B245" t="s">
        <v>162</v>
      </c>
      <c r="E245" s="2" t="s">
        <v>323</v>
      </c>
      <c r="F245" s="3">
        <v>366973</v>
      </c>
    </row>
    <row r="246" spans="1:6" x14ac:dyDescent="0.25">
      <c r="A246">
        <v>230685</v>
      </c>
      <c r="B246" t="s">
        <v>162</v>
      </c>
      <c r="E246" s="2" t="s">
        <v>337</v>
      </c>
      <c r="F246" s="3">
        <v>621051.14</v>
      </c>
    </row>
    <row r="247" spans="1:6" x14ac:dyDescent="0.25">
      <c r="A247">
        <v>5374</v>
      </c>
      <c r="B247" t="s">
        <v>162</v>
      </c>
      <c r="E247" s="2" t="s">
        <v>349</v>
      </c>
      <c r="F247" s="3">
        <v>0</v>
      </c>
    </row>
    <row r="248" spans="1:6" x14ac:dyDescent="0.25">
      <c r="A248">
        <v>76870</v>
      </c>
      <c r="B248" t="s">
        <v>163</v>
      </c>
      <c r="E248" s="2" t="s">
        <v>324</v>
      </c>
      <c r="F248" s="3">
        <v>1964234</v>
      </c>
    </row>
    <row r="249" spans="1:6" x14ac:dyDescent="0.25">
      <c r="A249">
        <v>1554870</v>
      </c>
      <c r="B249" t="s">
        <v>163</v>
      </c>
      <c r="E249" s="2" t="s">
        <v>328</v>
      </c>
      <c r="F249" s="3">
        <v>149169</v>
      </c>
    </row>
    <row r="250" spans="1:6" x14ac:dyDescent="0.25">
      <c r="A250">
        <v>81091</v>
      </c>
      <c r="B250" t="s">
        <v>163</v>
      </c>
      <c r="E250" s="2" t="s">
        <v>331</v>
      </c>
      <c r="F250" s="3">
        <v>918991.44</v>
      </c>
    </row>
    <row r="251" spans="1:6" x14ac:dyDescent="0.25">
      <c r="A251">
        <v>10824</v>
      </c>
      <c r="B251" t="s">
        <v>164</v>
      </c>
      <c r="E251" s="2" t="s">
        <v>333</v>
      </c>
      <c r="F251" s="3">
        <v>66890</v>
      </c>
    </row>
    <row r="252" spans="1:6" x14ac:dyDescent="0.25">
      <c r="A252">
        <v>26403</v>
      </c>
      <c r="B252" t="s">
        <v>164</v>
      </c>
      <c r="E252" s="2" t="s">
        <v>334</v>
      </c>
      <c r="F252" s="3">
        <v>358882</v>
      </c>
    </row>
    <row r="253" spans="1:6" x14ac:dyDescent="0.25">
      <c r="A253">
        <v>32</v>
      </c>
      <c r="B253" t="s">
        <v>164</v>
      </c>
      <c r="E253" s="2" t="s">
        <v>342</v>
      </c>
      <c r="F253" s="3">
        <v>12906.947046000001</v>
      </c>
    </row>
    <row r="254" spans="1:6" x14ac:dyDescent="0.25">
      <c r="A254">
        <v>2780</v>
      </c>
      <c r="B254" t="s">
        <v>165</v>
      </c>
      <c r="E254" s="2" t="s">
        <v>343</v>
      </c>
      <c r="F254" s="3">
        <v>22333.522905000002</v>
      </c>
    </row>
    <row r="255" spans="1:6" x14ac:dyDescent="0.25">
      <c r="A255">
        <v>106288</v>
      </c>
      <c r="B255" t="s">
        <v>165</v>
      </c>
      <c r="E255" s="2" t="s">
        <v>338</v>
      </c>
      <c r="F255" s="3">
        <v>0</v>
      </c>
    </row>
    <row r="256" spans="1:6" x14ac:dyDescent="0.25">
      <c r="A256">
        <v>0</v>
      </c>
      <c r="B256" t="s">
        <v>165</v>
      </c>
      <c r="E256" s="2" t="s">
        <v>339</v>
      </c>
      <c r="F256" s="3">
        <v>23743</v>
      </c>
    </row>
    <row r="257" spans="1:6" x14ac:dyDescent="0.25">
      <c r="A257">
        <v>55981</v>
      </c>
      <c r="B257" t="s">
        <v>166</v>
      </c>
      <c r="E257" s="2" t="s">
        <v>351</v>
      </c>
      <c r="F257" s="3">
        <v>0</v>
      </c>
    </row>
    <row r="258" spans="1:6" x14ac:dyDescent="0.25">
      <c r="A258">
        <v>767912</v>
      </c>
      <c r="B258" t="s">
        <v>166</v>
      </c>
      <c r="E258" s="2" t="s">
        <v>329</v>
      </c>
      <c r="F258" s="3">
        <v>14588</v>
      </c>
    </row>
    <row r="259" spans="1:6" x14ac:dyDescent="0.25">
      <c r="A259">
        <v>2207</v>
      </c>
      <c r="B259" t="s">
        <v>166</v>
      </c>
      <c r="E259" s="2" t="s">
        <v>332</v>
      </c>
      <c r="F259" s="3">
        <v>66317</v>
      </c>
    </row>
    <row r="260" spans="1:6" x14ac:dyDescent="0.25">
      <c r="A260">
        <v>5306</v>
      </c>
      <c r="B260" t="s">
        <v>167</v>
      </c>
      <c r="E260" s="2" t="s">
        <v>335</v>
      </c>
      <c r="F260" s="3">
        <v>140759</v>
      </c>
    </row>
    <row r="261" spans="1:6" x14ac:dyDescent="0.25">
      <c r="A261">
        <v>0</v>
      </c>
      <c r="B261" t="s">
        <v>167</v>
      </c>
      <c r="E261" s="2" t="s">
        <v>340</v>
      </c>
      <c r="F261" s="3">
        <v>123126</v>
      </c>
    </row>
    <row r="262" spans="1:6" x14ac:dyDescent="0.25">
      <c r="A262">
        <v>161343</v>
      </c>
      <c r="B262" t="s">
        <v>167</v>
      </c>
      <c r="E262" s="2" t="s">
        <v>344</v>
      </c>
      <c r="F262" s="3">
        <v>6948.6645500000004</v>
      </c>
    </row>
    <row r="263" spans="1:6" x14ac:dyDescent="0.25">
      <c r="A263">
        <v>19251</v>
      </c>
      <c r="B263" t="s">
        <v>168</v>
      </c>
      <c r="E263" s="2" t="s">
        <v>352</v>
      </c>
      <c r="F263" s="3">
        <v>7718</v>
      </c>
    </row>
    <row r="264" spans="1:6" x14ac:dyDescent="0.25">
      <c r="A264">
        <v>0</v>
      </c>
      <c r="B264" t="s">
        <v>168</v>
      </c>
      <c r="E264" s="2" t="s">
        <v>350</v>
      </c>
      <c r="F264" s="3">
        <v>1742.8</v>
      </c>
    </row>
    <row r="265" spans="1:6" x14ac:dyDescent="0.25">
      <c r="A265">
        <v>0</v>
      </c>
      <c r="B265" t="s">
        <v>168</v>
      </c>
      <c r="E265" s="2" t="s">
        <v>353</v>
      </c>
      <c r="F265" s="3">
        <v>19987</v>
      </c>
    </row>
    <row r="266" spans="1:6" x14ac:dyDescent="0.25">
      <c r="A266">
        <v>14737</v>
      </c>
      <c r="B266" t="s">
        <v>169</v>
      </c>
      <c r="E266" s="2" t="s">
        <v>345</v>
      </c>
      <c r="F266" s="3">
        <v>481.87040400000001</v>
      </c>
    </row>
    <row r="267" spans="1:6" x14ac:dyDescent="0.25">
      <c r="A267">
        <v>946</v>
      </c>
      <c r="B267" t="s">
        <v>169</v>
      </c>
      <c r="E267" s="2" t="s">
        <v>325</v>
      </c>
      <c r="F267" s="3">
        <v>33208</v>
      </c>
    </row>
    <row r="268" spans="1:6" x14ac:dyDescent="0.25">
      <c r="A268">
        <v>946</v>
      </c>
      <c r="B268" t="s">
        <v>169</v>
      </c>
      <c r="E268" s="2" t="s">
        <v>346</v>
      </c>
      <c r="F268" s="3">
        <v>17947.195746000001</v>
      </c>
    </row>
    <row r="269" spans="1:6" x14ac:dyDescent="0.25">
      <c r="A269">
        <v>548741.19999999995</v>
      </c>
      <c r="B269" t="s">
        <v>170</v>
      </c>
      <c r="E269" s="2" t="s">
        <v>341</v>
      </c>
      <c r="F269" s="3">
        <v>0</v>
      </c>
    </row>
    <row r="270" spans="1:6" x14ac:dyDescent="0.25">
      <c r="A270">
        <v>107200</v>
      </c>
      <c r="B270" t="s">
        <v>170</v>
      </c>
      <c r="E270" s="2" t="s">
        <v>347</v>
      </c>
      <c r="F270" s="3">
        <v>2026.5735199999999</v>
      </c>
    </row>
    <row r="271" spans="1:6" x14ac:dyDescent="0.25">
      <c r="A271">
        <v>170322.88</v>
      </c>
      <c r="B271" t="s">
        <v>170</v>
      </c>
      <c r="E271" s="2" t="s">
        <v>348</v>
      </c>
      <c r="F271" s="3">
        <v>1458.4354050000002</v>
      </c>
    </row>
    <row r="272" spans="1:6" x14ac:dyDescent="0.25">
      <c r="A272">
        <v>37822</v>
      </c>
      <c r="B272" t="s">
        <v>171</v>
      </c>
      <c r="E272" s="2" t="s">
        <v>326</v>
      </c>
      <c r="F272" s="3">
        <v>264926</v>
      </c>
    </row>
    <row r="273" spans="1:6" x14ac:dyDescent="0.25">
      <c r="A273">
        <v>3286</v>
      </c>
      <c r="B273" t="s">
        <v>171</v>
      </c>
      <c r="E273" s="2" t="s">
        <v>327</v>
      </c>
      <c r="F273" s="3">
        <v>711088</v>
      </c>
    </row>
    <row r="274" spans="1:6" x14ac:dyDescent="0.25">
      <c r="A274">
        <v>11749</v>
      </c>
      <c r="B274" t="s">
        <v>171</v>
      </c>
      <c r="E274" s="2" t="s">
        <v>354</v>
      </c>
      <c r="F274" s="3">
        <v>0</v>
      </c>
    </row>
    <row r="275" spans="1:6" x14ac:dyDescent="0.25">
      <c r="A275">
        <v>12546</v>
      </c>
      <c r="B275" t="s">
        <v>172</v>
      </c>
      <c r="E275" s="2" t="s">
        <v>336</v>
      </c>
      <c r="F275" s="3">
        <v>117953.7</v>
      </c>
    </row>
    <row r="276" spans="1:6" x14ac:dyDescent="0.25">
      <c r="A276">
        <v>0</v>
      </c>
      <c r="B276" t="s">
        <v>172</v>
      </c>
      <c r="E276" s="2" t="s">
        <v>363</v>
      </c>
      <c r="F276" s="3">
        <v>28731</v>
      </c>
    </row>
    <row r="277" spans="1:6" x14ac:dyDescent="0.25">
      <c r="A277">
        <v>0</v>
      </c>
      <c r="B277" t="s">
        <v>172</v>
      </c>
      <c r="E277" s="2" t="s">
        <v>355</v>
      </c>
      <c r="F277" s="3">
        <v>160128</v>
      </c>
    </row>
    <row r="278" spans="1:6" x14ac:dyDescent="0.25">
      <c r="A278">
        <v>9175</v>
      </c>
      <c r="B278" t="s">
        <v>173</v>
      </c>
      <c r="E278" s="2" t="s">
        <v>356</v>
      </c>
      <c r="F278" s="3">
        <v>330740</v>
      </c>
    </row>
    <row r="279" spans="1:6" x14ac:dyDescent="0.25">
      <c r="A279">
        <v>5588</v>
      </c>
      <c r="B279" t="s">
        <v>173</v>
      </c>
      <c r="E279" s="2" t="s">
        <v>370</v>
      </c>
      <c r="F279" s="3">
        <v>210298.13</v>
      </c>
    </row>
    <row r="280" spans="1:6" x14ac:dyDescent="0.25">
      <c r="A280">
        <v>312070</v>
      </c>
      <c r="B280" t="s">
        <v>173</v>
      </c>
      <c r="E280" s="2" t="s">
        <v>382</v>
      </c>
      <c r="F280" s="3">
        <v>0</v>
      </c>
    </row>
    <row r="281" spans="1:6" x14ac:dyDescent="0.25">
      <c r="A281">
        <v>6536</v>
      </c>
      <c r="B281" t="s">
        <v>174</v>
      </c>
      <c r="E281" s="2" t="s">
        <v>357</v>
      </c>
      <c r="F281" s="3">
        <v>1738324</v>
      </c>
    </row>
    <row r="282" spans="1:6" x14ac:dyDescent="0.25">
      <c r="A282">
        <v>3000</v>
      </c>
      <c r="B282" t="s">
        <v>174</v>
      </c>
      <c r="E282" s="2" t="s">
        <v>361</v>
      </c>
      <c r="F282" s="3">
        <v>196075</v>
      </c>
    </row>
    <row r="283" spans="1:6" x14ac:dyDescent="0.25">
      <c r="A283">
        <v>35088</v>
      </c>
      <c r="B283" t="s">
        <v>174</v>
      </c>
      <c r="E283" s="2" t="s">
        <v>364</v>
      </c>
      <c r="F283" s="3">
        <v>653195.98</v>
      </c>
    </row>
    <row r="284" spans="1:6" x14ac:dyDescent="0.25">
      <c r="A284">
        <v>93001</v>
      </c>
      <c r="B284" t="s">
        <v>175</v>
      </c>
      <c r="E284" s="2" t="s">
        <v>366</v>
      </c>
      <c r="F284" s="3">
        <v>68418</v>
      </c>
    </row>
    <row r="285" spans="1:6" x14ac:dyDescent="0.25">
      <c r="A285">
        <v>28621</v>
      </c>
      <c r="B285" t="s">
        <v>175</v>
      </c>
      <c r="E285" s="2" t="s">
        <v>367</v>
      </c>
      <c r="F285" s="3">
        <v>411216</v>
      </c>
    </row>
    <row r="286" spans="1:6" x14ac:dyDescent="0.25">
      <c r="A286">
        <v>35922.9</v>
      </c>
      <c r="B286" t="s">
        <v>175</v>
      </c>
      <c r="E286" s="2" t="s">
        <v>375</v>
      </c>
      <c r="F286" s="3">
        <v>9987.1318380000012</v>
      </c>
    </row>
    <row r="287" spans="1:6" x14ac:dyDescent="0.25">
      <c r="A287">
        <v>277129.2</v>
      </c>
      <c r="B287" t="s">
        <v>176</v>
      </c>
      <c r="E287" s="2" t="s">
        <v>376</v>
      </c>
      <c r="F287" s="3">
        <v>16738.718000000001</v>
      </c>
    </row>
    <row r="288" spans="1:6" x14ac:dyDescent="0.25">
      <c r="A288">
        <v>0</v>
      </c>
      <c r="B288" t="s">
        <v>176</v>
      </c>
      <c r="E288" s="2" t="s">
        <v>371</v>
      </c>
      <c r="F288" s="3">
        <v>0</v>
      </c>
    </row>
    <row r="289" spans="1:6" x14ac:dyDescent="0.25">
      <c r="A289">
        <v>172247.78</v>
      </c>
      <c r="B289" t="s">
        <v>176</v>
      </c>
      <c r="E289" s="2" t="s">
        <v>372</v>
      </c>
      <c r="F289" s="3">
        <v>7939</v>
      </c>
    </row>
    <row r="290" spans="1:6" x14ac:dyDescent="0.25">
      <c r="A290">
        <v>37774</v>
      </c>
      <c r="B290" t="s">
        <v>177</v>
      </c>
      <c r="E290" s="2" t="s">
        <v>384</v>
      </c>
      <c r="F290" s="3">
        <v>1738</v>
      </c>
    </row>
    <row r="291" spans="1:6" x14ac:dyDescent="0.25">
      <c r="A291">
        <v>0</v>
      </c>
      <c r="B291" t="s">
        <v>177</v>
      </c>
      <c r="E291" s="2" t="s">
        <v>362</v>
      </c>
      <c r="F291" s="3">
        <v>175</v>
      </c>
    </row>
    <row r="292" spans="1:6" x14ac:dyDescent="0.25">
      <c r="A292">
        <v>2</v>
      </c>
      <c r="B292" t="s">
        <v>177</v>
      </c>
      <c r="E292" s="2" t="s">
        <v>365</v>
      </c>
      <c r="F292" s="3">
        <v>246703</v>
      </c>
    </row>
    <row r="293" spans="1:6" x14ac:dyDescent="0.25">
      <c r="A293">
        <v>333621</v>
      </c>
      <c r="B293" t="s">
        <v>178</v>
      </c>
      <c r="E293" s="2" t="s">
        <v>368</v>
      </c>
      <c r="F293" s="3">
        <v>93890</v>
      </c>
    </row>
    <row r="294" spans="1:6" x14ac:dyDescent="0.25">
      <c r="A294">
        <v>0</v>
      </c>
      <c r="B294" t="s">
        <v>178</v>
      </c>
      <c r="E294" s="2" t="s">
        <v>373</v>
      </c>
      <c r="F294" s="3">
        <v>512779</v>
      </c>
    </row>
    <row r="295" spans="1:6" x14ac:dyDescent="0.25">
      <c r="A295">
        <v>13404</v>
      </c>
      <c r="B295" t="s">
        <v>178</v>
      </c>
      <c r="E295" s="2" t="s">
        <v>377</v>
      </c>
      <c r="F295" s="3">
        <v>1479.9185000000002</v>
      </c>
    </row>
    <row r="296" spans="1:6" x14ac:dyDescent="0.25">
      <c r="A296">
        <v>1362</v>
      </c>
      <c r="B296" t="s">
        <v>179</v>
      </c>
      <c r="E296" s="2" t="s">
        <v>385</v>
      </c>
      <c r="F296" s="3">
        <v>0</v>
      </c>
    </row>
    <row r="297" spans="1:6" x14ac:dyDescent="0.25">
      <c r="A297">
        <v>0</v>
      </c>
      <c r="B297" t="s">
        <v>179</v>
      </c>
      <c r="E297" s="2" t="s">
        <v>383</v>
      </c>
      <c r="F297" s="3">
        <v>302.60000000000002</v>
      </c>
    </row>
    <row r="298" spans="1:6" x14ac:dyDescent="0.25">
      <c r="A298">
        <v>24768</v>
      </c>
      <c r="B298" t="s">
        <v>179</v>
      </c>
      <c r="E298" s="2" t="s">
        <v>386</v>
      </c>
      <c r="F298" s="3">
        <v>13804</v>
      </c>
    </row>
    <row r="299" spans="1:6" x14ac:dyDescent="0.25">
      <c r="A299">
        <v>2125</v>
      </c>
      <c r="B299" t="s">
        <v>180</v>
      </c>
      <c r="E299" s="2" t="s">
        <v>378</v>
      </c>
      <c r="F299" s="3">
        <v>1779.1236199999998</v>
      </c>
    </row>
    <row r="300" spans="1:6" x14ac:dyDescent="0.25">
      <c r="A300">
        <v>0</v>
      </c>
      <c r="B300" t="s">
        <v>180</v>
      </c>
      <c r="E300" s="2" t="s">
        <v>358</v>
      </c>
      <c r="F300" s="3">
        <v>38062</v>
      </c>
    </row>
    <row r="301" spans="1:6" x14ac:dyDescent="0.25">
      <c r="A301">
        <v>1288</v>
      </c>
      <c r="B301" t="s">
        <v>180</v>
      </c>
      <c r="E301" s="2" t="s">
        <v>379</v>
      </c>
      <c r="F301" s="3">
        <v>17182.05184</v>
      </c>
    </row>
    <row r="302" spans="1:6" x14ac:dyDescent="0.25">
      <c r="A302">
        <v>0</v>
      </c>
      <c r="B302" t="s">
        <v>181</v>
      </c>
      <c r="E302" s="2" t="s">
        <v>374</v>
      </c>
      <c r="F302" s="3">
        <v>146440</v>
      </c>
    </row>
    <row r="303" spans="1:6" x14ac:dyDescent="0.25">
      <c r="A303">
        <v>0</v>
      </c>
      <c r="B303" t="s">
        <v>181</v>
      </c>
      <c r="E303" s="2" t="s">
        <v>380</v>
      </c>
      <c r="F303" s="3">
        <v>190.63498900000002</v>
      </c>
    </row>
    <row r="304" spans="1:6" x14ac:dyDescent="0.25">
      <c r="A304">
        <v>0</v>
      </c>
      <c r="B304" t="s">
        <v>181</v>
      </c>
      <c r="E304" s="2" t="s">
        <v>381</v>
      </c>
      <c r="F304" s="3">
        <v>953.36821099999997</v>
      </c>
    </row>
    <row r="305" spans="1:6" x14ac:dyDescent="0.25">
      <c r="A305">
        <v>0</v>
      </c>
      <c r="B305" t="s">
        <v>182</v>
      </c>
      <c r="E305" s="2" t="s">
        <v>359</v>
      </c>
      <c r="F305" s="3">
        <v>865157</v>
      </c>
    </row>
    <row r="306" spans="1:6" x14ac:dyDescent="0.25">
      <c r="A306">
        <v>0</v>
      </c>
      <c r="B306" t="s">
        <v>182</v>
      </c>
      <c r="E306" s="2" t="s">
        <v>360</v>
      </c>
      <c r="F306" s="3">
        <v>727237</v>
      </c>
    </row>
    <row r="307" spans="1:6" x14ac:dyDescent="0.25">
      <c r="A307">
        <v>0</v>
      </c>
      <c r="B307" t="s">
        <v>182</v>
      </c>
      <c r="E307" s="2" t="s">
        <v>387</v>
      </c>
      <c r="F307" s="3">
        <v>13152</v>
      </c>
    </row>
    <row r="308" spans="1:6" x14ac:dyDescent="0.25">
      <c r="A308">
        <v>0</v>
      </c>
      <c r="B308" t="s">
        <v>183</v>
      </c>
      <c r="E308" s="2" t="s">
        <v>369</v>
      </c>
      <c r="F308" s="3">
        <v>193828.65</v>
      </c>
    </row>
    <row r="309" spans="1:6" x14ac:dyDescent="0.25">
      <c r="A309">
        <v>0</v>
      </c>
      <c r="B309" t="s">
        <v>183</v>
      </c>
      <c r="E309" s="2" t="s">
        <v>396</v>
      </c>
      <c r="F309" s="3">
        <v>36747</v>
      </c>
    </row>
    <row r="310" spans="1:6" x14ac:dyDescent="0.25">
      <c r="A310">
        <v>0</v>
      </c>
      <c r="B310" t="s">
        <v>183</v>
      </c>
      <c r="E310" s="2" t="s">
        <v>388</v>
      </c>
      <c r="F310" s="3">
        <v>626587</v>
      </c>
    </row>
    <row r="311" spans="1:6" x14ac:dyDescent="0.25">
      <c r="A311">
        <v>0</v>
      </c>
      <c r="B311" t="s">
        <v>184</v>
      </c>
      <c r="E311" s="2" t="s">
        <v>389</v>
      </c>
      <c r="F311" s="3">
        <v>426778</v>
      </c>
    </row>
    <row r="312" spans="1:6" x14ac:dyDescent="0.25">
      <c r="A312">
        <v>0</v>
      </c>
      <c r="B312" t="s">
        <v>184</v>
      </c>
      <c r="E312" s="2" t="s">
        <v>403</v>
      </c>
      <c r="F312" s="3">
        <v>515963.48000000004</v>
      </c>
    </row>
    <row r="313" spans="1:6" x14ac:dyDescent="0.25">
      <c r="A313">
        <v>0</v>
      </c>
      <c r="B313" t="s">
        <v>184</v>
      </c>
      <c r="E313" s="2" t="s">
        <v>415</v>
      </c>
      <c r="F313" s="3">
        <v>0</v>
      </c>
    </row>
    <row r="314" spans="1:6" x14ac:dyDescent="0.25">
      <c r="A314">
        <v>0</v>
      </c>
      <c r="B314" t="s">
        <v>185</v>
      </c>
      <c r="E314" s="2" t="s">
        <v>390</v>
      </c>
      <c r="F314" s="3">
        <v>2373860</v>
      </c>
    </row>
    <row r="315" spans="1:6" x14ac:dyDescent="0.25">
      <c r="A315">
        <v>0</v>
      </c>
      <c r="B315" t="s">
        <v>185</v>
      </c>
      <c r="E315" s="2" t="s">
        <v>394</v>
      </c>
      <c r="F315" s="3">
        <v>181754</v>
      </c>
    </row>
    <row r="316" spans="1:6" x14ac:dyDescent="0.25">
      <c r="A316">
        <v>0</v>
      </c>
      <c r="B316" t="s">
        <v>185</v>
      </c>
      <c r="E316" s="2" t="s">
        <v>397</v>
      </c>
      <c r="F316" s="3">
        <v>389451.08</v>
      </c>
    </row>
    <row r="317" spans="1:6" x14ac:dyDescent="0.25">
      <c r="A317">
        <v>0</v>
      </c>
      <c r="B317" t="s">
        <v>186</v>
      </c>
      <c r="E317" s="2" t="s">
        <v>399</v>
      </c>
      <c r="F317" s="3">
        <v>65972.47</v>
      </c>
    </row>
    <row r="318" spans="1:6" x14ac:dyDescent="0.25">
      <c r="A318">
        <v>0</v>
      </c>
      <c r="B318" t="s">
        <v>186</v>
      </c>
      <c r="E318" s="2" t="s">
        <v>400</v>
      </c>
      <c r="F318" s="3">
        <v>452398.53</v>
      </c>
    </row>
    <row r="319" spans="1:6" x14ac:dyDescent="0.25">
      <c r="A319">
        <v>0</v>
      </c>
      <c r="B319" t="s">
        <v>186</v>
      </c>
      <c r="E319" s="2" t="s">
        <v>408</v>
      </c>
      <c r="F319" s="3">
        <v>7288.4917420000002</v>
      </c>
    </row>
    <row r="320" spans="1:6" x14ac:dyDescent="0.25">
      <c r="A320">
        <v>0</v>
      </c>
      <c r="B320" t="s">
        <v>187</v>
      </c>
      <c r="E320" s="2" t="s">
        <v>409</v>
      </c>
      <c r="F320" s="3">
        <v>20607.214033</v>
      </c>
    </row>
    <row r="321" spans="1:6" x14ac:dyDescent="0.25">
      <c r="A321">
        <v>0</v>
      </c>
      <c r="B321" t="s">
        <v>187</v>
      </c>
      <c r="E321" s="2" t="s">
        <v>404</v>
      </c>
      <c r="F321" s="3">
        <v>0</v>
      </c>
    </row>
    <row r="322" spans="1:6" x14ac:dyDescent="0.25">
      <c r="A322">
        <v>0</v>
      </c>
      <c r="B322" t="s">
        <v>187</v>
      </c>
      <c r="E322" s="2" t="s">
        <v>405</v>
      </c>
      <c r="F322" s="3">
        <v>30186</v>
      </c>
    </row>
    <row r="323" spans="1:6" x14ac:dyDescent="0.25">
      <c r="A323">
        <v>0</v>
      </c>
      <c r="B323" t="s">
        <v>188</v>
      </c>
      <c r="E323" s="2" t="s">
        <v>417</v>
      </c>
      <c r="F323" s="3">
        <v>2013</v>
      </c>
    </row>
    <row r="324" spans="1:6" x14ac:dyDescent="0.25">
      <c r="A324">
        <v>0</v>
      </c>
      <c r="B324" t="s">
        <v>188</v>
      </c>
      <c r="E324" s="2" t="s">
        <v>395</v>
      </c>
      <c r="F324" s="3">
        <v>0</v>
      </c>
    </row>
    <row r="325" spans="1:6" x14ac:dyDescent="0.25">
      <c r="A325">
        <v>0</v>
      </c>
      <c r="B325" t="s">
        <v>188</v>
      </c>
      <c r="E325" s="2" t="s">
        <v>398</v>
      </c>
      <c r="F325" s="3">
        <v>640245</v>
      </c>
    </row>
    <row r="326" spans="1:6" x14ac:dyDescent="0.25">
      <c r="A326">
        <v>854</v>
      </c>
      <c r="B326" t="s">
        <v>189</v>
      </c>
      <c r="E326" s="2" t="s">
        <v>401</v>
      </c>
      <c r="F326" s="3">
        <v>95920</v>
      </c>
    </row>
    <row r="327" spans="1:6" x14ac:dyDescent="0.25">
      <c r="A327">
        <v>0</v>
      </c>
      <c r="B327" t="s">
        <v>189</v>
      </c>
      <c r="E327" s="2" t="s">
        <v>406</v>
      </c>
      <c r="F327" s="3">
        <v>138211</v>
      </c>
    </row>
    <row r="328" spans="1:6" x14ac:dyDescent="0.25">
      <c r="A328">
        <v>355.6</v>
      </c>
      <c r="B328" t="s">
        <v>189</v>
      </c>
      <c r="E328" s="2" t="s">
        <v>410</v>
      </c>
      <c r="F328" s="3">
        <v>209.067565</v>
      </c>
    </row>
    <row r="329" spans="1:6" x14ac:dyDescent="0.25">
      <c r="A329">
        <v>8672</v>
      </c>
      <c r="B329" t="s">
        <v>190</v>
      </c>
      <c r="E329" s="2" t="s">
        <v>418</v>
      </c>
      <c r="F329" s="3">
        <v>0</v>
      </c>
    </row>
    <row r="330" spans="1:6" x14ac:dyDescent="0.25">
      <c r="A330">
        <v>24</v>
      </c>
      <c r="B330" t="s">
        <v>190</v>
      </c>
      <c r="E330" s="2" t="s">
        <v>416</v>
      </c>
      <c r="F330" s="3">
        <v>369.6</v>
      </c>
    </row>
    <row r="331" spans="1:6" x14ac:dyDescent="0.25">
      <c r="A331">
        <v>1028</v>
      </c>
      <c r="B331" t="s">
        <v>190</v>
      </c>
      <c r="E331" s="2" t="s">
        <v>419</v>
      </c>
      <c r="F331" s="3">
        <v>18880</v>
      </c>
    </row>
    <row r="332" spans="1:6" x14ac:dyDescent="0.25">
      <c r="A332">
        <v>0</v>
      </c>
      <c r="B332" t="s">
        <v>191</v>
      </c>
      <c r="E332" s="2" t="s">
        <v>411</v>
      </c>
      <c r="F332" s="3">
        <v>0</v>
      </c>
    </row>
    <row r="333" spans="1:6" x14ac:dyDescent="0.25">
      <c r="A333">
        <v>0</v>
      </c>
      <c r="B333" t="s">
        <v>191</v>
      </c>
      <c r="E333" s="2" t="s">
        <v>391</v>
      </c>
      <c r="F333" s="3">
        <v>36868</v>
      </c>
    </row>
    <row r="334" spans="1:6" x14ac:dyDescent="0.25">
      <c r="A334">
        <v>0</v>
      </c>
      <c r="B334" t="s">
        <v>191</v>
      </c>
      <c r="E334" s="2" t="s">
        <v>412</v>
      </c>
      <c r="F334" s="3">
        <v>10313.406138</v>
      </c>
    </row>
    <row r="335" spans="1:6" x14ac:dyDescent="0.25">
      <c r="A335">
        <v>13687</v>
      </c>
      <c r="B335" t="s">
        <v>192</v>
      </c>
      <c r="E335" s="2" t="s">
        <v>407</v>
      </c>
      <c r="F335" s="3">
        <v>173023</v>
      </c>
    </row>
    <row r="336" spans="1:6" x14ac:dyDescent="0.25">
      <c r="A336">
        <v>35</v>
      </c>
      <c r="B336" t="s">
        <v>192</v>
      </c>
      <c r="E336" s="2" t="s">
        <v>413</v>
      </c>
      <c r="F336" s="3">
        <v>4399.346896</v>
      </c>
    </row>
    <row r="337" spans="1:6" x14ac:dyDescent="0.25">
      <c r="A337">
        <v>198</v>
      </c>
      <c r="B337" t="s">
        <v>192</v>
      </c>
      <c r="E337" s="2" t="s">
        <v>414</v>
      </c>
      <c r="F337" s="3">
        <v>518.43121599999995</v>
      </c>
    </row>
    <row r="338" spans="1:6" x14ac:dyDescent="0.25">
      <c r="A338">
        <v>7669</v>
      </c>
      <c r="B338" t="s">
        <v>193</v>
      </c>
      <c r="E338" s="2" t="s">
        <v>392</v>
      </c>
      <c r="F338" s="3">
        <v>582540</v>
      </c>
    </row>
    <row r="339" spans="1:6" x14ac:dyDescent="0.25">
      <c r="A339">
        <v>78</v>
      </c>
      <c r="B339" t="s">
        <v>193</v>
      </c>
      <c r="E339" s="2" t="s">
        <v>393</v>
      </c>
      <c r="F339" s="3">
        <v>100197</v>
      </c>
    </row>
    <row r="340" spans="1:6" x14ac:dyDescent="0.25">
      <c r="A340">
        <v>161</v>
      </c>
      <c r="B340" t="s">
        <v>193</v>
      </c>
      <c r="E340" s="2" t="s">
        <v>420</v>
      </c>
      <c r="F340" s="3">
        <v>21334</v>
      </c>
    </row>
    <row r="341" spans="1:6" x14ac:dyDescent="0.25">
      <c r="A341">
        <v>42840</v>
      </c>
      <c r="B341" t="s">
        <v>194</v>
      </c>
      <c r="E341" s="2" t="s">
        <v>402</v>
      </c>
      <c r="F341" s="3">
        <v>203710.4</v>
      </c>
    </row>
    <row r="342" spans="1:6" x14ac:dyDescent="0.25">
      <c r="A342">
        <v>141465</v>
      </c>
      <c r="B342" t="s">
        <v>194</v>
      </c>
      <c r="E342" s="2" t="s">
        <v>429</v>
      </c>
      <c r="F342" s="3">
        <v>30270</v>
      </c>
    </row>
    <row r="343" spans="1:6" x14ac:dyDescent="0.25">
      <c r="A343">
        <v>12000</v>
      </c>
      <c r="B343" t="s">
        <v>194</v>
      </c>
      <c r="E343" s="2" t="s">
        <v>421</v>
      </c>
      <c r="F343" s="3">
        <v>757452</v>
      </c>
    </row>
    <row r="344" spans="1:6" x14ac:dyDescent="0.25">
      <c r="A344">
        <v>44789</v>
      </c>
      <c r="B344" t="s">
        <v>195</v>
      </c>
      <c r="E344" s="2" t="s">
        <v>422</v>
      </c>
      <c r="F344" s="3">
        <v>586157</v>
      </c>
    </row>
    <row r="345" spans="1:6" x14ac:dyDescent="0.25">
      <c r="A345">
        <v>469494</v>
      </c>
      <c r="B345" t="s">
        <v>195</v>
      </c>
      <c r="E345" s="2" t="s">
        <v>436</v>
      </c>
      <c r="F345" s="3">
        <v>485156.12</v>
      </c>
    </row>
    <row r="346" spans="1:6" x14ac:dyDescent="0.25">
      <c r="A346">
        <v>4083</v>
      </c>
      <c r="B346" t="s">
        <v>195</v>
      </c>
      <c r="E346" s="2" t="s">
        <v>448</v>
      </c>
      <c r="F346" s="3">
        <v>0</v>
      </c>
    </row>
    <row r="347" spans="1:6" x14ac:dyDescent="0.25">
      <c r="A347">
        <v>164578</v>
      </c>
      <c r="B347" t="s">
        <v>196</v>
      </c>
      <c r="E347" s="2" t="s">
        <v>423</v>
      </c>
      <c r="F347" s="3">
        <v>2262965</v>
      </c>
    </row>
    <row r="348" spans="1:6" x14ac:dyDescent="0.25">
      <c r="A348">
        <v>2086168</v>
      </c>
      <c r="B348" t="s">
        <v>196</v>
      </c>
      <c r="E348" s="2" t="s">
        <v>427</v>
      </c>
      <c r="F348" s="3">
        <v>142554</v>
      </c>
    </row>
    <row r="349" spans="1:6" x14ac:dyDescent="0.25">
      <c r="A349">
        <v>188152</v>
      </c>
      <c r="B349" t="s">
        <v>196</v>
      </c>
      <c r="E349" s="2" t="s">
        <v>430</v>
      </c>
      <c r="F349" s="3">
        <v>613077.52</v>
      </c>
    </row>
    <row r="350" spans="1:6" x14ac:dyDescent="0.25">
      <c r="A350">
        <v>5</v>
      </c>
      <c r="B350" t="s">
        <v>197</v>
      </c>
      <c r="E350" s="2" t="s">
        <v>432</v>
      </c>
      <c r="F350" s="3">
        <v>32936.04</v>
      </c>
    </row>
    <row r="351" spans="1:6" x14ac:dyDescent="0.25">
      <c r="A351">
        <v>27200</v>
      </c>
      <c r="B351" t="s">
        <v>197</v>
      </c>
      <c r="E351" s="2" t="s">
        <v>433</v>
      </c>
      <c r="F351" s="3">
        <v>529191.96</v>
      </c>
    </row>
    <row r="352" spans="1:6" x14ac:dyDescent="0.25">
      <c r="A352">
        <v>0</v>
      </c>
      <c r="B352" t="s">
        <v>197</v>
      </c>
      <c r="E352" s="2" t="s">
        <v>441</v>
      </c>
      <c r="F352" s="3">
        <v>9192.3609219999998</v>
      </c>
    </row>
    <row r="353" spans="1:6" x14ac:dyDescent="0.25">
      <c r="A353">
        <v>0</v>
      </c>
      <c r="B353" t="s">
        <v>198</v>
      </c>
      <c r="E353" s="2" t="s">
        <v>442</v>
      </c>
      <c r="F353" s="3">
        <v>35429.057122999999</v>
      </c>
    </row>
    <row r="354" spans="1:6" x14ac:dyDescent="0.25">
      <c r="A354">
        <v>81740</v>
      </c>
      <c r="B354" t="s">
        <v>198</v>
      </c>
      <c r="E354" s="2" t="s">
        <v>437</v>
      </c>
      <c r="F354" s="3">
        <v>0</v>
      </c>
    </row>
    <row r="355" spans="1:6" x14ac:dyDescent="0.25">
      <c r="A355">
        <v>0</v>
      </c>
      <c r="B355" t="s">
        <v>198</v>
      </c>
      <c r="E355" s="2" t="s">
        <v>438</v>
      </c>
      <c r="F355" s="3">
        <v>129382</v>
      </c>
    </row>
    <row r="356" spans="1:6" x14ac:dyDescent="0.25">
      <c r="A356">
        <v>24000</v>
      </c>
      <c r="B356" t="s">
        <v>199</v>
      </c>
      <c r="E356" s="2" t="s">
        <v>450</v>
      </c>
      <c r="F356" s="3">
        <v>12745</v>
      </c>
    </row>
    <row r="357" spans="1:6" x14ac:dyDescent="0.25">
      <c r="A357">
        <v>534951</v>
      </c>
      <c r="B357" t="s">
        <v>199</v>
      </c>
      <c r="E357" s="2" t="s">
        <v>428</v>
      </c>
      <c r="F357" s="3">
        <v>0</v>
      </c>
    </row>
    <row r="358" spans="1:6" x14ac:dyDescent="0.25">
      <c r="A358">
        <v>2000</v>
      </c>
      <c r="B358" t="s">
        <v>199</v>
      </c>
      <c r="E358" s="2" t="s">
        <v>431</v>
      </c>
      <c r="F358" s="3">
        <v>631564</v>
      </c>
    </row>
    <row r="359" spans="1:6" x14ac:dyDescent="0.25">
      <c r="A359">
        <v>28301</v>
      </c>
      <c r="B359" t="s">
        <v>200</v>
      </c>
      <c r="E359" s="2" t="s">
        <v>434</v>
      </c>
      <c r="F359" s="3">
        <v>87949</v>
      </c>
    </row>
    <row r="360" spans="1:6" x14ac:dyDescent="0.25">
      <c r="A360">
        <v>0</v>
      </c>
      <c r="B360" t="s">
        <v>200</v>
      </c>
      <c r="E360" s="2" t="s">
        <v>439</v>
      </c>
      <c r="F360" s="3">
        <v>146114</v>
      </c>
    </row>
    <row r="361" spans="1:6" x14ac:dyDescent="0.25">
      <c r="A361">
        <v>108748</v>
      </c>
      <c r="B361" t="s">
        <v>200</v>
      </c>
      <c r="E361" s="2" t="s">
        <v>443</v>
      </c>
      <c r="F361" s="3">
        <v>5454.8769940000002</v>
      </c>
    </row>
    <row r="362" spans="1:6" x14ac:dyDescent="0.25">
      <c r="A362">
        <v>2950</v>
      </c>
      <c r="B362" t="s">
        <v>201</v>
      </c>
      <c r="E362" s="2" t="s">
        <v>451</v>
      </c>
      <c r="F362" s="3">
        <v>0</v>
      </c>
    </row>
    <row r="363" spans="1:6" x14ac:dyDescent="0.25">
      <c r="A363">
        <v>16118</v>
      </c>
      <c r="B363" t="s">
        <v>201</v>
      </c>
      <c r="E363" s="2" t="s">
        <v>449</v>
      </c>
      <c r="F363" s="3">
        <v>682.4</v>
      </c>
    </row>
    <row r="364" spans="1:6" x14ac:dyDescent="0.25">
      <c r="A364">
        <v>0</v>
      </c>
      <c r="B364" t="s">
        <v>201</v>
      </c>
      <c r="E364" s="2" t="s">
        <v>452</v>
      </c>
      <c r="F364" s="3">
        <v>18805</v>
      </c>
    </row>
    <row r="365" spans="1:6" x14ac:dyDescent="0.25">
      <c r="A365">
        <v>5046</v>
      </c>
      <c r="B365" t="s">
        <v>202</v>
      </c>
      <c r="E365" s="2" t="s">
        <v>444</v>
      </c>
      <c r="F365" s="3">
        <v>365.59480100000002</v>
      </c>
    </row>
    <row r="366" spans="1:6" x14ac:dyDescent="0.25">
      <c r="A366">
        <v>0</v>
      </c>
      <c r="B366" t="s">
        <v>202</v>
      </c>
      <c r="E366" s="2" t="s">
        <v>424</v>
      </c>
      <c r="F366" s="3">
        <v>34524</v>
      </c>
    </row>
    <row r="367" spans="1:6" x14ac:dyDescent="0.25">
      <c r="A367">
        <v>454</v>
      </c>
      <c r="B367" t="s">
        <v>202</v>
      </c>
      <c r="E367" s="2" t="s">
        <v>445</v>
      </c>
      <c r="F367" s="3">
        <v>16905.890583</v>
      </c>
    </row>
    <row r="368" spans="1:6" x14ac:dyDescent="0.25">
      <c r="A368">
        <v>631049</v>
      </c>
      <c r="B368" t="s">
        <v>203</v>
      </c>
      <c r="E368" s="2" t="s">
        <v>440</v>
      </c>
      <c r="F368" s="3">
        <v>24293</v>
      </c>
    </row>
    <row r="369" spans="1:6" x14ac:dyDescent="0.25">
      <c r="A369">
        <v>55202</v>
      </c>
      <c r="B369" t="s">
        <v>203</v>
      </c>
      <c r="E369" s="2" t="s">
        <v>446</v>
      </c>
      <c r="F369" s="3">
        <v>4107.1490629999998</v>
      </c>
    </row>
    <row r="370" spans="1:6" x14ac:dyDescent="0.25">
      <c r="A370">
        <v>255333.32</v>
      </c>
      <c r="B370" t="s">
        <v>203</v>
      </c>
      <c r="E370" s="2" t="s">
        <v>447</v>
      </c>
      <c r="F370" s="3">
        <v>1646.709112</v>
      </c>
    </row>
    <row r="371" spans="1:6" x14ac:dyDescent="0.25">
      <c r="A371">
        <v>41790</v>
      </c>
      <c r="B371" t="s">
        <v>204</v>
      </c>
      <c r="E371" s="2" t="s">
        <v>425</v>
      </c>
      <c r="F371" s="3">
        <v>346551</v>
      </c>
    </row>
    <row r="372" spans="1:6" x14ac:dyDescent="0.25">
      <c r="A372">
        <v>53891</v>
      </c>
      <c r="B372" t="s">
        <v>204</v>
      </c>
      <c r="E372" s="2" t="s">
        <v>426</v>
      </c>
      <c r="F372" s="3">
        <v>92277</v>
      </c>
    </row>
    <row r="373" spans="1:6" x14ac:dyDescent="0.25">
      <c r="A373">
        <v>9671</v>
      </c>
      <c r="B373" t="s">
        <v>204</v>
      </c>
      <c r="E373" s="2" t="s">
        <v>453</v>
      </c>
      <c r="F373" s="3">
        <v>7880</v>
      </c>
    </row>
    <row r="374" spans="1:6" x14ac:dyDescent="0.25">
      <c r="A374">
        <v>31971</v>
      </c>
      <c r="B374" t="s">
        <v>205</v>
      </c>
      <c r="E374" s="2" t="s">
        <v>435</v>
      </c>
      <c r="F374" s="3">
        <v>227405.6</v>
      </c>
    </row>
    <row r="375" spans="1:6" x14ac:dyDescent="0.25">
      <c r="A375">
        <v>0</v>
      </c>
      <c r="B375" t="s">
        <v>205</v>
      </c>
      <c r="E375" s="2" t="s">
        <v>462</v>
      </c>
      <c r="F375" s="3">
        <v>0</v>
      </c>
    </row>
    <row r="376" spans="1:6" x14ac:dyDescent="0.25">
      <c r="A376">
        <v>0</v>
      </c>
      <c r="B376" t="s">
        <v>205</v>
      </c>
      <c r="E376" s="2" t="s">
        <v>454</v>
      </c>
      <c r="F376" s="3">
        <v>439204</v>
      </c>
    </row>
    <row r="377" spans="1:6" x14ac:dyDescent="0.25">
      <c r="A377">
        <v>43673</v>
      </c>
      <c r="B377" t="s">
        <v>206</v>
      </c>
      <c r="E377" s="2" t="s">
        <v>455</v>
      </c>
      <c r="F377" s="3">
        <v>797410</v>
      </c>
    </row>
    <row r="378" spans="1:6" x14ac:dyDescent="0.25">
      <c r="A378">
        <v>12</v>
      </c>
      <c r="B378" t="s">
        <v>206</v>
      </c>
      <c r="E378" s="2" t="s">
        <v>469</v>
      </c>
      <c r="F378" s="3">
        <v>513054</v>
      </c>
    </row>
    <row r="379" spans="1:6" x14ac:dyDescent="0.25">
      <c r="A379">
        <v>340432</v>
      </c>
      <c r="B379" t="s">
        <v>206</v>
      </c>
      <c r="E379" s="2" t="s">
        <v>481</v>
      </c>
      <c r="F379" s="3">
        <v>0</v>
      </c>
    </row>
    <row r="380" spans="1:6" x14ac:dyDescent="0.25">
      <c r="A380">
        <v>52149</v>
      </c>
      <c r="B380" t="s">
        <v>207</v>
      </c>
      <c r="E380" s="2" t="s">
        <v>456</v>
      </c>
      <c r="F380" s="3">
        <v>2624038</v>
      </c>
    </row>
    <row r="381" spans="1:6" x14ac:dyDescent="0.25">
      <c r="A381">
        <v>0</v>
      </c>
      <c r="B381" t="s">
        <v>207</v>
      </c>
      <c r="E381" s="2" t="s">
        <v>460</v>
      </c>
      <c r="F381" s="3">
        <v>218376</v>
      </c>
    </row>
    <row r="382" spans="1:6" x14ac:dyDescent="0.25">
      <c r="A382">
        <v>35505</v>
      </c>
      <c r="B382" t="s">
        <v>207</v>
      </c>
      <c r="E382" s="2" t="s">
        <v>463</v>
      </c>
      <c r="F382" s="3">
        <v>550045</v>
      </c>
    </row>
    <row r="383" spans="1:6" x14ac:dyDescent="0.25">
      <c r="A383">
        <v>72682</v>
      </c>
      <c r="B383" t="s">
        <v>208</v>
      </c>
      <c r="E383" s="2" t="s">
        <v>465</v>
      </c>
      <c r="F383" s="3">
        <v>37663.300000000003</v>
      </c>
    </row>
    <row r="384" spans="1:6" x14ac:dyDescent="0.25">
      <c r="A384">
        <v>59782</v>
      </c>
      <c r="B384" t="s">
        <v>208</v>
      </c>
      <c r="E384" s="2" t="s">
        <v>466</v>
      </c>
      <c r="F384" s="3">
        <v>426821.7</v>
      </c>
    </row>
    <row r="385" spans="1:6" x14ac:dyDescent="0.25">
      <c r="A385">
        <v>30459.599999999999</v>
      </c>
      <c r="B385" t="s">
        <v>208</v>
      </c>
      <c r="E385" s="2" t="s">
        <v>474</v>
      </c>
      <c r="F385" s="3">
        <v>8901.1704600000012</v>
      </c>
    </row>
    <row r="386" spans="1:6" x14ac:dyDescent="0.25">
      <c r="A386">
        <v>130996</v>
      </c>
      <c r="B386" t="s">
        <v>209</v>
      </c>
      <c r="E386" s="2" t="s">
        <v>475</v>
      </c>
      <c r="F386" s="3">
        <v>18711.279133</v>
      </c>
    </row>
    <row r="387" spans="1:6" x14ac:dyDescent="0.25">
      <c r="A387">
        <v>9</v>
      </c>
      <c r="B387" t="s">
        <v>209</v>
      </c>
      <c r="E387" s="2" t="s">
        <v>470</v>
      </c>
      <c r="F387" s="3">
        <v>2569</v>
      </c>
    </row>
    <row r="388" spans="1:6" x14ac:dyDescent="0.25">
      <c r="A388">
        <v>61298.92</v>
      </c>
      <c r="B388" t="s">
        <v>209</v>
      </c>
      <c r="E388" s="2" t="s">
        <v>471</v>
      </c>
      <c r="F388" s="3">
        <v>120541</v>
      </c>
    </row>
    <row r="389" spans="1:6" x14ac:dyDescent="0.25">
      <c r="A389">
        <v>0</v>
      </c>
      <c r="B389" t="s">
        <v>210</v>
      </c>
      <c r="E389" s="2" t="s">
        <v>483</v>
      </c>
      <c r="F389" s="3">
        <v>1504</v>
      </c>
    </row>
    <row r="390" spans="1:6" x14ac:dyDescent="0.25">
      <c r="A390">
        <v>0</v>
      </c>
      <c r="B390" t="s">
        <v>210</v>
      </c>
      <c r="E390" s="2" t="s">
        <v>461</v>
      </c>
      <c r="F390" s="3">
        <v>0</v>
      </c>
    </row>
    <row r="391" spans="1:6" x14ac:dyDescent="0.25">
      <c r="A391">
        <v>0</v>
      </c>
      <c r="B391" t="s">
        <v>210</v>
      </c>
      <c r="E391" s="2" t="s">
        <v>464</v>
      </c>
      <c r="F391" s="3">
        <v>416388</v>
      </c>
    </row>
    <row r="392" spans="1:6" x14ac:dyDescent="0.25">
      <c r="A392">
        <v>34702</v>
      </c>
      <c r="B392" t="s">
        <v>211</v>
      </c>
      <c r="E392" s="2" t="s">
        <v>467</v>
      </c>
      <c r="F392" s="3">
        <v>235434</v>
      </c>
    </row>
    <row r="393" spans="1:6" x14ac:dyDescent="0.25">
      <c r="A393">
        <v>0</v>
      </c>
      <c r="B393" t="s">
        <v>211</v>
      </c>
      <c r="E393" s="2" t="s">
        <v>472</v>
      </c>
      <c r="F393" s="3">
        <v>38812</v>
      </c>
    </row>
    <row r="394" spans="1:6" x14ac:dyDescent="0.25">
      <c r="A394">
        <v>30751</v>
      </c>
      <c r="B394" t="s">
        <v>211</v>
      </c>
      <c r="E394" s="2" t="s">
        <v>476</v>
      </c>
      <c r="F394" s="3">
        <v>5777.5301070000005</v>
      </c>
    </row>
    <row r="395" spans="1:6" x14ac:dyDescent="0.25">
      <c r="A395">
        <v>367602</v>
      </c>
      <c r="B395" t="s">
        <v>212</v>
      </c>
      <c r="E395" s="2" t="s">
        <v>484</v>
      </c>
      <c r="F395" s="3">
        <v>0</v>
      </c>
    </row>
    <row r="396" spans="1:6" x14ac:dyDescent="0.25">
      <c r="A396">
        <v>0</v>
      </c>
      <c r="B396" t="s">
        <v>212</v>
      </c>
      <c r="E396" s="2" t="s">
        <v>482</v>
      </c>
      <c r="F396" s="3">
        <v>0</v>
      </c>
    </row>
    <row r="397" spans="1:6" x14ac:dyDescent="0.25">
      <c r="A397">
        <v>177554</v>
      </c>
      <c r="B397" t="s">
        <v>212</v>
      </c>
      <c r="E397" s="2" t="s">
        <v>485</v>
      </c>
      <c r="F397" s="3">
        <v>25085</v>
      </c>
    </row>
    <row r="398" spans="1:6" x14ac:dyDescent="0.25">
      <c r="A398">
        <v>0</v>
      </c>
      <c r="B398" t="s">
        <v>213</v>
      </c>
      <c r="E398" s="2" t="s">
        <v>477</v>
      </c>
      <c r="F398" s="3">
        <v>0</v>
      </c>
    </row>
    <row r="399" spans="1:6" x14ac:dyDescent="0.25">
      <c r="A399">
        <v>0</v>
      </c>
      <c r="B399" t="s">
        <v>213</v>
      </c>
      <c r="E399" s="2" t="s">
        <v>457</v>
      </c>
      <c r="F399" s="3">
        <v>35983</v>
      </c>
    </row>
    <row r="400" spans="1:6" x14ac:dyDescent="0.25">
      <c r="A400">
        <v>981</v>
      </c>
      <c r="B400" t="s">
        <v>213</v>
      </c>
      <c r="E400" s="2" t="s">
        <v>478</v>
      </c>
      <c r="F400" s="3">
        <v>13850.094842</v>
      </c>
    </row>
    <row r="401" spans="1:6" x14ac:dyDescent="0.25">
      <c r="A401">
        <v>0</v>
      </c>
      <c r="B401" t="s">
        <v>214</v>
      </c>
      <c r="E401" s="2" t="s">
        <v>473</v>
      </c>
      <c r="F401" s="3">
        <v>173752</v>
      </c>
    </row>
    <row r="402" spans="1:6" x14ac:dyDescent="0.25">
      <c r="A402">
        <v>0</v>
      </c>
      <c r="B402" t="s">
        <v>214</v>
      </c>
      <c r="E402" s="2" t="s">
        <v>479</v>
      </c>
      <c r="F402" s="3">
        <v>3661.121173</v>
      </c>
    </row>
    <row r="403" spans="1:6" x14ac:dyDescent="0.25">
      <c r="A403">
        <v>0</v>
      </c>
      <c r="B403" t="s">
        <v>214</v>
      </c>
      <c r="E403" s="2" t="s">
        <v>480</v>
      </c>
      <c r="F403" s="3">
        <v>1379.385403</v>
      </c>
    </row>
    <row r="404" spans="1:6" x14ac:dyDescent="0.25">
      <c r="A404">
        <v>0</v>
      </c>
      <c r="B404" t="s">
        <v>215</v>
      </c>
      <c r="E404" s="2" t="s">
        <v>458</v>
      </c>
      <c r="F404" s="3">
        <v>552144</v>
      </c>
    </row>
    <row r="405" spans="1:6" x14ac:dyDescent="0.25">
      <c r="A405">
        <v>0</v>
      </c>
      <c r="B405" t="s">
        <v>215</v>
      </c>
      <c r="E405" s="2" t="s">
        <v>459</v>
      </c>
      <c r="F405" s="3">
        <v>1058430</v>
      </c>
    </row>
    <row r="406" spans="1:6" x14ac:dyDescent="0.25">
      <c r="A406">
        <v>0</v>
      </c>
      <c r="B406" t="s">
        <v>215</v>
      </c>
      <c r="E406" s="2" t="s">
        <v>486</v>
      </c>
      <c r="F406" s="3">
        <v>15581</v>
      </c>
    </row>
    <row r="407" spans="1:6" x14ac:dyDescent="0.25">
      <c r="A407">
        <v>0</v>
      </c>
      <c r="B407" t="s">
        <v>216</v>
      </c>
      <c r="E407" s="2" t="s">
        <v>468</v>
      </c>
      <c r="F407" s="3">
        <v>187632</v>
      </c>
    </row>
    <row r="408" spans="1:6" x14ac:dyDescent="0.25">
      <c r="A408">
        <v>0</v>
      </c>
      <c r="B408" t="s">
        <v>216</v>
      </c>
      <c r="E408" s="2" t="s">
        <v>495</v>
      </c>
      <c r="F408" s="3">
        <v>24692</v>
      </c>
    </row>
    <row r="409" spans="1:6" x14ac:dyDescent="0.25">
      <c r="A409">
        <v>0</v>
      </c>
      <c r="B409" t="s">
        <v>216</v>
      </c>
      <c r="E409" s="2" t="s">
        <v>487</v>
      </c>
      <c r="F409" s="3">
        <v>978257</v>
      </c>
    </row>
    <row r="410" spans="1:6" x14ac:dyDescent="0.25">
      <c r="A410">
        <v>0</v>
      </c>
      <c r="B410" t="s">
        <v>217</v>
      </c>
      <c r="E410" s="2" t="s">
        <v>488</v>
      </c>
      <c r="F410" s="3">
        <v>804650</v>
      </c>
    </row>
    <row r="411" spans="1:6" x14ac:dyDescent="0.25">
      <c r="A411">
        <v>0</v>
      </c>
      <c r="B411" t="s">
        <v>217</v>
      </c>
      <c r="E411" s="2" t="s">
        <v>502</v>
      </c>
      <c r="F411" s="3">
        <v>553108</v>
      </c>
    </row>
    <row r="412" spans="1:6" x14ac:dyDescent="0.25">
      <c r="A412">
        <v>0</v>
      </c>
      <c r="B412" t="s">
        <v>217</v>
      </c>
      <c r="E412" s="2" t="s">
        <v>514</v>
      </c>
      <c r="F412" s="3">
        <v>250</v>
      </c>
    </row>
    <row r="413" spans="1:6" x14ac:dyDescent="0.25">
      <c r="A413">
        <v>0</v>
      </c>
      <c r="B413" t="s">
        <v>218</v>
      </c>
      <c r="E413" s="2" t="s">
        <v>489</v>
      </c>
      <c r="F413" s="3">
        <v>2710460</v>
      </c>
    </row>
    <row r="414" spans="1:6" x14ac:dyDescent="0.25">
      <c r="A414">
        <v>0</v>
      </c>
      <c r="B414" t="s">
        <v>218</v>
      </c>
      <c r="E414" s="2" t="s">
        <v>493</v>
      </c>
      <c r="F414" s="3">
        <v>175668</v>
      </c>
    </row>
    <row r="415" spans="1:6" x14ac:dyDescent="0.25">
      <c r="A415">
        <v>0</v>
      </c>
      <c r="B415" t="s">
        <v>218</v>
      </c>
      <c r="E415" s="2" t="s">
        <v>496</v>
      </c>
      <c r="F415" s="3">
        <v>754538</v>
      </c>
    </row>
    <row r="416" spans="1:6" x14ac:dyDescent="0.25">
      <c r="A416">
        <v>0</v>
      </c>
      <c r="B416" t="s">
        <v>219</v>
      </c>
      <c r="E416" s="2" t="s">
        <v>498</v>
      </c>
      <c r="F416" s="3">
        <v>58524.320000000007</v>
      </c>
    </row>
    <row r="417" spans="1:6" x14ac:dyDescent="0.25">
      <c r="A417">
        <v>0</v>
      </c>
      <c r="B417" t="s">
        <v>219</v>
      </c>
      <c r="E417" s="2" t="s">
        <v>499</v>
      </c>
      <c r="F417" s="3">
        <v>466551.68</v>
      </c>
    </row>
    <row r="418" spans="1:6" x14ac:dyDescent="0.25">
      <c r="A418">
        <v>0</v>
      </c>
      <c r="B418" t="s">
        <v>219</v>
      </c>
      <c r="E418" s="2" t="s">
        <v>507</v>
      </c>
      <c r="F418" s="3">
        <v>14661.90141</v>
      </c>
    </row>
    <row r="419" spans="1:6" x14ac:dyDescent="0.25">
      <c r="A419">
        <v>0</v>
      </c>
      <c r="B419" t="s">
        <v>220</v>
      </c>
      <c r="E419" s="2" t="s">
        <v>508</v>
      </c>
      <c r="F419" s="3">
        <v>20267.092724000002</v>
      </c>
    </row>
    <row r="420" spans="1:6" x14ac:dyDescent="0.25">
      <c r="A420">
        <v>0</v>
      </c>
      <c r="B420" t="s">
        <v>220</v>
      </c>
      <c r="E420" s="2" t="s">
        <v>503</v>
      </c>
      <c r="F420" s="3">
        <v>0</v>
      </c>
    </row>
    <row r="421" spans="1:6" x14ac:dyDescent="0.25">
      <c r="A421">
        <v>0</v>
      </c>
      <c r="B421" t="s">
        <v>220</v>
      </c>
      <c r="E421" s="2" t="s">
        <v>504</v>
      </c>
      <c r="F421" s="3">
        <v>58171</v>
      </c>
    </row>
    <row r="422" spans="1:6" x14ac:dyDescent="0.25">
      <c r="A422">
        <v>0</v>
      </c>
      <c r="B422" t="s">
        <v>221</v>
      </c>
      <c r="E422" s="2" t="s">
        <v>516</v>
      </c>
      <c r="F422" s="3">
        <v>7420</v>
      </c>
    </row>
    <row r="423" spans="1:6" x14ac:dyDescent="0.25">
      <c r="A423">
        <v>0</v>
      </c>
      <c r="B423" t="s">
        <v>221</v>
      </c>
      <c r="E423" s="2" t="s">
        <v>494</v>
      </c>
      <c r="F423" s="3">
        <v>4600</v>
      </c>
    </row>
    <row r="424" spans="1:6" x14ac:dyDescent="0.25">
      <c r="A424">
        <v>500</v>
      </c>
      <c r="B424" t="s">
        <v>221</v>
      </c>
      <c r="E424" s="2" t="s">
        <v>497</v>
      </c>
      <c r="F424" s="3">
        <v>206587</v>
      </c>
    </row>
    <row r="425" spans="1:6" x14ac:dyDescent="0.25">
      <c r="A425">
        <v>0</v>
      </c>
      <c r="B425" t="s">
        <v>222</v>
      </c>
      <c r="E425" s="2" t="s">
        <v>500</v>
      </c>
      <c r="F425" s="3">
        <v>159046</v>
      </c>
    </row>
    <row r="426" spans="1:6" x14ac:dyDescent="0.25">
      <c r="A426">
        <v>0</v>
      </c>
      <c r="B426" t="s">
        <v>222</v>
      </c>
      <c r="E426" s="2" t="s">
        <v>505</v>
      </c>
      <c r="F426" s="3">
        <v>125031</v>
      </c>
    </row>
    <row r="427" spans="1:6" x14ac:dyDescent="0.25">
      <c r="A427">
        <v>678.4</v>
      </c>
      <c r="B427" t="s">
        <v>222</v>
      </c>
      <c r="E427" s="2" t="s">
        <v>509</v>
      </c>
      <c r="F427" s="3">
        <v>9239.7226169999994</v>
      </c>
    </row>
    <row r="428" spans="1:6" x14ac:dyDescent="0.25">
      <c r="A428">
        <v>9105</v>
      </c>
      <c r="B428" t="s">
        <v>223</v>
      </c>
      <c r="E428" s="2" t="s">
        <v>517</v>
      </c>
      <c r="F428" s="3">
        <v>0</v>
      </c>
    </row>
    <row r="429" spans="1:6" x14ac:dyDescent="0.25">
      <c r="A429">
        <v>3</v>
      </c>
      <c r="B429" t="s">
        <v>223</v>
      </c>
      <c r="E429" s="2" t="s">
        <v>515</v>
      </c>
      <c r="F429" s="3">
        <v>250</v>
      </c>
    </row>
    <row r="430" spans="1:6" x14ac:dyDescent="0.25">
      <c r="A430">
        <v>962</v>
      </c>
      <c r="B430" t="s">
        <v>223</v>
      </c>
      <c r="E430" s="2" t="s">
        <v>518</v>
      </c>
      <c r="F430" s="3">
        <v>17093</v>
      </c>
    </row>
    <row r="431" spans="1:6" x14ac:dyDescent="0.25">
      <c r="A431">
        <v>0</v>
      </c>
      <c r="B431" t="s">
        <v>224</v>
      </c>
      <c r="E431" s="2" t="s">
        <v>510</v>
      </c>
      <c r="F431" s="3">
        <v>2107.7752380000002</v>
      </c>
    </row>
    <row r="432" spans="1:6" x14ac:dyDescent="0.25">
      <c r="A432">
        <v>0</v>
      </c>
      <c r="B432" t="s">
        <v>224</v>
      </c>
      <c r="E432" s="2" t="s">
        <v>490</v>
      </c>
      <c r="F432" s="3">
        <v>30319</v>
      </c>
    </row>
    <row r="433" spans="1:6" x14ac:dyDescent="0.25">
      <c r="A433">
        <v>0</v>
      </c>
      <c r="B433" t="s">
        <v>224</v>
      </c>
      <c r="E433" s="2" t="s">
        <v>511</v>
      </c>
      <c r="F433" s="3">
        <v>15563.139663</v>
      </c>
    </row>
    <row r="434" spans="1:6" x14ac:dyDescent="0.25">
      <c r="A434">
        <v>11546</v>
      </c>
      <c r="B434" t="s">
        <v>225</v>
      </c>
      <c r="E434" s="2" t="s">
        <v>506</v>
      </c>
      <c r="F434" s="3">
        <v>29099</v>
      </c>
    </row>
    <row r="435" spans="1:6" x14ac:dyDescent="0.25">
      <c r="A435">
        <v>119</v>
      </c>
      <c r="B435" t="s">
        <v>225</v>
      </c>
      <c r="E435" s="2" t="s">
        <v>512</v>
      </c>
      <c r="F435" s="3">
        <v>4170.0611369999997</v>
      </c>
    </row>
    <row r="436" spans="1:6" x14ac:dyDescent="0.25">
      <c r="A436">
        <v>481</v>
      </c>
      <c r="B436" t="s">
        <v>225</v>
      </c>
      <c r="E436" s="2" t="s">
        <v>513</v>
      </c>
      <c r="F436" s="3">
        <v>2578.4962889999997</v>
      </c>
    </row>
    <row r="437" spans="1:6" x14ac:dyDescent="0.25">
      <c r="A437">
        <v>11933</v>
      </c>
      <c r="B437" t="s">
        <v>226</v>
      </c>
      <c r="E437" s="2" t="s">
        <v>491</v>
      </c>
      <c r="F437" s="3">
        <v>491306</v>
      </c>
    </row>
    <row r="438" spans="1:6" x14ac:dyDescent="0.25">
      <c r="A438">
        <v>620</v>
      </c>
      <c r="B438" t="s">
        <v>226</v>
      </c>
      <c r="E438" s="2" t="s">
        <v>492</v>
      </c>
      <c r="F438" s="3">
        <v>1300376</v>
      </c>
    </row>
    <row r="439" spans="1:6" x14ac:dyDescent="0.25">
      <c r="A439">
        <v>981</v>
      </c>
      <c r="B439" t="s">
        <v>226</v>
      </c>
      <c r="E439" s="2" t="s">
        <v>519</v>
      </c>
      <c r="F439" s="3">
        <v>5527</v>
      </c>
    </row>
    <row r="440" spans="1:6" x14ac:dyDescent="0.25">
      <c r="A440">
        <v>6007</v>
      </c>
      <c r="B440" t="s">
        <v>227</v>
      </c>
      <c r="E440" s="2" t="s">
        <v>501</v>
      </c>
      <c r="F440" s="3">
        <v>193094</v>
      </c>
    </row>
    <row r="441" spans="1:6" x14ac:dyDescent="0.25">
      <c r="A441">
        <v>214077</v>
      </c>
      <c r="B441" t="s">
        <v>227</v>
      </c>
      <c r="E441" s="2" t="s">
        <v>528</v>
      </c>
      <c r="F441" s="3">
        <v>27629</v>
      </c>
    </row>
    <row r="442" spans="1:6" x14ac:dyDescent="0.25">
      <c r="A442">
        <v>3394</v>
      </c>
      <c r="B442" t="s">
        <v>227</v>
      </c>
      <c r="E442" s="2" t="s">
        <v>520</v>
      </c>
      <c r="F442" s="3">
        <v>510291</v>
      </c>
    </row>
    <row r="443" spans="1:6" x14ac:dyDescent="0.25">
      <c r="A443">
        <v>5408</v>
      </c>
      <c r="B443" t="s">
        <v>228</v>
      </c>
      <c r="E443" s="2" t="s">
        <v>521</v>
      </c>
      <c r="F443" s="3">
        <v>1293321</v>
      </c>
    </row>
    <row r="444" spans="1:6" x14ac:dyDescent="0.25">
      <c r="A444">
        <v>489649</v>
      </c>
      <c r="B444" t="s">
        <v>228</v>
      </c>
      <c r="E444" s="2" t="s">
        <v>535</v>
      </c>
      <c r="F444" s="3">
        <v>402325</v>
      </c>
    </row>
    <row r="445" spans="1:6" x14ac:dyDescent="0.25">
      <c r="A445">
        <v>2216</v>
      </c>
      <c r="B445" t="s">
        <v>228</v>
      </c>
      <c r="E445" s="2" t="s">
        <v>547</v>
      </c>
      <c r="F445" s="3">
        <v>0</v>
      </c>
    </row>
    <row r="446" spans="1:6" x14ac:dyDescent="0.25">
      <c r="A446">
        <v>6414</v>
      </c>
      <c r="B446" t="s">
        <v>229</v>
      </c>
      <c r="E446" s="2" t="s">
        <v>522</v>
      </c>
      <c r="F446" s="3">
        <v>3182354</v>
      </c>
    </row>
    <row r="447" spans="1:6" x14ac:dyDescent="0.25">
      <c r="A447">
        <v>1996940</v>
      </c>
      <c r="B447" t="s">
        <v>229</v>
      </c>
      <c r="E447" s="2" t="s">
        <v>526</v>
      </c>
      <c r="F447" s="3">
        <v>296804</v>
      </c>
    </row>
    <row r="448" spans="1:6" x14ac:dyDescent="0.25">
      <c r="A448">
        <v>171552</v>
      </c>
      <c r="B448" t="s">
        <v>229</v>
      </c>
      <c r="E448" s="2" t="s">
        <v>529</v>
      </c>
      <c r="F448" s="3">
        <v>721441</v>
      </c>
    </row>
    <row r="449" spans="1:6" x14ac:dyDescent="0.25">
      <c r="A449">
        <v>0</v>
      </c>
      <c r="B449" t="s">
        <v>230</v>
      </c>
      <c r="E449" s="2" t="s">
        <v>531</v>
      </c>
      <c r="F449" s="3">
        <v>76613.279999999999</v>
      </c>
    </row>
    <row r="450" spans="1:6" x14ac:dyDescent="0.25">
      <c r="A450">
        <v>32000</v>
      </c>
      <c r="B450" t="s">
        <v>230</v>
      </c>
      <c r="E450" s="2" t="s">
        <v>532</v>
      </c>
      <c r="F450" s="3">
        <v>698228.52</v>
      </c>
    </row>
    <row r="451" spans="1:6" x14ac:dyDescent="0.25">
      <c r="A451">
        <v>234</v>
      </c>
      <c r="B451" t="s">
        <v>230</v>
      </c>
      <c r="E451" s="2" t="s">
        <v>540</v>
      </c>
      <c r="F451" s="3">
        <v>13248.726576000001</v>
      </c>
    </row>
    <row r="452" spans="1:6" x14ac:dyDescent="0.25">
      <c r="A452">
        <v>0</v>
      </c>
      <c r="B452" t="s">
        <v>231</v>
      </c>
      <c r="E452" s="2" t="s">
        <v>541</v>
      </c>
      <c r="F452" s="3">
        <v>21942.008701999999</v>
      </c>
    </row>
    <row r="453" spans="1:6" x14ac:dyDescent="0.25">
      <c r="A453">
        <v>167101</v>
      </c>
      <c r="B453" t="s">
        <v>231</v>
      </c>
      <c r="E453" s="2" t="s">
        <v>536</v>
      </c>
      <c r="F453" s="3">
        <v>0</v>
      </c>
    </row>
    <row r="454" spans="1:6" x14ac:dyDescent="0.25">
      <c r="A454">
        <v>0</v>
      </c>
      <c r="B454" t="s">
        <v>231</v>
      </c>
      <c r="E454" s="2" t="s">
        <v>537</v>
      </c>
      <c r="F454" s="3">
        <v>23725</v>
      </c>
    </row>
    <row r="455" spans="1:6" x14ac:dyDescent="0.25">
      <c r="A455">
        <v>37674</v>
      </c>
      <c r="B455" t="s">
        <v>232</v>
      </c>
      <c r="E455" s="2" t="s">
        <v>549</v>
      </c>
      <c r="F455" s="3">
        <v>7706</v>
      </c>
    </row>
    <row r="456" spans="1:6" x14ac:dyDescent="0.25">
      <c r="A456">
        <v>1060615</v>
      </c>
      <c r="B456" t="s">
        <v>232</v>
      </c>
      <c r="E456" s="2" t="s">
        <v>527</v>
      </c>
      <c r="F456" s="3">
        <v>0</v>
      </c>
    </row>
    <row r="457" spans="1:6" x14ac:dyDescent="0.25">
      <c r="A457">
        <v>546</v>
      </c>
      <c r="B457" t="s">
        <v>232</v>
      </c>
      <c r="E457" s="2" t="s">
        <v>530</v>
      </c>
      <c r="F457" s="3">
        <v>203069</v>
      </c>
    </row>
    <row r="458" spans="1:6" x14ac:dyDescent="0.25">
      <c r="A458">
        <v>63532</v>
      </c>
      <c r="B458" t="s">
        <v>233</v>
      </c>
      <c r="E458" s="2" t="s">
        <v>533</v>
      </c>
      <c r="F458" s="3">
        <v>148198</v>
      </c>
    </row>
    <row r="459" spans="1:6" x14ac:dyDescent="0.25">
      <c r="A459">
        <v>0</v>
      </c>
      <c r="B459" t="s">
        <v>233</v>
      </c>
      <c r="E459" s="2" t="s">
        <v>538</v>
      </c>
      <c r="F459" s="3">
        <v>132248</v>
      </c>
    </row>
    <row r="460" spans="1:6" x14ac:dyDescent="0.25">
      <c r="A460">
        <v>113422</v>
      </c>
      <c r="B460" t="s">
        <v>233</v>
      </c>
      <c r="E460" s="2" t="s">
        <v>542</v>
      </c>
      <c r="F460" s="3">
        <v>7355.4733120000001</v>
      </c>
    </row>
    <row r="461" spans="1:6" x14ac:dyDescent="0.25">
      <c r="A461">
        <v>16029</v>
      </c>
      <c r="B461" t="s">
        <v>234</v>
      </c>
      <c r="E461" s="2" t="s">
        <v>550</v>
      </c>
      <c r="F461" s="3">
        <v>0</v>
      </c>
    </row>
    <row r="462" spans="1:6" x14ac:dyDescent="0.25">
      <c r="A462">
        <v>0</v>
      </c>
      <c r="B462" t="s">
        <v>234</v>
      </c>
      <c r="E462" s="2" t="s">
        <v>548</v>
      </c>
      <c r="F462" s="3">
        <v>32000</v>
      </c>
    </row>
    <row r="463" spans="1:6" x14ac:dyDescent="0.25">
      <c r="A463">
        <v>2518</v>
      </c>
      <c r="B463" t="s">
        <v>234</v>
      </c>
      <c r="E463" s="2" t="s">
        <v>551</v>
      </c>
      <c r="F463" s="3">
        <v>10263</v>
      </c>
    </row>
    <row r="464" spans="1:6" x14ac:dyDescent="0.25">
      <c r="A464">
        <v>20451</v>
      </c>
      <c r="B464" t="s">
        <v>235</v>
      </c>
      <c r="E464" s="2" t="s">
        <v>543</v>
      </c>
      <c r="F464" s="3">
        <v>10337.559461000001</v>
      </c>
    </row>
    <row r="465" spans="1:6" x14ac:dyDescent="0.25">
      <c r="A465">
        <v>2500</v>
      </c>
      <c r="B465" t="s">
        <v>235</v>
      </c>
      <c r="E465" s="2" t="s">
        <v>523</v>
      </c>
      <c r="F465" s="3">
        <v>32616</v>
      </c>
    </row>
    <row r="466" spans="1:6" x14ac:dyDescent="0.25">
      <c r="A466">
        <v>6530</v>
      </c>
      <c r="B466" t="s">
        <v>235</v>
      </c>
      <c r="E466" s="2" t="s">
        <v>544</v>
      </c>
      <c r="F466" s="3">
        <v>24868.352486000003</v>
      </c>
    </row>
    <row r="467" spans="1:6" x14ac:dyDescent="0.25">
      <c r="A467">
        <v>712191</v>
      </c>
      <c r="B467" t="s">
        <v>236</v>
      </c>
      <c r="E467" s="2" t="s">
        <v>539</v>
      </c>
      <c r="F467" s="3">
        <v>140854</v>
      </c>
    </row>
    <row r="468" spans="1:6" x14ac:dyDescent="0.25">
      <c r="A468">
        <v>55431</v>
      </c>
      <c r="B468" t="s">
        <v>236</v>
      </c>
      <c r="E468" s="2" t="s">
        <v>545</v>
      </c>
      <c r="F468" s="3">
        <v>7051.8165630000003</v>
      </c>
    </row>
    <row r="469" spans="1:6" x14ac:dyDescent="0.25">
      <c r="A469">
        <v>152270.32</v>
      </c>
      <c r="B469" t="s">
        <v>236</v>
      </c>
      <c r="E469" s="2" t="s">
        <v>546</v>
      </c>
      <c r="F469" s="3">
        <v>2936.9050310000002</v>
      </c>
    </row>
    <row r="470" spans="1:6" x14ac:dyDescent="0.25">
      <c r="A470">
        <v>50235</v>
      </c>
      <c r="B470" t="s">
        <v>237</v>
      </c>
      <c r="E470" s="2" t="s">
        <v>524</v>
      </c>
      <c r="F470" s="3">
        <v>573506</v>
      </c>
    </row>
    <row r="471" spans="1:6" x14ac:dyDescent="0.25">
      <c r="A471">
        <v>8042</v>
      </c>
      <c r="B471" t="s">
        <v>237</v>
      </c>
      <c r="E471" s="2" t="s">
        <v>525</v>
      </c>
      <c r="F471" s="3">
        <v>946601</v>
      </c>
    </row>
    <row r="472" spans="1:6" x14ac:dyDescent="0.25">
      <c r="A472">
        <v>12882</v>
      </c>
      <c r="B472" t="s">
        <v>237</v>
      </c>
      <c r="E472" s="2" t="s">
        <v>552</v>
      </c>
      <c r="F472" s="3">
        <v>14589</v>
      </c>
    </row>
    <row r="473" spans="1:6" x14ac:dyDescent="0.25">
      <c r="A473">
        <v>22368</v>
      </c>
      <c r="B473" t="s">
        <v>238</v>
      </c>
      <c r="E473" s="2" t="s">
        <v>534</v>
      </c>
      <c r="F473" s="3">
        <v>202195</v>
      </c>
    </row>
    <row r="474" spans="1:6" x14ac:dyDescent="0.25">
      <c r="A474">
        <v>0</v>
      </c>
      <c r="B474" t="s">
        <v>238</v>
      </c>
      <c r="E474" s="2" t="s">
        <v>561</v>
      </c>
      <c r="F474" s="3">
        <v>46112</v>
      </c>
    </row>
    <row r="475" spans="1:6" x14ac:dyDescent="0.25">
      <c r="A475">
        <v>0</v>
      </c>
      <c r="B475" t="s">
        <v>238</v>
      </c>
      <c r="E475" s="2" t="s">
        <v>553</v>
      </c>
      <c r="F475" s="3">
        <v>939675</v>
      </c>
    </row>
    <row r="476" spans="1:6" x14ac:dyDescent="0.25">
      <c r="A476">
        <v>73275</v>
      </c>
      <c r="B476" t="s">
        <v>239</v>
      </c>
      <c r="E476" s="2" t="s">
        <v>554</v>
      </c>
      <c r="F476" s="3">
        <v>1024636</v>
      </c>
    </row>
    <row r="477" spans="1:6" x14ac:dyDescent="0.25">
      <c r="A477">
        <v>0</v>
      </c>
      <c r="B477" t="s">
        <v>239</v>
      </c>
      <c r="E477" s="2" t="s">
        <v>568</v>
      </c>
      <c r="F477" s="3">
        <v>304509</v>
      </c>
    </row>
    <row r="478" spans="1:6" x14ac:dyDescent="0.25">
      <c r="A478">
        <v>348527</v>
      </c>
      <c r="B478" t="s">
        <v>239</v>
      </c>
      <c r="E478" s="2" t="s">
        <v>580</v>
      </c>
      <c r="F478" s="3">
        <v>0</v>
      </c>
    </row>
    <row r="479" spans="1:6" x14ac:dyDescent="0.25">
      <c r="A479">
        <v>11451</v>
      </c>
      <c r="B479" t="s">
        <v>240</v>
      </c>
      <c r="E479" s="2" t="s">
        <v>555</v>
      </c>
      <c r="F479" s="3">
        <v>2673437</v>
      </c>
    </row>
    <row r="480" spans="1:6" x14ac:dyDescent="0.25">
      <c r="A480">
        <v>2763</v>
      </c>
      <c r="B480" t="s">
        <v>240</v>
      </c>
      <c r="E480" s="2" t="s">
        <v>559</v>
      </c>
      <c r="F480" s="3">
        <v>334640</v>
      </c>
    </row>
    <row r="481" spans="1:6" x14ac:dyDescent="0.25">
      <c r="A481">
        <v>12879</v>
      </c>
      <c r="B481" t="s">
        <v>240</v>
      </c>
      <c r="E481" s="2" t="s">
        <v>562</v>
      </c>
      <c r="F481" s="3">
        <v>750742</v>
      </c>
    </row>
    <row r="482" spans="1:6" x14ac:dyDescent="0.25">
      <c r="A482">
        <v>46037</v>
      </c>
      <c r="B482" t="s">
        <v>241</v>
      </c>
      <c r="E482" s="2" t="s">
        <v>564</v>
      </c>
      <c r="F482" s="3">
        <v>96774.453999999998</v>
      </c>
    </row>
    <row r="483" spans="1:6" x14ac:dyDescent="0.25">
      <c r="A483">
        <v>44652</v>
      </c>
      <c r="B483" t="s">
        <v>241</v>
      </c>
      <c r="E483" s="2" t="s">
        <v>565</v>
      </c>
      <c r="F483" s="3">
        <v>691777.73</v>
      </c>
    </row>
    <row r="484" spans="1:6" x14ac:dyDescent="0.25">
      <c r="A484">
        <v>16269.6</v>
      </c>
      <c r="B484" t="s">
        <v>241</v>
      </c>
      <c r="E484" s="2" t="s">
        <v>573</v>
      </c>
      <c r="F484" s="3">
        <v>13871.394490999999</v>
      </c>
    </row>
    <row r="485" spans="1:6" x14ac:dyDescent="0.25">
      <c r="A485">
        <v>183892</v>
      </c>
      <c r="B485" t="s">
        <v>242</v>
      </c>
      <c r="E485" s="2" t="s">
        <v>574</v>
      </c>
      <c r="F485" s="3">
        <v>21400.473305</v>
      </c>
    </row>
    <row r="486" spans="1:6" x14ac:dyDescent="0.25">
      <c r="A486">
        <v>0</v>
      </c>
      <c r="B486" t="s">
        <v>242</v>
      </c>
      <c r="E486" s="2" t="s">
        <v>569</v>
      </c>
      <c r="F486" s="3">
        <v>0</v>
      </c>
    </row>
    <row r="487" spans="1:6" x14ac:dyDescent="0.25">
      <c r="A487">
        <v>27589.919999999998</v>
      </c>
      <c r="B487" t="s">
        <v>242</v>
      </c>
      <c r="E487" s="2" t="s">
        <v>570</v>
      </c>
      <c r="F487" s="3">
        <v>20977</v>
      </c>
    </row>
    <row r="488" spans="1:6" x14ac:dyDescent="0.25">
      <c r="A488">
        <v>0</v>
      </c>
      <c r="B488" t="s">
        <v>243</v>
      </c>
      <c r="E488" s="2" t="s">
        <v>582</v>
      </c>
      <c r="F488" s="3">
        <v>6814</v>
      </c>
    </row>
    <row r="489" spans="1:6" x14ac:dyDescent="0.25">
      <c r="A489">
        <v>0</v>
      </c>
      <c r="B489" t="s">
        <v>243</v>
      </c>
      <c r="E489" s="2" t="s">
        <v>560</v>
      </c>
      <c r="F489" s="3">
        <v>0</v>
      </c>
    </row>
    <row r="490" spans="1:6" x14ac:dyDescent="0.25">
      <c r="A490">
        <v>0</v>
      </c>
      <c r="B490" t="s">
        <v>243</v>
      </c>
      <c r="E490" s="2" t="s">
        <v>563</v>
      </c>
      <c r="F490" s="3">
        <v>165900</v>
      </c>
    </row>
    <row r="491" spans="1:6" x14ac:dyDescent="0.25">
      <c r="A491">
        <v>27000</v>
      </c>
      <c r="B491" t="s">
        <v>244</v>
      </c>
      <c r="E491" s="2" t="s">
        <v>566</v>
      </c>
      <c r="F491" s="3">
        <v>413565</v>
      </c>
    </row>
    <row r="492" spans="1:6" x14ac:dyDescent="0.25">
      <c r="A492">
        <v>0</v>
      </c>
      <c r="B492" t="s">
        <v>244</v>
      </c>
      <c r="E492" s="2" t="s">
        <v>571</v>
      </c>
      <c r="F492" s="3">
        <v>254236</v>
      </c>
    </row>
    <row r="493" spans="1:6" x14ac:dyDescent="0.25">
      <c r="A493">
        <v>0</v>
      </c>
      <c r="B493" t="s">
        <v>244</v>
      </c>
      <c r="E493" s="2" t="s">
        <v>575</v>
      </c>
      <c r="F493" s="3">
        <v>10836.808789000001</v>
      </c>
    </row>
    <row r="494" spans="1:6" x14ac:dyDescent="0.25">
      <c r="A494">
        <v>402944</v>
      </c>
      <c r="B494" t="s">
        <v>245</v>
      </c>
      <c r="E494" s="2" t="s">
        <v>583</v>
      </c>
      <c r="F494" s="3">
        <v>0</v>
      </c>
    </row>
    <row r="495" spans="1:6" x14ac:dyDescent="0.25">
      <c r="A495">
        <v>0</v>
      </c>
      <c r="B495" t="s">
        <v>245</v>
      </c>
      <c r="E495" s="2" t="s">
        <v>581</v>
      </c>
      <c r="F495" s="3">
        <v>33184</v>
      </c>
    </row>
    <row r="496" spans="1:6" x14ac:dyDescent="0.25">
      <c r="A496">
        <v>187015</v>
      </c>
      <c r="B496" t="s">
        <v>245</v>
      </c>
      <c r="E496" s="2" t="s">
        <v>584</v>
      </c>
      <c r="F496" s="3">
        <v>23287</v>
      </c>
    </row>
    <row r="497" spans="1:6" x14ac:dyDescent="0.25">
      <c r="A497">
        <v>0</v>
      </c>
      <c r="B497" t="s">
        <v>246</v>
      </c>
      <c r="E497" s="2" t="s">
        <v>576</v>
      </c>
      <c r="F497" s="3">
        <v>11445.384110999999</v>
      </c>
    </row>
    <row r="498" spans="1:6" x14ac:dyDescent="0.25">
      <c r="A498">
        <v>0</v>
      </c>
      <c r="B498" t="s">
        <v>246</v>
      </c>
      <c r="E498" s="2" t="s">
        <v>556</v>
      </c>
      <c r="F498" s="3">
        <v>32641</v>
      </c>
    </row>
    <row r="499" spans="1:6" x14ac:dyDescent="0.25">
      <c r="A499">
        <v>8297</v>
      </c>
      <c r="B499" t="s">
        <v>246</v>
      </c>
      <c r="E499" s="2" t="s">
        <v>577</v>
      </c>
      <c r="F499" s="3">
        <v>20095.805747999999</v>
      </c>
    </row>
    <row r="500" spans="1:6" x14ac:dyDescent="0.25">
      <c r="A500">
        <v>0</v>
      </c>
      <c r="B500" t="s">
        <v>247</v>
      </c>
      <c r="E500" s="2" t="s">
        <v>572</v>
      </c>
      <c r="F500" s="3">
        <v>37824</v>
      </c>
    </row>
    <row r="501" spans="1:6" x14ac:dyDescent="0.25">
      <c r="A501">
        <v>0</v>
      </c>
      <c r="B501" t="s">
        <v>247</v>
      </c>
      <c r="E501" s="2" t="s">
        <v>578</v>
      </c>
      <c r="F501" s="3">
        <v>8376.4071920000006</v>
      </c>
    </row>
    <row r="502" spans="1:6" x14ac:dyDescent="0.25">
      <c r="A502">
        <v>0</v>
      </c>
      <c r="B502" t="s">
        <v>247</v>
      </c>
      <c r="E502" s="2" t="s">
        <v>579</v>
      </c>
      <c r="F502" s="3">
        <v>1657.7370940000001</v>
      </c>
    </row>
    <row r="503" spans="1:6" x14ac:dyDescent="0.25">
      <c r="A503">
        <v>0</v>
      </c>
      <c r="B503" t="s">
        <v>248</v>
      </c>
      <c r="E503" s="2" t="s">
        <v>557</v>
      </c>
      <c r="F503" s="3">
        <v>792341</v>
      </c>
    </row>
    <row r="504" spans="1:6" x14ac:dyDescent="0.25">
      <c r="A504">
        <v>0</v>
      </c>
      <c r="B504" t="s">
        <v>248</v>
      </c>
      <c r="E504" s="2" t="s">
        <v>558</v>
      </c>
      <c r="F504" s="3">
        <v>1119490</v>
      </c>
    </row>
    <row r="505" spans="1:6" x14ac:dyDescent="0.25">
      <c r="A505">
        <v>0</v>
      </c>
      <c r="B505" t="s">
        <v>248</v>
      </c>
      <c r="E505" s="2" t="s">
        <v>585</v>
      </c>
      <c r="F505" s="3">
        <v>12900</v>
      </c>
    </row>
    <row r="506" spans="1:6" x14ac:dyDescent="0.25">
      <c r="A506">
        <v>0</v>
      </c>
      <c r="B506" t="s">
        <v>249</v>
      </c>
      <c r="E506" s="2" t="s">
        <v>567</v>
      </c>
      <c r="F506" s="3">
        <v>289438</v>
      </c>
    </row>
    <row r="507" spans="1:6" x14ac:dyDescent="0.25">
      <c r="A507">
        <v>0</v>
      </c>
      <c r="B507" t="s">
        <v>249</v>
      </c>
      <c r="E507" s="2" t="s">
        <v>71</v>
      </c>
      <c r="F507" s="3">
        <v>114095895.66381899</v>
      </c>
    </row>
    <row r="508" spans="1:6" x14ac:dyDescent="0.25">
      <c r="A508">
        <v>0</v>
      </c>
      <c r="B508" t="s">
        <v>249</v>
      </c>
    </row>
    <row r="509" spans="1:6" x14ac:dyDescent="0.25">
      <c r="A509">
        <v>0</v>
      </c>
      <c r="B509" t="s">
        <v>250</v>
      </c>
    </row>
    <row r="510" spans="1:6" x14ac:dyDescent="0.25">
      <c r="A510">
        <v>0</v>
      </c>
      <c r="B510" t="s">
        <v>250</v>
      </c>
    </row>
    <row r="511" spans="1:6" x14ac:dyDescent="0.25">
      <c r="A511">
        <v>0</v>
      </c>
      <c r="B511" t="s">
        <v>250</v>
      </c>
    </row>
    <row r="512" spans="1:6" x14ac:dyDescent="0.25">
      <c r="A512">
        <v>0</v>
      </c>
      <c r="B512" t="s">
        <v>251</v>
      </c>
    </row>
    <row r="513" spans="1:2" x14ac:dyDescent="0.25">
      <c r="A513">
        <v>0</v>
      </c>
      <c r="B513" t="s">
        <v>251</v>
      </c>
    </row>
    <row r="514" spans="1:2" x14ac:dyDescent="0.25">
      <c r="A514">
        <v>0</v>
      </c>
      <c r="B514" t="s">
        <v>251</v>
      </c>
    </row>
    <row r="515" spans="1:2" x14ac:dyDescent="0.25">
      <c r="A515">
        <v>0</v>
      </c>
      <c r="B515" t="s">
        <v>252</v>
      </c>
    </row>
    <row r="516" spans="1:2" x14ac:dyDescent="0.25">
      <c r="A516">
        <v>0</v>
      </c>
      <c r="B516" t="s">
        <v>252</v>
      </c>
    </row>
    <row r="517" spans="1:2" x14ac:dyDescent="0.25">
      <c r="A517">
        <v>0</v>
      </c>
      <c r="B517" t="s">
        <v>252</v>
      </c>
    </row>
    <row r="518" spans="1:2" x14ac:dyDescent="0.25">
      <c r="A518">
        <v>0</v>
      </c>
      <c r="B518" t="s">
        <v>253</v>
      </c>
    </row>
    <row r="519" spans="1:2" x14ac:dyDescent="0.25">
      <c r="A519">
        <v>0</v>
      </c>
      <c r="B519" t="s">
        <v>253</v>
      </c>
    </row>
    <row r="520" spans="1:2" x14ac:dyDescent="0.25">
      <c r="A520">
        <v>0</v>
      </c>
      <c r="B520" t="s">
        <v>253</v>
      </c>
    </row>
    <row r="521" spans="1:2" x14ac:dyDescent="0.25">
      <c r="A521">
        <v>0</v>
      </c>
      <c r="B521" t="s">
        <v>254</v>
      </c>
    </row>
    <row r="522" spans="1:2" x14ac:dyDescent="0.25">
      <c r="A522">
        <v>0</v>
      </c>
      <c r="B522" t="s">
        <v>254</v>
      </c>
    </row>
    <row r="523" spans="1:2" x14ac:dyDescent="0.25">
      <c r="A523">
        <v>500</v>
      </c>
      <c r="B523" t="s">
        <v>254</v>
      </c>
    </row>
    <row r="524" spans="1:2" x14ac:dyDescent="0.25">
      <c r="A524">
        <v>0</v>
      </c>
      <c r="B524" t="s">
        <v>255</v>
      </c>
    </row>
    <row r="525" spans="1:2" x14ac:dyDescent="0.25">
      <c r="A525">
        <v>0</v>
      </c>
      <c r="B525" t="s">
        <v>255</v>
      </c>
    </row>
    <row r="526" spans="1:2" x14ac:dyDescent="0.25">
      <c r="A526">
        <v>678.4</v>
      </c>
      <c r="B526" t="s">
        <v>255</v>
      </c>
    </row>
    <row r="527" spans="1:2" x14ac:dyDescent="0.25">
      <c r="A527">
        <v>9338</v>
      </c>
      <c r="B527" t="s">
        <v>256</v>
      </c>
    </row>
    <row r="528" spans="1:2" x14ac:dyDescent="0.25">
      <c r="A528">
        <v>5</v>
      </c>
      <c r="B528" t="s">
        <v>256</v>
      </c>
    </row>
    <row r="529" spans="1:2" x14ac:dyDescent="0.25">
      <c r="A529">
        <v>977</v>
      </c>
      <c r="B529" t="s">
        <v>256</v>
      </c>
    </row>
    <row r="530" spans="1:2" x14ac:dyDescent="0.25">
      <c r="A530">
        <v>0</v>
      </c>
      <c r="B530" t="s">
        <v>257</v>
      </c>
    </row>
    <row r="531" spans="1:2" x14ac:dyDescent="0.25">
      <c r="A531">
        <v>0</v>
      </c>
      <c r="B531" t="s">
        <v>257</v>
      </c>
    </row>
    <row r="532" spans="1:2" x14ac:dyDescent="0.25">
      <c r="A532">
        <v>0</v>
      </c>
      <c r="B532" t="s">
        <v>257</v>
      </c>
    </row>
    <row r="533" spans="1:2" x14ac:dyDescent="0.25">
      <c r="A533">
        <v>12698</v>
      </c>
      <c r="B533" t="s">
        <v>258</v>
      </c>
    </row>
    <row r="534" spans="1:2" x14ac:dyDescent="0.25">
      <c r="A534">
        <v>135</v>
      </c>
      <c r="B534" t="s">
        <v>258</v>
      </c>
    </row>
    <row r="535" spans="1:2" x14ac:dyDescent="0.25">
      <c r="A535">
        <v>663</v>
      </c>
      <c r="B535" t="s">
        <v>258</v>
      </c>
    </row>
    <row r="536" spans="1:2" x14ac:dyDescent="0.25">
      <c r="A536">
        <v>13166</v>
      </c>
      <c r="B536" t="s">
        <v>259</v>
      </c>
    </row>
    <row r="537" spans="1:2" x14ac:dyDescent="0.25">
      <c r="A537">
        <v>140</v>
      </c>
      <c r="B537" t="s">
        <v>259</v>
      </c>
    </row>
    <row r="538" spans="1:2" x14ac:dyDescent="0.25">
      <c r="A538">
        <v>700</v>
      </c>
      <c r="B538" t="s">
        <v>259</v>
      </c>
    </row>
    <row r="539" spans="1:2" x14ac:dyDescent="0.25">
      <c r="A539">
        <v>4790</v>
      </c>
      <c r="B539" t="s">
        <v>260</v>
      </c>
    </row>
    <row r="540" spans="1:2" x14ac:dyDescent="0.25">
      <c r="A540">
        <v>201431</v>
      </c>
      <c r="B540" t="s">
        <v>260</v>
      </c>
    </row>
    <row r="541" spans="1:2" x14ac:dyDescent="0.25">
      <c r="A541">
        <v>22695</v>
      </c>
      <c r="B541" t="s">
        <v>260</v>
      </c>
    </row>
    <row r="542" spans="1:2" x14ac:dyDescent="0.25">
      <c r="A542">
        <v>6128</v>
      </c>
      <c r="B542" t="s">
        <v>261</v>
      </c>
    </row>
    <row r="543" spans="1:2" x14ac:dyDescent="0.25">
      <c r="A543">
        <v>341469</v>
      </c>
      <c r="B543" t="s">
        <v>261</v>
      </c>
    </row>
    <row r="544" spans="1:2" x14ac:dyDescent="0.25">
      <c r="A544">
        <v>2625</v>
      </c>
      <c r="B544" t="s">
        <v>261</v>
      </c>
    </row>
    <row r="545" spans="1:2" x14ac:dyDescent="0.25">
      <c r="A545">
        <v>7414</v>
      </c>
      <c r="B545" t="s">
        <v>262</v>
      </c>
    </row>
    <row r="546" spans="1:2" x14ac:dyDescent="0.25">
      <c r="A546">
        <v>1798046</v>
      </c>
      <c r="B546" t="s">
        <v>262</v>
      </c>
    </row>
    <row r="547" spans="1:2" x14ac:dyDescent="0.25">
      <c r="A547">
        <v>23413</v>
      </c>
      <c r="B547" t="s">
        <v>262</v>
      </c>
    </row>
    <row r="548" spans="1:2" x14ac:dyDescent="0.25">
      <c r="A548">
        <v>0</v>
      </c>
      <c r="B548" t="s">
        <v>263</v>
      </c>
    </row>
    <row r="549" spans="1:2" x14ac:dyDescent="0.25">
      <c r="A549">
        <v>34000</v>
      </c>
      <c r="B549" t="s">
        <v>263</v>
      </c>
    </row>
    <row r="550" spans="1:2" x14ac:dyDescent="0.25">
      <c r="A550">
        <v>58</v>
      </c>
      <c r="B550" t="s">
        <v>263</v>
      </c>
    </row>
    <row r="551" spans="1:2" x14ac:dyDescent="0.25">
      <c r="A551">
        <v>0</v>
      </c>
      <c r="B551" t="s">
        <v>264</v>
      </c>
    </row>
    <row r="552" spans="1:2" x14ac:dyDescent="0.25">
      <c r="A552">
        <v>243419</v>
      </c>
      <c r="B552" t="s">
        <v>264</v>
      </c>
    </row>
    <row r="553" spans="1:2" x14ac:dyDescent="0.25">
      <c r="A553">
        <v>0</v>
      </c>
      <c r="B553" t="s">
        <v>264</v>
      </c>
    </row>
    <row r="554" spans="1:2" x14ac:dyDescent="0.25">
      <c r="A554">
        <v>44041</v>
      </c>
      <c r="B554" t="s">
        <v>265</v>
      </c>
    </row>
    <row r="555" spans="1:2" x14ac:dyDescent="0.25">
      <c r="A555">
        <v>747359</v>
      </c>
      <c r="B555" t="s">
        <v>265</v>
      </c>
    </row>
    <row r="556" spans="1:2" x14ac:dyDescent="0.25">
      <c r="A556">
        <v>25121</v>
      </c>
      <c r="B556" t="s">
        <v>265</v>
      </c>
    </row>
    <row r="557" spans="1:2" x14ac:dyDescent="0.25">
      <c r="A557">
        <v>42359</v>
      </c>
      <c r="B557" t="s">
        <v>266</v>
      </c>
    </row>
    <row r="558" spans="1:2" x14ac:dyDescent="0.25">
      <c r="A558">
        <v>0</v>
      </c>
      <c r="B558" t="s">
        <v>266</v>
      </c>
    </row>
    <row r="559" spans="1:2" x14ac:dyDescent="0.25">
      <c r="A559">
        <v>136249</v>
      </c>
      <c r="B559" t="s">
        <v>266</v>
      </c>
    </row>
    <row r="560" spans="1:2" x14ac:dyDescent="0.25">
      <c r="A560">
        <v>16420</v>
      </c>
      <c r="B560" t="s">
        <v>267</v>
      </c>
    </row>
    <row r="561" spans="1:2" x14ac:dyDescent="0.25">
      <c r="A561">
        <v>0</v>
      </c>
      <c r="B561" t="s">
        <v>267</v>
      </c>
    </row>
    <row r="562" spans="1:2" x14ac:dyDescent="0.25">
      <c r="A562">
        <v>0</v>
      </c>
      <c r="B562" t="s">
        <v>267</v>
      </c>
    </row>
    <row r="563" spans="1:2" x14ac:dyDescent="0.25">
      <c r="A563">
        <v>4898</v>
      </c>
      <c r="B563" t="s">
        <v>268</v>
      </c>
    </row>
    <row r="564" spans="1:2" x14ac:dyDescent="0.25">
      <c r="A564">
        <v>0</v>
      </c>
      <c r="B564" t="s">
        <v>268</v>
      </c>
    </row>
    <row r="565" spans="1:2" x14ac:dyDescent="0.25">
      <c r="A565">
        <v>0</v>
      </c>
      <c r="B565" t="s">
        <v>268</v>
      </c>
    </row>
    <row r="566" spans="1:2" x14ac:dyDescent="0.25">
      <c r="A566">
        <v>686444</v>
      </c>
      <c r="B566" t="s">
        <v>269</v>
      </c>
    </row>
    <row r="567" spans="1:2" x14ac:dyDescent="0.25">
      <c r="A567">
        <v>112735</v>
      </c>
      <c r="B567" t="s">
        <v>269</v>
      </c>
    </row>
    <row r="568" spans="1:2" x14ac:dyDescent="0.25">
      <c r="A568">
        <v>149734.20000000001</v>
      </c>
      <c r="B568" t="s">
        <v>269</v>
      </c>
    </row>
    <row r="569" spans="1:2" x14ac:dyDescent="0.25">
      <c r="A569">
        <v>78032</v>
      </c>
      <c r="B569" t="s">
        <v>270</v>
      </c>
    </row>
    <row r="570" spans="1:2" x14ac:dyDescent="0.25">
      <c r="A570">
        <v>8321</v>
      </c>
      <c r="B570" t="s">
        <v>270</v>
      </c>
    </row>
    <row r="571" spans="1:2" x14ac:dyDescent="0.25">
      <c r="A571">
        <v>13271</v>
      </c>
      <c r="B571" t="s">
        <v>270</v>
      </c>
    </row>
    <row r="572" spans="1:2" x14ac:dyDescent="0.25">
      <c r="A572">
        <v>30696</v>
      </c>
      <c r="B572" t="s">
        <v>271</v>
      </c>
    </row>
    <row r="573" spans="1:2" x14ac:dyDescent="0.25">
      <c r="A573">
        <v>0</v>
      </c>
      <c r="B573" t="s">
        <v>271</v>
      </c>
    </row>
    <row r="574" spans="1:2" x14ac:dyDescent="0.25">
      <c r="A574">
        <v>0</v>
      </c>
      <c r="B574" t="s">
        <v>271</v>
      </c>
    </row>
    <row r="575" spans="1:2" x14ac:dyDescent="0.25">
      <c r="A575">
        <v>39646</v>
      </c>
      <c r="B575" t="s">
        <v>272</v>
      </c>
    </row>
    <row r="576" spans="1:2" x14ac:dyDescent="0.25">
      <c r="A576">
        <v>3600</v>
      </c>
      <c r="B576" t="s">
        <v>272</v>
      </c>
    </row>
    <row r="577" spans="1:2" x14ac:dyDescent="0.25">
      <c r="A577">
        <v>456732</v>
      </c>
      <c r="B577" t="s">
        <v>272</v>
      </c>
    </row>
    <row r="578" spans="1:2" x14ac:dyDescent="0.25">
      <c r="A578">
        <v>114470</v>
      </c>
      <c r="B578" t="s">
        <v>273</v>
      </c>
    </row>
    <row r="579" spans="1:2" x14ac:dyDescent="0.25">
      <c r="A579">
        <v>11</v>
      </c>
      <c r="B579" t="s">
        <v>273</v>
      </c>
    </row>
    <row r="580" spans="1:2" x14ac:dyDescent="0.25">
      <c r="A580">
        <v>70331</v>
      </c>
      <c r="B580" t="s">
        <v>273</v>
      </c>
    </row>
    <row r="581" spans="1:2" x14ac:dyDescent="0.25">
      <c r="A581">
        <v>76350</v>
      </c>
      <c r="B581" t="s">
        <v>274</v>
      </c>
    </row>
    <row r="582" spans="1:2" x14ac:dyDescent="0.25">
      <c r="A582">
        <v>15795</v>
      </c>
      <c r="B582" t="s">
        <v>274</v>
      </c>
    </row>
    <row r="583" spans="1:2" x14ac:dyDescent="0.25">
      <c r="A583">
        <v>20391</v>
      </c>
      <c r="B583" t="s">
        <v>274</v>
      </c>
    </row>
    <row r="584" spans="1:2" x14ac:dyDescent="0.25">
      <c r="A584">
        <v>254891</v>
      </c>
      <c r="B584" t="s">
        <v>275</v>
      </c>
    </row>
    <row r="585" spans="1:2" x14ac:dyDescent="0.25">
      <c r="A585">
        <v>0</v>
      </c>
      <c r="B585" t="s">
        <v>275</v>
      </c>
    </row>
    <row r="586" spans="1:2" x14ac:dyDescent="0.25">
      <c r="A586">
        <v>22771.200000000001</v>
      </c>
      <c r="B586" t="s">
        <v>275</v>
      </c>
    </row>
    <row r="587" spans="1:2" x14ac:dyDescent="0.25">
      <c r="A587">
        <v>0</v>
      </c>
      <c r="B587" t="s">
        <v>276</v>
      </c>
    </row>
    <row r="588" spans="1:2" x14ac:dyDescent="0.25">
      <c r="A588">
        <v>0</v>
      </c>
      <c r="B588" t="s">
        <v>276</v>
      </c>
    </row>
    <row r="589" spans="1:2" x14ac:dyDescent="0.25">
      <c r="A589">
        <v>0</v>
      </c>
      <c r="B589" t="s">
        <v>276</v>
      </c>
    </row>
    <row r="590" spans="1:2" x14ac:dyDescent="0.25">
      <c r="A590">
        <v>0</v>
      </c>
      <c r="B590" t="s">
        <v>277</v>
      </c>
    </row>
    <row r="591" spans="1:2" x14ac:dyDescent="0.25">
      <c r="A591">
        <v>0</v>
      </c>
      <c r="B591" t="s">
        <v>277</v>
      </c>
    </row>
    <row r="592" spans="1:2" x14ac:dyDescent="0.25">
      <c r="A592">
        <v>9381</v>
      </c>
      <c r="B592" t="s">
        <v>277</v>
      </c>
    </row>
    <row r="593" spans="1:2" x14ac:dyDescent="0.25">
      <c r="A593">
        <v>423298</v>
      </c>
      <c r="B593" t="s">
        <v>278</v>
      </c>
    </row>
    <row r="594" spans="1:2" x14ac:dyDescent="0.25">
      <c r="A594">
        <v>0</v>
      </c>
      <c r="B594" t="s">
        <v>278</v>
      </c>
    </row>
    <row r="595" spans="1:2" x14ac:dyDescent="0.25">
      <c r="A595">
        <v>259023</v>
      </c>
      <c r="B595" t="s">
        <v>278</v>
      </c>
    </row>
    <row r="596" spans="1:2" x14ac:dyDescent="0.25">
      <c r="A596">
        <v>49936</v>
      </c>
      <c r="B596" t="s">
        <v>279</v>
      </c>
    </row>
    <row r="597" spans="1:2" x14ac:dyDescent="0.25">
      <c r="A597">
        <v>0</v>
      </c>
      <c r="B597" t="s">
        <v>279</v>
      </c>
    </row>
    <row r="598" spans="1:2" x14ac:dyDescent="0.25">
      <c r="A598">
        <v>0</v>
      </c>
      <c r="B598" t="s">
        <v>279</v>
      </c>
    </row>
    <row r="599" spans="1:2" x14ac:dyDescent="0.25">
      <c r="A599">
        <v>9891.6599380890493</v>
      </c>
      <c r="B599" t="s">
        <v>280</v>
      </c>
    </row>
    <row r="600" spans="1:2" x14ac:dyDescent="0.25">
      <c r="A600">
        <v>1535.9616598489499</v>
      </c>
      <c r="B600" t="s">
        <v>280</v>
      </c>
    </row>
    <row r="601" spans="1:2" x14ac:dyDescent="0.25">
      <c r="A601">
        <v>32418.137287097401</v>
      </c>
      <c r="B601" t="s">
        <v>280</v>
      </c>
    </row>
    <row r="602" spans="1:2" x14ac:dyDescent="0.25">
      <c r="A602">
        <v>17572.002700035799</v>
      </c>
      <c r="B602" t="s">
        <v>281</v>
      </c>
    </row>
    <row r="603" spans="1:2" x14ac:dyDescent="0.25">
      <c r="A603">
        <v>77.535983468734798</v>
      </c>
      <c r="B603" t="s">
        <v>281</v>
      </c>
    </row>
    <row r="604" spans="1:2" x14ac:dyDescent="0.25">
      <c r="A604">
        <v>19321.743416495501</v>
      </c>
      <c r="B604" t="s">
        <v>281</v>
      </c>
    </row>
    <row r="605" spans="1:2" x14ac:dyDescent="0.25">
      <c r="A605">
        <v>7020.7803523205303</v>
      </c>
      <c r="B605" t="s">
        <v>282</v>
      </c>
    </row>
    <row r="606" spans="1:2" x14ac:dyDescent="0.25">
      <c r="A606">
        <v>18.607262562077299</v>
      </c>
      <c r="B606" t="s">
        <v>282</v>
      </c>
    </row>
    <row r="607" spans="1:2" x14ac:dyDescent="0.25">
      <c r="A607">
        <v>2307.6123851174002</v>
      </c>
      <c r="B607" t="s">
        <v>282</v>
      </c>
    </row>
    <row r="608" spans="1:2" x14ac:dyDescent="0.25">
      <c r="A608">
        <v>2175.8436405387001</v>
      </c>
      <c r="B608" t="s">
        <v>283</v>
      </c>
    </row>
    <row r="609" spans="1:2" x14ac:dyDescent="0.25">
      <c r="A609">
        <v>65.078745632351399</v>
      </c>
      <c r="B609" t="s">
        <v>283</v>
      </c>
    </row>
    <row r="610" spans="1:2" x14ac:dyDescent="0.25">
      <c r="A610">
        <v>25874.604813828901</v>
      </c>
      <c r="B610" t="s">
        <v>283</v>
      </c>
    </row>
    <row r="611" spans="1:2" x14ac:dyDescent="0.25">
      <c r="A611">
        <v>9230.5472360648291</v>
      </c>
      <c r="B611" t="s">
        <v>284</v>
      </c>
    </row>
    <row r="612" spans="1:2" x14ac:dyDescent="0.25">
      <c r="A612">
        <v>32.278986596432901</v>
      </c>
      <c r="B612" t="s">
        <v>284</v>
      </c>
    </row>
    <row r="613" spans="1:2" x14ac:dyDescent="0.25">
      <c r="A613">
        <v>10993.184657338699</v>
      </c>
      <c r="B613" t="s">
        <v>284</v>
      </c>
    </row>
    <row r="614" spans="1:2" x14ac:dyDescent="0.25">
      <c r="A614">
        <v>2536.0148150168102</v>
      </c>
      <c r="B614" t="s">
        <v>285</v>
      </c>
    </row>
    <row r="615" spans="1:2" x14ac:dyDescent="0.25">
      <c r="A615">
        <v>802.86262221881395</v>
      </c>
      <c r="B615" t="s">
        <v>285</v>
      </c>
    </row>
    <row r="616" spans="1:2" x14ac:dyDescent="0.25">
      <c r="A616">
        <v>2684.2382827643801</v>
      </c>
      <c r="B616" t="s">
        <v>285</v>
      </c>
    </row>
    <row r="617" spans="1:2" x14ac:dyDescent="0.25">
      <c r="A617">
        <v>2874.41017784826</v>
      </c>
      <c r="B617" t="s">
        <v>286</v>
      </c>
    </row>
    <row r="618" spans="1:2" x14ac:dyDescent="0.25">
      <c r="A618">
        <v>318.44582400532897</v>
      </c>
      <c r="B618" t="s">
        <v>286</v>
      </c>
    </row>
    <row r="619" spans="1:2" x14ac:dyDescent="0.25">
      <c r="A619">
        <v>1704.0332131110499</v>
      </c>
      <c r="B619" t="s">
        <v>286</v>
      </c>
    </row>
    <row r="620" spans="1:2" x14ac:dyDescent="0.25">
      <c r="A620">
        <v>0</v>
      </c>
      <c r="B620" t="s">
        <v>287</v>
      </c>
    </row>
    <row r="621" spans="1:2" x14ac:dyDescent="0.25">
      <c r="A621">
        <v>0</v>
      </c>
      <c r="B621" t="s">
        <v>287</v>
      </c>
    </row>
    <row r="622" spans="1:2" x14ac:dyDescent="0.25">
      <c r="A622">
        <v>0</v>
      </c>
      <c r="B622" t="s">
        <v>287</v>
      </c>
    </row>
    <row r="623" spans="1:2" x14ac:dyDescent="0.25">
      <c r="A623">
        <v>0</v>
      </c>
      <c r="B623" t="s">
        <v>288</v>
      </c>
    </row>
    <row r="624" spans="1:2" x14ac:dyDescent="0.25">
      <c r="A624">
        <v>0</v>
      </c>
      <c r="B624" t="s">
        <v>288</v>
      </c>
    </row>
    <row r="625" spans="1:2" x14ac:dyDescent="0.25">
      <c r="A625">
        <v>1184</v>
      </c>
      <c r="B625" t="s">
        <v>288</v>
      </c>
    </row>
    <row r="626" spans="1:2" x14ac:dyDescent="0.25">
      <c r="A626">
        <v>8783</v>
      </c>
      <c r="B626" t="s">
        <v>289</v>
      </c>
    </row>
    <row r="627" spans="1:2" x14ac:dyDescent="0.25">
      <c r="A627">
        <v>0</v>
      </c>
      <c r="B627" t="s">
        <v>289</v>
      </c>
    </row>
    <row r="628" spans="1:2" x14ac:dyDescent="0.25">
      <c r="A628">
        <v>0</v>
      </c>
      <c r="B628" t="s">
        <v>289</v>
      </c>
    </row>
    <row r="629" spans="1:2" x14ac:dyDescent="0.25">
      <c r="A629">
        <v>25247</v>
      </c>
      <c r="B629" t="s">
        <v>290</v>
      </c>
    </row>
    <row r="630" spans="1:2" x14ac:dyDescent="0.25">
      <c r="A630">
        <v>268</v>
      </c>
      <c r="B630" t="s">
        <v>290</v>
      </c>
    </row>
    <row r="631" spans="1:2" x14ac:dyDescent="0.25">
      <c r="A631">
        <v>1343</v>
      </c>
      <c r="B631" t="s">
        <v>290</v>
      </c>
    </row>
    <row r="632" spans="1:2" x14ac:dyDescent="0.25">
      <c r="A632">
        <v>6290</v>
      </c>
      <c r="B632" t="s">
        <v>291</v>
      </c>
    </row>
    <row r="633" spans="1:2" x14ac:dyDescent="0.25">
      <c r="A633">
        <v>249150</v>
      </c>
      <c r="B633" t="s">
        <v>291</v>
      </c>
    </row>
    <row r="634" spans="1:2" x14ac:dyDescent="0.25">
      <c r="A634">
        <v>2395</v>
      </c>
      <c r="B634" t="s">
        <v>291</v>
      </c>
    </row>
    <row r="635" spans="1:2" x14ac:dyDescent="0.25">
      <c r="A635">
        <v>6208</v>
      </c>
      <c r="B635" t="s">
        <v>292</v>
      </c>
    </row>
    <row r="636" spans="1:2" x14ac:dyDescent="0.25">
      <c r="A636">
        <v>361430</v>
      </c>
      <c r="B636" t="s">
        <v>292</v>
      </c>
    </row>
    <row r="637" spans="1:2" x14ac:dyDescent="0.25">
      <c r="A637">
        <v>2083</v>
      </c>
      <c r="B637" t="s">
        <v>292</v>
      </c>
    </row>
    <row r="638" spans="1:2" x14ac:dyDescent="0.25">
      <c r="A638">
        <v>8436</v>
      </c>
      <c r="B638" t="s">
        <v>293</v>
      </c>
    </row>
    <row r="639" spans="1:2" x14ac:dyDescent="0.25">
      <c r="A639">
        <v>1958709</v>
      </c>
      <c r="B639" t="s">
        <v>293</v>
      </c>
    </row>
    <row r="640" spans="1:2" x14ac:dyDescent="0.25">
      <c r="A640">
        <v>17528</v>
      </c>
      <c r="B640" t="s">
        <v>293</v>
      </c>
    </row>
    <row r="641" spans="1:2" x14ac:dyDescent="0.25">
      <c r="A641">
        <v>0</v>
      </c>
      <c r="B641" t="s">
        <v>294</v>
      </c>
    </row>
    <row r="642" spans="1:2" x14ac:dyDescent="0.25">
      <c r="A642">
        <v>38838</v>
      </c>
      <c r="B642" t="s">
        <v>294</v>
      </c>
    </row>
    <row r="643" spans="1:2" x14ac:dyDescent="0.25">
      <c r="A643">
        <v>0</v>
      </c>
      <c r="B643" t="s">
        <v>294</v>
      </c>
    </row>
    <row r="644" spans="1:2" x14ac:dyDescent="0.25">
      <c r="A644">
        <v>0</v>
      </c>
      <c r="B644" t="s">
        <v>295</v>
      </c>
    </row>
    <row r="645" spans="1:2" x14ac:dyDescent="0.25">
      <c r="A645">
        <v>494574</v>
      </c>
      <c r="B645" t="s">
        <v>295</v>
      </c>
    </row>
    <row r="646" spans="1:2" x14ac:dyDescent="0.25">
      <c r="A646">
        <v>0</v>
      </c>
      <c r="B646" t="s">
        <v>295</v>
      </c>
    </row>
    <row r="647" spans="1:2" x14ac:dyDescent="0.25">
      <c r="A647">
        <v>39027</v>
      </c>
      <c r="B647" t="s">
        <v>296</v>
      </c>
    </row>
    <row r="648" spans="1:2" x14ac:dyDescent="0.25">
      <c r="A648">
        <v>800006</v>
      </c>
      <c r="B648" t="s">
        <v>296</v>
      </c>
    </row>
    <row r="649" spans="1:2" x14ac:dyDescent="0.25">
      <c r="A649">
        <v>546</v>
      </c>
      <c r="B649" t="s">
        <v>296</v>
      </c>
    </row>
    <row r="650" spans="1:2" x14ac:dyDescent="0.25">
      <c r="A650">
        <v>30207</v>
      </c>
      <c r="B650" t="s">
        <v>297</v>
      </c>
    </row>
    <row r="651" spans="1:2" x14ac:dyDescent="0.25">
      <c r="A651">
        <v>3195</v>
      </c>
      <c r="B651" t="s">
        <v>297</v>
      </c>
    </row>
    <row r="652" spans="1:2" x14ac:dyDescent="0.25">
      <c r="A652">
        <v>110078</v>
      </c>
      <c r="B652" t="s">
        <v>297</v>
      </c>
    </row>
    <row r="653" spans="1:2" x14ac:dyDescent="0.25">
      <c r="A653">
        <v>18214</v>
      </c>
      <c r="B653" t="s">
        <v>298</v>
      </c>
    </row>
    <row r="654" spans="1:2" x14ac:dyDescent="0.25">
      <c r="A654">
        <v>0</v>
      </c>
      <c r="B654" t="s">
        <v>298</v>
      </c>
    </row>
    <row r="655" spans="1:2" x14ac:dyDescent="0.25">
      <c r="A655">
        <v>5300</v>
      </c>
      <c r="B655" t="s">
        <v>298</v>
      </c>
    </row>
    <row r="656" spans="1:2" x14ac:dyDescent="0.25">
      <c r="A656">
        <v>26300</v>
      </c>
      <c r="B656" t="s">
        <v>299</v>
      </c>
    </row>
    <row r="657" spans="1:2" x14ac:dyDescent="0.25">
      <c r="A657">
        <v>0</v>
      </c>
      <c r="B657" t="s">
        <v>299</v>
      </c>
    </row>
    <row r="658" spans="1:2" x14ac:dyDescent="0.25">
      <c r="A658">
        <v>2500</v>
      </c>
      <c r="B658" t="s">
        <v>299</v>
      </c>
    </row>
    <row r="659" spans="1:2" x14ac:dyDescent="0.25">
      <c r="A659">
        <v>605968</v>
      </c>
      <c r="B659" t="s">
        <v>300</v>
      </c>
    </row>
    <row r="660" spans="1:2" x14ac:dyDescent="0.25">
      <c r="A660">
        <v>98946</v>
      </c>
      <c r="B660" t="s">
        <v>300</v>
      </c>
    </row>
    <row r="661" spans="1:2" x14ac:dyDescent="0.25">
      <c r="A661">
        <v>191190.44</v>
      </c>
      <c r="B661" t="s">
        <v>300</v>
      </c>
    </row>
    <row r="662" spans="1:2" x14ac:dyDescent="0.25">
      <c r="A662">
        <v>42961</v>
      </c>
      <c r="B662" t="s">
        <v>301</v>
      </c>
    </row>
    <row r="663" spans="1:2" x14ac:dyDescent="0.25">
      <c r="A663">
        <v>4351</v>
      </c>
      <c r="B663" t="s">
        <v>301</v>
      </c>
    </row>
    <row r="664" spans="1:2" x14ac:dyDescent="0.25">
      <c r="A664">
        <v>7895</v>
      </c>
      <c r="B664" t="s">
        <v>301</v>
      </c>
    </row>
    <row r="665" spans="1:2" x14ac:dyDescent="0.25">
      <c r="A665">
        <v>42366</v>
      </c>
      <c r="B665" t="s">
        <v>302</v>
      </c>
    </row>
    <row r="666" spans="1:2" x14ac:dyDescent="0.25">
      <c r="A666">
        <v>0</v>
      </c>
      <c r="B666" t="s">
        <v>302</v>
      </c>
    </row>
    <row r="667" spans="1:2" x14ac:dyDescent="0.25">
      <c r="A667">
        <v>0</v>
      </c>
      <c r="B667" t="s">
        <v>302</v>
      </c>
    </row>
    <row r="668" spans="1:2" x14ac:dyDescent="0.25">
      <c r="A668">
        <v>19087</v>
      </c>
      <c r="B668" t="s">
        <v>303</v>
      </c>
    </row>
    <row r="669" spans="1:2" x14ac:dyDescent="0.25">
      <c r="A669">
        <v>4652</v>
      </c>
      <c r="B669" t="s">
        <v>303</v>
      </c>
    </row>
    <row r="670" spans="1:2" x14ac:dyDescent="0.25">
      <c r="A670">
        <v>378574</v>
      </c>
      <c r="B670" t="s">
        <v>303</v>
      </c>
    </row>
    <row r="671" spans="1:2" x14ac:dyDescent="0.25">
      <c r="A671">
        <v>114664</v>
      </c>
      <c r="B671" t="s">
        <v>304</v>
      </c>
    </row>
    <row r="672" spans="1:2" x14ac:dyDescent="0.25">
      <c r="A672">
        <v>0</v>
      </c>
      <c r="B672" t="s">
        <v>304</v>
      </c>
    </row>
    <row r="673" spans="1:2" x14ac:dyDescent="0.25">
      <c r="A673">
        <v>12509</v>
      </c>
      <c r="B673" t="s">
        <v>304</v>
      </c>
    </row>
    <row r="674" spans="1:2" x14ac:dyDescent="0.25">
      <c r="A674">
        <v>87579</v>
      </c>
      <c r="B674" t="s">
        <v>305</v>
      </c>
    </row>
    <row r="675" spans="1:2" x14ac:dyDescent="0.25">
      <c r="A675">
        <v>23247</v>
      </c>
      <c r="B675" t="s">
        <v>305</v>
      </c>
    </row>
    <row r="676" spans="1:2" x14ac:dyDescent="0.25">
      <c r="A676">
        <v>18603.7</v>
      </c>
      <c r="B676" t="s">
        <v>305</v>
      </c>
    </row>
    <row r="677" spans="1:2" x14ac:dyDescent="0.25">
      <c r="A677">
        <v>485366</v>
      </c>
      <c r="B677" t="s">
        <v>306</v>
      </c>
    </row>
    <row r="678" spans="1:2" x14ac:dyDescent="0.25">
      <c r="A678">
        <v>0</v>
      </c>
      <c r="B678" t="s">
        <v>306</v>
      </c>
    </row>
    <row r="679" spans="1:2" x14ac:dyDescent="0.25">
      <c r="A679">
        <v>149927.14000000001</v>
      </c>
      <c r="B679" t="s">
        <v>306</v>
      </c>
    </row>
    <row r="680" spans="1:2" x14ac:dyDescent="0.25">
      <c r="A680">
        <v>0</v>
      </c>
      <c r="B680" t="s">
        <v>307</v>
      </c>
    </row>
    <row r="681" spans="1:2" x14ac:dyDescent="0.25">
      <c r="A681">
        <v>0</v>
      </c>
      <c r="B681" t="s">
        <v>307</v>
      </c>
    </row>
    <row r="682" spans="1:2" x14ac:dyDescent="0.25">
      <c r="A682">
        <v>0</v>
      </c>
      <c r="B682" t="s">
        <v>307</v>
      </c>
    </row>
    <row r="683" spans="1:2" x14ac:dyDescent="0.25">
      <c r="A683">
        <v>0</v>
      </c>
      <c r="B683" t="s">
        <v>308</v>
      </c>
    </row>
    <row r="684" spans="1:2" x14ac:dyDescent="0.25">
      <c r="A684">
        <v>0</v>
      </c>
      <c r="B684" t="s">
        <v>308</v>
      </c>
    </row>
    <row r="685" spans="1:2" x14ac:dyDescent="0.25">
      <c r="A685">
        <v>31040</v>
      </c>
      <c r="B685" t="s">
        <v>308</v>
      </c>
    </row>
    <row r="686" spans="1:2" x14ac:dyDescent="0.25">
      <c r="A686">
        <v>33641</v>
      </c>
      <c r="B686" t="s">
        <v>309</v>
      </c>
    </row>
    <row r="687" spans="1:2" x14ac:dyDescent="0.25">
      <c r="A687">
        <v>0</v>
      </c>
      <c r="B687" t="s">
        <v>309</v>
      </c>
    </row>
    <row r="688" spans="1:2" x14ac:dyDescent="0.25">
      <c r="A688">
        <v>51076</v>
      </c>
      <c r="B688" t="s">
        <v>309</v>
      </c>
    </row>
    <row r="689" spans="1:2" x14ac:dyDescent="0.25">
      <c r="A689">
        <v>32415</v>
      </c>
      <c r="B689" t="s">
        <v>310</v>
      </c>
    </row>
    <row r="690" spans="1:2" x14ac:dyDescent="0.25">
      <c r="A690">
        <v>0</v>
      </c>
      <c r="B690" t="s">
        <v>310</v>
      </c>
    </row>
    <row r="691" spans="1:2" x14ac:dyDescent="0.25">
      <c r="A691">
        <v>178</v>
      </c>
      <c r="B691" t="s">
        <v>310</v>
      </c>
    </row>
    <row r="692" spans="1:2" x14ac:dyDescent="0.25">
      <c r="A692">
        <v>9858.8088938676992</v>
      </c>
      <c r="B692" t="s">
        <v>311</v>
      </c>
    </row>
    <row r="693" spans="1:2" x14ac:dyDescent="0.25">
      <c r="A693">
        <v>1530.8606004993701</v>
      </c>
      <c r="B693" t="s">
        <v>311</v>
      </c>
    </row>
    <row r="694" spans="1:2" x14ac:dyDescent="0.25">
      <c r="A694">
        <v>32310.473895082501</v>
      </c>
      <c r="B694" t="s">
        <v>311</v>
      </c>
    </row>
    <row r="695" spans="1:2" x14ac:dyDescent="0.25">
      <c r="A695">
        <v>17782.060651207201</v>
      </c>
      <c r="B695" t="s">
        <v>312</v>
      </c>
    </row>
    <row r="696" spans="1:2" x14ac:dyDescent="0.25">
      <c r="A696">
        <v>78.462858458884298</v>
      </c>
      <c r="B696" t="s">
        <v>312</v>
      </c>
    </row>
    <row r="697" spans="1:2" x14ac:dyDescent="0.25">
      <c r="A697">
        <v>19552.717990333898</v>
      </c>
      <c r="B697" t="s">
        <v>312</v>
      </c>
    </row>
    <row r="698" spans="1:2" x14ac:dyDescent="0.25">
      <c r="A698">
        <v>6516.5033426383497</v>
      </c>
      <c r="B698" t="s">
        <v>313</v>
      </c>
    </row>
    <row r="699" spans="1:2" x14ac:dyDescent="0.25">
      <c r="A699">
        <v>19.225795714667601</v>
      </c>
      <c r="B699" t="s">
        <v>313</v>
      </c>
    </row>
    <row r="700" spans="1:2" x14ac:dyDescent="0.25">
      <c r="A700">
        <v>2384.3208616469901</v>
      </c>
      <c r="B700" t="s">
        <v>313</v>
      </c>
    </row>
    <row r="701" spans="1:2" x14ac:dyDescent="0.25">
      <c r="A701">
        <v>2178.2366444556001</v>
      </c>
      <c r="B701" t="s">
        <v>314</v>
      </c>
    </row>
    <row r="702" spans="1:2" x14ac:dyDescent="0.25">
      <c r="A702">
        <v>65.1503195682279</v>
      </c>
      <c r="B702" t="s">
        <v>314</v>
      </c>
    </row>
    <row r="703" spans="1:2" x14ac:dyDescent="0.25">
      <c r="A703">
        <v>25903.061835976201</v>
      </c>
      <c r="B703" t="s">
        <v>314</v>
      </c>
    </row>
    <row r="704" spans="1:2" x14ac:dyDescent="0.25">
      <c r="A704">
        <v>10843.9707638201</v>
      </c>
      <c r="B704" t="s">
        <v>315</v>
      </c>
    </row>
    <row r="705" spans="1:2" x14ac:dyDescent="0.25">
      <c r="A705">
        <v>37.921087231950999</v>
      </c>
      <c r="B705" t="s">
        <v>315</v>
      </c>
    </row>
    <row r="706" spans="1:2" x14ac:dyDescent="0.25">
      <c r="A706">
        <v>12914.702668948001</v>
      </c>
      <c r="B706" t="s">
        <v>315</v>
      </c>
    </row>
    <row r="707" spans="1:2" x14ac:dyDescent="0.25">
      <c r="A707">
        <v>2382.6041651176802</v>
      </c>
      <c r="B707" t="s">
        <v>316</v>
      </c>
    </row>
    <row r="708" spans="1:2" x14ac:dyDescent="0.25">
      <c r="A708">
        <v>758.43724599781399</v>
      </c>
      <c r="B708" t="s">
        <v>316</v>
      </c>
    </row>
    <row r="709" spans="1:2" x14ac:dyDescent="0.25">
      <c r="A709">
        <v>3002.1434688845002</v>
      </c>
      <c r="B709" t="s">
        <v>316</v>
      </c>
    </row>
    <row r="710" spans="1:2" x14ac:dyDescent="0.25">
      <c r="A710">
        <v>2277.8246150873101</v>
      </c>
      <c r="B710" t="s">
        <v>317</v>
      </c>
    </row>
    <row r="711" spans="1:2" x14ac:dyDescent="0.25">
      <c r="A711">
        <v>252.352201533775</v>
      </c>
      <c r="B711" t="s">
        <v>317</v>
      </c>
    </row>
    <row r="712" spans="1:2" x14ac:dyDescent="0.25">
      <c r="A712">
        <v>1350.3600939293599</v>
      </c>
      <c r="B712" t="s">
        <v>317</v>
      </c>
    </row>
    <row r="713" spans="1:2" x14ac:dyDescent="0.25">
      <c r="A713">
        <v>0</v>
      </c>
      <c r="B713" t="s">
        <v>318</v>
      </c>
    </row>
    <row r="714" spans="1:2" x14ac:dyDescent="0.25">
      <c r="A714">
        <v>0</v>
      </c>
      <c r="B714" t="s">
        <v>318</v>
      </c>
    </row>
    <row r="715" spans="1:2" x14ac:dyDescent="0.25">
      <c r="A715">
        <v>0</v>
      </c>
      <c r="B715" t="s">
        <v>318</v>
      </c>
    </row>
    <row r="716" spans="1:2" x14ac:dyDescent="0.25">
      <c r="A716">
        <v>320</v>
      </c>
      <c r="B716" t="s">
        <v>319</v>
      </c>
    </row>
    <row r="717" spans="1:2" x14ac:dyDescent="0.25">
      <c r="A717">
        <v>0</v>
      </c>
      <c r="B717" t="s">
        <v>319</v>
      </c>
    </row>
    <row r="718" spans="1:2" x14ac:dyDescent="0.25">
      <c r="A718">
        <v>502.8</v>
      </c>
      <c r="B718" t="s">
        <v>319</v>
      </c>
    </row>
    <row r="719" spans="1:2" x14ac:dyDescent="0.25">
      <c r="A719">
        <v>8046</v>
      </c>
      <c r="B719" t="s">
        <v>320</v>
      </c>
    </row>
    <row r="720" spans="1:2" x14ac:dyDescent="0.25">
      <c r="A720">
        <v>0</v>
      </c>
      <c r="B720" t="s">
        <v>320</v>
      </c>
    </row>
    <row r="721" spans="1:2" x14ac:dyDescent="0.25">
      <c r="A721">
        <v>0</v>
      </c>
      <c r="B721" t="s">
        <v>320</v>
      </c>
    </row>
    <row r="722" spans="1:2" x14ac:dyDescent="0.25">
      <c r="A722">
        <v>32510</v>
      </c>
      <c r="B722" t="s">
        <v>321</v>
      </c>
    </row>
    <row r="723" spans="1:2" x14ac:dyDescent="0.25">
      <c r="A723">
        <v>0</v>
      </c>
      <c r="B723" t="s">
        <v>321</v>
      </c>
    </row>
    <row r="724" spans="1:2" x14ac:dyDescent="0.25">
      <c r="A724">
        <v>610</v>
      </c>
      <c r="B724" t="s">
        <v>321</v>
      </c>
    </row>
    <row r="725" spans="1:2" x14ac:dyDescent="0.25">
      <c r="A725">
        <v>5426</v>
      </c>
      <c r="B725" t="s">
        <v>322</v>
      </c>
    </row>
    <row r="726" spans="1:2" x14ac:dyDescent="0.25">
      <c r="A726">
        <v>222884</v>
      </c>
      <c r="B726" t="s">
        <v>322</v>
      </c>
    </row>
    <row r="727" spans="1:2" x14ac:dyDescent="0.25">
      <c r="A727">
        <v>4896</v>
      </c>
      <c r="B727" t="s">
        <v>322</v>
      </c>
    </row>
    <row r="728" spans="1:2" x14ac:dyDescent="0.25">
      <c r="A728">
        <v>5863</v>
      </c>
      <c r="B728" t="s">
        <v>323</v>
      </c>
    </row>
    <row r="729" spans="1:2" x14ac:dyDescent="0.25">
      <c r="A729">
        <v>358949</v>
      </c>
      <c r="B729" t="s">
        <v>323</v>
      </c>
    </row>
    <row r="730" spans="1:2" x14ac:dyDescent="0.25">
      <c r="A730">
        <v>2161</v>
      </c>
      <c r="B730" t="s">
        <v>323</v>
      </c>
    </row>
    <row r="731" spans="1:2" x14ac:dyDescent="0.25">
      <c r="A731">
        <v>9131</v>
      </c>
      <c r="B731" t="s">
        <v>324</v>
      </c>
    </row>
    <row r="732" spans="1:2" x14ac:dyDescent="0.25">
      <c r="A732">
        <v>1938259</v>
      </c>
      <c r="B732" t="s">
        <v>324</v>
      </c>
    </row>
    <row r="733" spans="1:2" x14ac:dyDescent="0.25">
      <c r="A733">
        <v>16844</v>
      </c>
      <c r="B733" t="s">
        <v>324</v>
      </c>
    </row>
    <row r="734" spans="1:2" x14ac:dyDescent="0.25">
      <c r="A734">
        <v>33144</v>
      </c>
      <c r="B734" t="s">
        <v>325</v>
      </c>
    </row>
    <row r="735" spans="1:2" x14ac:dyDescent="0.25">
      <c r="A735">
        <v>64</v>
      </c>
      <c r="B735" t="s">
        <v>325</v>
      </c>
    </row>
    <row r="736" spans="1:2" x14ac:dyDescent="0.25">
      <c r="A736">
        <v>0</v>
      </c>
      <c r="B736" t="s">
        <v>325</v>
      </c>
    </row>
    <row r="737" spans="1:2" x14ac:dyDescent="0.25">
      <c r="A737">
        <v>2649</v>
      </c>
      <c r="B737" t="s">
        <v>326</v>
      </c>
    </row>
    <row r="738" spans="1:2" x14ac:dyDescent="0.25">
      <c r="A738">
        <v>261802</v>
      </c>
      <c r="B738" t="s">
        <v>326</v>
      </c>
    </row>
    <row r="739" spans="1:2" x14ac:dyDescent="0.25">
      <c r="A739">
        <v>475</v>
      </c>
      <c r="B739" t="s">
        <v>326</v>
      </c>
    </row>
    <row r="740" spans="1:2" x14ac:dyDescent="0.25">
      <c r="A740">
        <v>50230</v>
      </c>
      <c r="B740" t="s">
        <v>327</v>
      </c>
    </row>
    <row r="741" spans="1:2" x14ac:dyDescent="0.25">
      <c r="A741">
        <v>660312</v>
      </c>
      <c r="B741" t="s">
        <v>327</v>
      </c>
    </row>
    <row r="742" spans="1:2" x14ac:dyDescent="0.25">
      <c r="A742">
        <v>546</v>
      </c>
      <c r="B742" t="s">
        <v>327</v>
      </c>
    </row>
    <row r="743" spans="1:2" x14ac:dyDescent="0.25">
      <c r="A743">
        <v>37815</v>
      </c>
      <c r="B743" t="s">
        <v>328</v>
      </c>
    </row>
    <row r="744" spans="1:2" x14ac:dyDescent="0.25">
      <c r="A744">
        <v>2611</v>
      </c>
      <c r="B744" t="s">
        <v>328</v>
      </c>
    </row>
    <row r="745" spans="1:2" x14ac:dyDescent="0.25">
      <c r="A745">
        <v>108743</v>
      </c>
      <c r="B745" t="s">
        <v>328</v>
      </c>
    </row>
    <row r="746" spans="1:2" x14ac:dyDescent="0.25">
      <c r="A746">
        <v>0</v>
      </c>
      <c r="B746" t="s">
        <v>329</v>
      </c>
    </row>
    <row r="747" spans="1:2" x14ac:dyDescent="0.25">
      <c r="A747">
        <v>14588</v>
      </c>
      <c r="B747" t="s">
        <v>329</v>
      </c>
    </row>
    <row r="748" spans="1:2" x14ac:dyDescent="0.25">
      <c r="A748">
        <v>0</v>
      </c>
      <c r="B748" t="s">
        <v>329</v>
      </c>
    </row>
    <row r="749" spans="1:2" x14ac:dyDescent="0.25">
      <c r="A749">
        <v>28735</v>
      </c>
      <c r="B749" t="s">
        <v>330</v>
      </c>
    </row>
    <row r="750" spans="1:2" x14ac:dyDescent="0.25">
      <c r="A750">
        <v>0</v>
      </c>
      <c r="B750" t="s">
        <v>330</v>
      </c>
    </row>
    <row r="751" spans="1:2" x14ac:dyDescent="0.25">
      <c r="A751">
        <v>0</v>
      </c>
      <c r="B751" t="s">
        <v>330</v>
      </c>
    </row>
    <row r="752" spans="1:2" x14ac:dyDescent="0.25">
      <c r="A752">
        <v>637891</v>
      </c>
      <c r="B752" t="s">
        <v>331</v>
      </c>
    </row>
    <row r="753" spans="1:2" x14ac:dyDescent="0.25">
      <c r="A753">
        <v>56362</v>
      </c>
      <c r="B753" t="s">
        <v>331</v>
      </c>
    </row>
    <row r="754" spans="1:2" x14ac:dyDescent="0.25">
      <c r="A754">
        <v>224738.44</v>
      </c>
      <c r="B754" t="s">
        <v>331</v>
      </c>
    </row>
    <row r="755" spans="1:2" x14ac:dyDescent="0.25">
      <c r="A755">
        <v>48393</v>
      </c>
      <c r="B755" t="s">
        <v>332</v>
      </c>
    </row>
    <row r="756" spans="1:2" x14ac:dyDescent="0.25">
      <c r="A756">
        <v>5344</v>
      </c>
      <c r="B756" t="s">
        <v>332</v>
      </c>
    </row>
    <row r="757" spans="1:2" x14ac:dyDescent="0.25">
      <c r="A757">
        <v>12580</v>
      </c>
      <c r="B757" t="s">
        <v>332</v>
      </c>
    </row>
    <row r="758" spans="1:2" x14ac:dyDescent="0.25">
      <c r="A758">
        <v>66890</v>
      </c>
      <c r="B758" t="s">
        <v>333</v>
      </c>
    </row>
    <row r="759" spans="1:2" x14ac:dyDescent="0.25">
      <c r="A759">
        <v>0</v>
      </c>
      <c r="B759" t="s">
        <v>333</v>
      </c>
    </row>
    <row r="760" spans="1:2" x14ac:dyDescent="0.25">
      <c r="A760">
        <v>0</v>
      </c>
      <c r="B760" t="s">
        <v>333</v>
      </c>
    </row>
    <row r="761" spans="1:2" x14ac:dyDescent="0.25">
      <c r="A761">
        <v>21949</v>
      </c>
      <c r="B761" t="s">
        <v>334</v>
      </c>
    </row>
    <row r="762" spans="1:2" x14ac:dyDescent="0.25">
      <c r="A762">
        <v>7253</v>
      </c>
      <c r="B762" t="s">
        <v>334</v>
      </c>
    </row>
    <row r="763" spans="1:2" x14ac:dyDescent="0.25">
      <c r="A763">
        <v>329680</v>
      </c>
      <c r="B763" t="s">
        <v>334</v>
      </c>
    </row>
    <row r="764" spans="1:2" x14ac:dyDescent="0.25">
      <c r="A764">
        <v>99407</v>
      </c>
      <c r="B764" t="s">
        <v>335</v>
      </c>
    </row>
    <row r="765" spans="1:2" x14ac:dyDescent="0.25">
      <c r="A765">
        <v>238</v>
      </c>
      <c r="B765" t="s">
        <v>335</v>
      </c>
    </row>
    <row r="766" spans="1:2" x14ac:dyDescent="0.25">
      <c r="A766">
        <v>41114</v>
      </c>
      <c r="B766" t="s">
        <v>335</v>
      </c>
    </row>
    <row r="767" spans="1:2" x14ac:dyDescent="0.25">
      <c r="A767">
        <v>80529</v>
      </c>
      <c r="B767" t="s">
        <v>336</v>
      </c>
    </row>
    <row r="768" spans="1:2" x14ac:dyDescent="0.25">
      <c r="A768">
        <v>19696</v>
      </c>
      <c r="B768" t="s">
        <v>336</v>
      </c>
    </row>
    <row r="769" spans="1:2" x14ac:dyDescent="0.25">
      <c r="A769">
        <v>17728.7</v>
      </c>
      <c r="B769" t="s">
        <v>336</v>
      </c>
    </row>
    <row r="770" spans="1:2" x14ac:dyDescent="0.25">
      <c r="A770">
        <v>551833</v>
      </c>
      <c r="B770" t="s">
        <v>337</v>
      </c>
    </row>
    <row r="771" spans="1:2" x14ac:dyDescent="0.25">
      <c r="A771">
        <v>0</v>
      </c>
      <c r="B771" t="s">
        <v>337</v>
      </c>
    </row>
    <row r="772" spans="1:2" x14ac:dyDescent="0.25">
      <c r="A772">
        <v>69218.14</v>
      </c>
      <c r="B772" t="s">
        <v>337</v>
      </c>
    </row>
    <row r="773" spans="1:2" x14ac:dyDescent="0.25">
      <c r="A773">
        <v>0</v>
      </c>
      <c r="B773" t="s">
        <v>338</v>
      </c>
    </row>
    <row r="774" spans="1:2" x14ac:dyDescent="0.25">
      <c r="A774">
        <v>0</v>
      </c>
      <c r="B774" t="s">
        <v>338</v>
      </c>
    </row>
    <row r="775" spans="1:2" x14ac:dyDescent="0.25">
      <c r="A775">
        <v>0</v>
      </c>
      <c r="B775" t="s">
        <v>338</v>
      </c>
    </row>
    <row r="776" spans="1:2" x14ac:dyDescent="0.25">
      <c r="A776">
        <v>8990</v>
      </c>
      <c r="B776" t="s">
        <v>339</v>
      </c>
    </row>
    <row r="777" spans="1:2" x14ac:dyDescent="0.25">
      <c r="A777">
        <v>0</v>
      </c>
      <c r="B777" t="s">
        <v>339</v>
      </c>
    </row>
    <row r="778" spans="1:2" x14ac:dyDescent="0.25">
      <c r="A778">
        <v>14753</v>
      </c>
      <c r="B778" t="s">
        <v>339</v>
      </c>
    </row>
    <row r="779" spans="1:2" x14ac:dyDescent="0.25">
      <c r="A779">
        <v>120600</v>
      </c>
      <c r="B779" t="s">
        <v>340</v>
      </c>
    </row>
    <row r="780" spans="1:2" x14ac:dyDescent="0.25">
      <c r="A780">
        <v>0</v>
      </c>
      <c r="B780" t="s">
        <v>340</v>
      </c>
    </row>
    <row r="781" spans="1:2" x14ac:dyDescent="0.25">
      <c r="A781">
        <v>2526</v>
      </c>
      <c r="B781" t="s">
        <v>340</v>
      </c>
    </row>
    <row r="782" spans="1:2" x14ac:dyDescent="0.25">
      <c r="A782">
        <v>0</v>
      </c>
      <c r="B782" t="s">
        <v>341</v>
      </c>
    </row>
    <row r="783" spans="1:2" x14ac:dyDescent="0.25">
      <c r="A783">
        <v>0</v>
      </c>
      <c r="B783" t="s">
        <v>341</v>
      </c>
    </row>
    <row r="784" spans="1:2" x14ac:dyDescent="0.25">
      <c r="A784">
        <v>0</v>
      </c>
      <c r="B784" t="s">
        <v>341</v>
      </c>
    </row>
    <row r="785" spans="1:2" x14ac:dyDescent="0.25">
      <c r="A785">
        <v>4359.877606</v>
      </c>
      <c r="B785" t="s">
        <v>342</v>
      </c>
    </row>
    <row r="786" spans="1:2" x14ac:dyDescent="0.25">
      <c r="A786">
        <v>615.48378200000002</v>
      </c>
      <c r="B786" t="s">
        <v>342</v>
      </c>
    </row>
    <row r="787" spans="1:2" x14ac:dyDescent="0.25">
      <c r="A787">
        <v>7931.585658</v>
      </c>
      <c r="B787" t="s">
        <v>342</v>
      </c>
    </row>
    <row r="788" spans="1:2" x14ac:dyDescent="0.25">
      <c r="A788">
        <v>8164.0268880000003</v>
      </c>
      <c r="B788" t="s">
        <v>343</v>
      </c>
    </row>
    <row r="789" spans="1:2" x14ac:dyDescent="0.25">
      <c r="A789">
        <v>65.547736999999998</v>
      </c>
      <c r="B789" t="s">
        <v>343</v>
      </c>
    </row>
    <row r="790" spans="1:2" x14ac:dyDescent="0.25">
      <c r="A790">
        <v>14103.948280000001</v>
      </c>
      <c r="B790" t="s">
        <v>343</v>
      </c>
    </row>
    <row r="791" spans="1:2" x14ac:dyDescent="0.25">
      <c r="A791">
        <v>4787.701196</v>
      </c>
      <c r="B791" t="s">
        <v>344</v>
      </c>
    </row>
    <row r="792" spans="1:2" x14ac:dyDescent="0.25">
      <c r="A792">
        <v>17.640771000000001</v>
      </c>
      <c r="B792" t="s">
        <v>344</v>
      </c>
    </row>
    <row r="793" spans="1:2" x14ac:dyDescent="0.25">
      <c r="A793">
        <v>2143.3225830000001</v>
      </c>
      <c r="B793" t="s">
        <v>344</v>
      </c>
    </row>
    <row r="794" spans="1:2" x14ac:dyDescent="0.25">
      <c r="A794">
        <v>414.295661</v>
      </c>
      <c r="B794" t="s">
        <v>345</v>
      </c>
    </row>
    <row r="795" spans="1:2" x14ac:dyDescent="0.25">
      <c r="A795">
        <v>67.574742999999998</v>
      </c>
      <c r="B795" t="s">
        <v>345</v>
      </c>
    </row>
    <row r="796" spans="1:2" x14ac:dyDescent="0.25">
      <c r="A796">
        <v>0</v>
      </c>
      <c r="B796" t="s">
        <v>345</v>
      </c>
    </row>
    <row r="797" spans="1:2" x14ac:dyDescent="0.25">
      <c r="A797">
        <v>6020.8830470000003</v>
      </c>
      <c r="B797" t="s">
        <v>346</v>
      </c>
    </row>
    <row r="798" spans="1:2" x14ac:dyDescent="0.25">
      <c r="A798">
        <v>44.526471999999998</v>
      </c>
      <c r="B798" t="s">
        <v>346</v>
      </c>
    </row>
    <row r="799" spans="1:2" x14ac:dyDescent="0.25">
      <c r="A799">
        <v>11881.786227000001</v>
      </c>
      <c r="B799" t="s">
        <v>346</v>
      </c>
    </row>
    <row r="800" spans="1:2" x14ac:dyDescent="0.25">
      <c r="A800">
        <v>641.54224999999997</v>
      </c>
      <c r="B800" t="s">
        <v>347</v>
      </c>
    </row>
    <row r="801" spans="1:2" x14ac:dyDescent="0.25">
      <c r="A801">
        <v>164.39118999999999</v>
      </c>
      <c r="B801" t="s">
        <v>347</v>
      </c>
    </row>
    <row r="802" spans="1:2" x14ac:dyDescent="0.25">
      <c r="A802">
        <v>1220.6400799999999</v>
      </c>
      <c r="B802" t="s">
        <v>347</v>
      </c>
    </row>
    <row r="803" spans="1:2" x14ac:dyDescent="0.25">
      <c r="A803">
        <v>785.76704500000005</v>
      </c>
      <c r="B803" t="s">
        <v>348</v>
      </c>
    </row>
    <row r="804" spans="1:2" x14ac:dyDescent="0.25">
      <c r="A804">
        <v>86.632003999999995</v>
      </c>
      <c r="B804" t="s">
        <v>348</v>
      </c>
    </row>
    <row r="805" spans="1:2" x14ac:dyDescent="0.25">
      <c r="A805">
        <v>586.03635599999996</v>
      </c>
      <c r="B805" t="s">
        <v>348</v>
      </c>
    </row>
    <row r="806" spans="1:2" x14ac:dyDescent="0.25">
      <c r="A806">
        <v>0</v>
      </c>
      <c r="B806" t="s">
        <v>349</v>
      </c>
    </row>
    <row r="807" spans="1:2" x14ac:dyDescent="0.25">
      <c r="A807">
        <v>0</v>
      </c>
      <c r="B807" t="s">
        <v>349</v>
      </c>
    </row>
    <row r="808" spans="1:2" x14ac:dyDescent="0.25">
      <c r="A808">
        <v>0</v>
      </c>
      <c r="B808" t="s">
        <v>349</v>
      </c>
    </row>
    <row r="809" spans="1:2" x14ac:dyDescent="0.25">
      <c r="A809">
        <v>0</v>
      </c>
      <c r="B809" t="s">
        <v>350</v>
      </c>
    </row>
    <row r="810" spans="1:2" x14ac:dyDescent="0.25">
      <c r="A810">
        <v>0</v>
      </c>
      <c r="B810" t="s">
        <v>350</v>
      </c>
    </row>
    <row r="811" spans="1:2" x14ac:dyDescent="0.25">
      <c r="A811">
        <v>1742.8</v>
      </c>
      <c r="B811" t="s">
        <v>350</v>
      </c>
    </row>
    <row r="812" spans="1:2" x14ac:dyDescent="0.25">
      <c r="A812">
        <v>0</v>
      </c>
      <c r="B812" t="s">
        <v>351</v>
      </c>
    </row>
    <row r="813" spans="1:2" x14ac:dyDescent="0.25">
      <c r="A813">
        <v>0</v>
      </c>
      <c r="B813" t="s">
        <v>351</v>
      </c>
    </row>
    <row r="814" spans="1:2" x14ac:dyDescent="0.25">
      <c r="A814">
        <v>0</v>
      </c>
      <c r="B814" t="s">
        <v>351</v>
      </c>
    </row>
    <row r="815" spans="1:2" x14ac:dyDescent="0.25">
      <c r="A815">
        <v>7718</v>
      </c>
      <c r="B815" t="s">
        <v>352</v>
      </c>
    </row>
    <row r="816" spans="1:2" x14ac:dyDescent="0.25">
      <c r="A816">
        <v>0</v>
      </c>
      <c r="B816" t="s">
        <v>352</v>
      </c>
    </row>
    <row r="817" spans="1:2" x14ac:dyDescent="0.25">
      <c r="A817">
        <v>0</v>
      </c>
      <c r="B817" t="s">
        <v>352</v>
      </c>
    </row>
    <row r="818" spans="1:2" x14ac:dyDescent="0.25">
      <c r="A818">
        <v>19698</v>
      </c>
      <c r="B818" t="s">
        <v>353</v>
      </c>
    </row>
    <row r="819" spans="1:2" x14ac:dyDescent="0.25">
      <c r="A819">
        <v>0</v>
      </c>
      <c r="B819" t="s">
        <v>353</v>
      </c>
    </row>
    <row r="820" spans="1:2" x14ac:dyDescent="0.25">
      <c r="A820">
        <v>289</v>
      </c>
      <c r="B820" t="s">
        <v>353</v>
      </c>
    </row>
    <row r="821" spans="1:2" x14ac:dyDescent="0.25">
      <c r="A821">
        <v>0</v>
      </c>
      <c r="B821" t="s">
        <v>354</v>
      </c>
    </row>
    <row r="822" spans="1:2" x14ac:dyDescent="0.25">
      <c r="A822">
        <v>0</v>
      </c>
      <c r="B822" t="s">
        <v>354</v>
      </c>
    </row>
    <row r="823" spans="1:2" x14ac:dyDescent="0.25">
      <c r="A823">
        <v>0</v>
      </c>
      <c r="B823" t="s">
        <v>354</v>
      </c>
    </row>
    <row r="824" spans="1:2" x14ac:dyDescent="0.25">
      <c r="A824">
        <v>0</v>
      </c>
      <c r="B824" t="s">
        <v>355</v>
      </c>
    </row>
    <row r="825" spans="1:2" x14ac:dyDescent="0.25">
      <c r="A825">
        <v>160128</v>
      </c>
      <c r="B825" t="s">
        <v>355</v>
      </c>
    </row>
    <row r="826" spans="1:2" x14ac:dyDescent="0.25">
      <c r="A826">
        <v>0</v>
      </c>
      <c r="B826" t="s">
        <v>355</v>
      </c>
    </row>
    <row r="827" spans="1:2" x14ac:dyDescent="0.25">
      <c r="A827">
        <v>514</v>
      </c>
      <c r="B827" t="s">
        <v>356</v>
      </c>
    </row>
    <row r="828" spans="1:2" x14ac:dyDescent="0.25">
      <c r="A828">
        <v>330211</v>
      </c>
      <c r="B828" t="s">
        <v>356</v>
      </c>
    </row>
    <row r="829" spans="1:2" x14ac:dyDescent="0.25">
      <c r="A829">
        <v>15</v>
      </c>
      <c r="B829" t="s">
        <v>356</v>
      </c>
    </row>
    <row r="830" spans="1:2" x14ac:dyDescent="0.25">
      <c r="A830">
        <v>7212</v>
      </c>
      <c r="B830" t="s">
        <v>357</v>
      </c>
    </row>
    <row r="831" spans="1:2" x14ac:dyDescent="0.25">
      <c r="A831">
        <v>1729672</v>
      </c>
      <c r="B831" t="s">
        <v>357</v>
      </c>
    </row>
    <row r="832" spans="1:2" x14ac:dyDescent="0.25">
      <c r="A832">
        <v>1440</v>
      </c>
      <c r="B832" t="s">
        <v>357</v>
      </c>
    </row>
    <row r="833" spans="1:2" x14ac:dyDescent="0.25">
      <c r="A833">
        <v>37971</v>
      </c>
      <c r="B833" t="s">
        <v>358</v>
      </c>
    </row>
    <row r="834" spans="1:2" x14ac:dyDescent="0.25">
      <c r="A834">
        <v>90</v>
      </c>
      <c r="B834" t="s">
        <v>358</v>
      </c>
    </row>
    <row r="835" spans="1:2" x14ac:dyDescent="0.25">
      <c r="A835">
        <v>1</v>
      </c>
      <c r="B835" t="s">
        <v>358</v>
      </c>
    </row>
    <row r="836" spans="1:2" x14ac:dyDescent="0.25">
      <c r="A836">
        <v>19115</v>
      </c>
      <c r="B836" t="s">
        <v>359</v>
      </c>
    </row>
    <row r="837" spans="1:2" x14ac:dyDescent="0.25">
      <c r="A837">
        <v>846006</v>
      </c>
      <c r="B837" t="s">
        <v>359</v>
      </c>
    </row>
    <row r="838" spans="1:2" x14ac:dyDescent="0.25">
      <c r="A838">
        <v>36</v>
      </c>
      <c r="B838" t="s">
        <v>359</v>
      </c>
    </row>
    <row r="839" spans="1:2" x14ac:dyDescent="0.25">
      <c r="A839">
        <v>13112</v>
      </c>
      <c r="B839" t="s">
        <v>360</v>
      </c>
    </row>
    <row r="840" spans="1:2" x14ac:dyDescent="0.25">
      <c r="A840">
        <v>714125</v>
      </c>
      <c r="B840" t="s">
        <v>360</v>
      </c>
    </row>
    <row r="841" spans="1:2" x14ac:dyDescent="0.25">
      <c r="A841">
        <v>0</v>
      </c>
      <c r="B841" t="s">
        <v>360</v>
      </c>
    </row>
    <row r="842" spans="1:2" x14ac:dyDescent="0.25">
      <c r="A842">
        <v>30137</v>
      </c>
      <c r="B842" t="s">
        <v>361</v>
      </c>
    </row>
    <row r="843" spans="1:2" x14ac:dyDescent="0.25">
      <c r="A843">
        <v>185</v>
      </c>
      <c r="B843" t="s">
        <v>361</v>
      </c>
    </row>
    <row r="844" spans="1:2" x14ac:dyDescent="0.25">
      <c r="A844">
        <v>165753</v>
      </c>
      <c r="B844" t="s">
        <v>361</v>
      </c>
    </row>
    <row r="845" spans="1:2" x14ac:dyDescent="0.25">
      <c r="A845">
        <v>175</v>
      </c>
      <c r="B845" t="s">
        <v>362</v>
      </c>
    </row>
    <row r="846" spans="1:2" x14ac:dyDescent="0.25">
      <c r="A846">
        <v>0</v>
      </c>
      <c r="B846" t="s">
        <v>362</v>
      </c>
    </row>
    <row r="847" spans="1:2" x14ac:dyDescent="0.25">
      <c r="A847">
        <v>0</v>
      </c>
      <c r="B847" t="s">
        <v>362</v>
      </c>
    </row>
    <row r="848" spans="1:2" x14ac:dyDescent="0.25">
      <c r="A848">
        <v>28730</v>
      </c>
      <c r="B848" t="s">
        <v>363</v>
      </c>
    </row>
    <row r="849" spans="1:2" x14ac:dyDescent="0.25">
      <c r="A849">
        <v>1</v>
      </c>
      <c r="B849" t="s">
        <v>363</v>
      </c>
    </row>
    <row r="850" spans="1:2" x14ac:dyDescent="0.25">
      <c r="A850">
        <v>0</v>
      </c>
      <c r="B850" t="s">
        <v>363</v>
      </c>
    </row>
    <row r="851" spans="1:2" x14ac:dyDescent="0.25">
      <c r="A851">
        <v>423199</v>
      </c>
      <c r="B851" t="s">
        <v>364</v>
      </c>
    </row>
    <row r="852" spans="1:2" x14ac:dyDescent="0.25">
      <c r="A852">
        <v>128194.98</v>
      </c>
      <c r="B852" t="s">
        <v>364</v>
      </c>
    </row>
    <row r="853" spans="1:2" x14ac:dyDescent="0.25">
      <c r="A853">
        <v>101802</v>
      </c>
      <c r="B853" t="s">
        <v>364</v>
      </c>
    </row>
    <row r="854" spans="1:2" x14ac:dyDescent="0.25">
      <c r="A854">
        <v>51690</v>
      </c>
      <c r="B854" t="s">
        <v>365</v>
      </c>
    </row>
    <row r="855" spans="1:2" x14ac:dyDescent="0.25">
      <c r="A855">
        <v>65012</v>
      </c>
      <c r="B855" t="s">
        <v>365</v>
      </c>
    </row>
    <row r="856" spans="1:2" x14ac:dyDescent="0.25">
      <c r="A856">
        <v>130001</v>
      </c>
      <c r="B856" t="s">
        <v>365</v>
      </c>
    </row>
    <row r="857" spans="1:2" x14ac:dyDescent="0.25">
      <c r="A857">
        <v>55662</v>
      </c>
      <c r="B857" t="s">
        <v>366</v>
      </c>
    </row>
    <row r="858" spans="1:2" x14ac:dyDescent="0.25">
      <c r="A858">
        <v>0</v>
      </c>
      <c r="B858" t="s">
        <v>366</v>
      </c>
    </row>
    <row r="859" spans="1:2" x14ac:dyDescent="0.25">
      <c r="A859">
        <v>12756</v>
      </c>
      <c r="B859" t="s">
        <v>366</v>
      </c>
    </row>
    <row r="860" spans="1:2" x14ac:dyDescent="0.25">
      <c r="A860">
        <v>24199</v>
      </c>
      <c r="B860" t="s">
        <v>367</v>
      </c>
    </row>
    <row r="861" spans="1:2" x14ac:dyDescent="0.25">
      <c r="A861">
        <v>13612</v>
      </c>
      <c r="B861" t="s">
        <v>367</v>
      </c>
    </row>
    <row r="862" spans="1:2" x14ac:dyDescent="0.25">
      <c r="A862">
        <v>373405</v>
      </c>
      <c r="B862" t="s">
        <v>367</v>
      </c>
    </row>
    <row r="863" spans="1:2" x14ac:dyDescent="0.25">
      <c r="A863">
        <v>75438</v>
      </c>
      <c r="B863" t="s">
        <v>368</v>
      </c>
    </row>
    <row r="864" spans="1:2" x14ac:dyDescent="0.25">
      <c r="A864">
        <v>0</v>
      </c>
      <c r="B864" t="s">
        <v>368</v>
      </c>
    </row>
    <row r="865" spans="1:2" x14ac:dyDescent="0.25">
      <c r="A865">
        <v>18452</v>
      </c>
      <c r="B865" t="s">
        <v>368</v>
      </c>
    </row>
    <row r="866" spans="1:2" x14ac:dyDescent="0.25">
      <c r="A866">
        <v>138998.5</v>
      </c>
      <c r="B866" t="s">
        <v>369</v>
      </c>
    </row>
    <row r="867" spans="1:2" x14ac:dyDescent="0.25">
      <c r="A867">
        <v>36760.65</v>
      </c>
      <c r="B867" t="s">
        <v>369</v>
      </c>
    </row>
    <row r="868" spans="1:2" x14ac:dyDescent="0.25">
      <c r="A868">
        <v>18069.5</v>
      </c>
      <c r="B868" t="s">
        <v>369</v>
      </c>
    </row>
    <row r="869" spans="1:2" x14ac:dyDescent="0.25">
      <c r="A869">
        <v>208757.5</v>
      </c>
      <c r="B869" t="s">
        <v>370</v>
      </c>
    </row>
    <row r="870" spans="1:2" x14ac:dyDescent="0.25">
      <c r="A870">
        <v>295.13</v>
      </c>
      <c r="B870" t="s">
        <v>370</v>
      </c>
    </row>
    <row r="871" spans="1:2" x14ac:dyDescent="0.25">
      <c r="A871">
        <v>1245.5</v>
      </c>
      <c r="B871" t="s">
        <v>370</v>
      </c>
    </row>
    <row r="872" spans="1:2" x14ac:dyDescent="0.25">
      <c r="A872">
        <v>0</v>
      </c>
      <c r="B872" t="s">
        <v>371</v>
      </c>
    </row>
    <row r="873" spans="1:2" x14ac:dyDescent="0.25">
      <c r="A873">
        <v>0</v>
      </c>
      <c r="B873" t="s">
        <v>371</v>
      </c>
    </row>
    <row r="874" spans="1:2" x14ac:dyDescent="0.25">
      <c r="A874">
        <v>0</v>
      </c>
      <c r="B874" t="s">
        <v>371</v>
      </c>
    </row>
    <row r="875" spans="1:2" x14ac:dyDescent="0.25">
      <c r="A875">
        <v>7939</v>
      </c>
      <c r="B875" t="s">
        <v>372</v>
      </c>
    </row>
    <row r="876" spans="1:2" x14ac:dyDescent="0.25">
      <c r="A876">
        <v>0</v>
      </c>
      <c r="B876" t="s">
        <v>372</v>
      </c>
    </row>
    <row r="877" spans="1:2" x14ac:dyDescent="0.25">
      <c r="A877">
        <v>0</v>
      </c>
      <c r="B877" t="s">
        <v>372</v>
      </c>
    </row>
    <row r="878" spans="1:2" x14ac:dyDescent="0.25">
      <c r="A878">
        <v>421765</v>
      </c>
      <c r="B878" t="s">
        <v>373</v>
      </c>
    </row>
    <row r="879" spans="1:2" x14ac:dyDescent="0.25">
      <c r="A879">
        <v>0</v>
      </c>
      <c r="B879" t="s">
        <v>373</v>
      </c>
    </row>
    <row r="880" spans="1:2" x14ac:dyDescent="0.25">
      <c r="A880">
        <v>91014</v>
      </c>
      <c r="B880" t="s">
        <v>373</v>
      </c>
    </row>
    <row r="881" spans="1:2" x14ac:dyDescent="0.25">
      <c r="A881">
        <v>146440</v>
      </c>
      <c r="B881" t="s">
        <v>374</v>
      </c>
    </row>
    <row r="882" spans="1:2" x14ac:dyDescent="0.25">
      <c r="A882">
        <v>0</v>
      </c>
      <c r="B882" t="s">
        <v>374</v>
      </c>
    </row>
    <row r="883" spans="1:2" x14ac:dyDescent="0.25">
      <c r="A883">
        <v>0</v>
      </c>
      <c r="B883" t="s">
        <v>374</v>
      </c>
    </row>
    <row r="884" spans="1:2" x14ac:dyDescent="0.25">
      <c r="A884">
        <v>4099.9810180000004</v>
      </c>
      <c r="B884" t="s">
        <v>375</v>
      </c>
    </row>
    <row r="885" spans="1:2" x14ac:dyDescent="0.25">
      <c r="A885">
        <v>558.186238</v>
      </c>
      <c r="B885" t="s">
        <v>375</v>
      </c>
    </row>
    <row r="886" spans="1:2" x14ac:dyDescent="0.25">
      <c r="A886">
        <v>5328.9645819999996</v>
      </c>
      <c r="B886" t="s">
        <v>375</v>
      </c>
    </row>
    <row r="887" spans="1:2" x14ac:dyDescent="0.25">
      <c r="A887">
        <v>4879.6971510000003</v>
      </c>
      <c r="B887" t="s">
        <v>376</v>
      </c>
    </row>
    <row r="888" spans="1:2" x14ac:dyDescent="0.25">
      <c r="A888">
        <v>58.587113000000002</v>
      </c>
      <c r="B888" t="s">
        <v>376</v>
      </c>
    </row>
    <row r="889" spans="1:2" x14ac:dyDescent="0.25">
      <c r="A889">
        <v>11800.433736000001</v>
      </c>
      <c r="B889" t="s">
        <v>376</v>
      </c>
    </row>
    <row r="890" spans="1:2" x14ac:dyDescent="0.25">
      <c r="A890">
        <v>924.77488200000005</v>
      </c>
      <c r="B890" t="s">
        <v>377</v>
      </c>
    </row>
    <row r="891" spans="1:2" x14ac:dyDescent="0.25">
      <c r="A891">
        <v>4.9096630000000001</v>
      </c>
      <c r="B891" t="s">
        <v>377</v>
      </c>
    </row>
    <row r="892" spans="1:2" x14ac:dyDescent="0.25">
      <c r="A892">
        <v>550.23395500000004</v>
      </c>
      <c r="B892" t="s">
        <v>377</v>
      </c>
    </row>
    <row r="893" spans="1:2" x14ac:dyDescent="0.25">
      <c r="A893">
        <v>888.30023600000004</v>
      </c>
      <c r="B893" t="s">
        <v>378</v>
      </c>
    </row>
    <row r="894" spans="1:2" x14ac:dyDescent="0.25">
      <c r="A894">
        <v>94.375467999999998</v>
      </c>
      <c r="B894" t="s">
        <v>378</v>
      </c>
    </row>
    <row r="895" spans="1:2" x14ac:dyDescent="0.25">
      <c r="A895">
        <v>796.44791599999996</v>
      </c>
      <c r="B895" t="s">
        <v>378</v>
      </c>
    </row>
    <row r="896" spans="1:2" x14ac:dyDescent="0.25">
      <c r="A896">
        <v>5169.3187390000003</v>
      </c>
      <c r="B896" t="s">
        <v>379</v>
      </c>
    </row>
    <row r="897" spans="1:2" x14ac:dyDescent="0.25">
      <c r="A897">
        <v>47.019449999999999</v>
      </c>
      <c r="B897" t="s">
        <v>379</v>
      </c>
    </row>
    <row r="898" spans="1:2" x14ac:dyDescent="0.25">
      <c r="A898">
        <v>11965.713651</v>
      </c>
      <c r="B898" t="s">
        <v>379</v>
      </c>
    </row>
    <row r="899" spans="1:2" x14ac:dyDescent="0.25">
      <c r="A899">
        <v>102.37460900000001</v>
      </c>
      <c r="B899" t="s">
        <v>380</v>
      </c>
    </row>
    <row r="900" spans="1:2" x14ac:dyDescent="0.25">
      <c r="A900">
        <v>53.819124000000002</v>
      </c>
      <c r="B900" t="s">
        <v>380</v>
      </c>
    </row>
    <row r="901" spans="1:2" x14ac:dyDescent="0.25">
      <c r="A901">
        <v>34.441256000000003</v>
      </c>
      <c r="B901" t="s">
        <v>380</v>
      </c>
    </row>
    <row r="902" spans="1:2" x14ac:dyDescent="0.25">
      <c r="A902">
        <v>466.99282399999998</v>
      </c>
      <c r="B902" t="s">
        <v>381</v>
      </c>
    </row>
    <row r="903" spans="1:2" x14ac:dyDescent="0.25">
      <c r="A903">
        <v>51.182769999999998</v>
      </c>
      <c r="B903" t="s">
        <v>381</v>
      </c>
    </row>
    <row r="904" spans="1:2" x14ac:dyDescent="0.25">
      <c r="A904">
        <v>435.19261699999998</v>
      </c>
      <c r="B904" t="s">
        <v>381</v>
      </c>
    </row>
    <row r="905" spans="1:2" x14ac:dyDescent="0.25">
      <c r="A905">
        <v>0</v>
      </c>
      <c r="B905" t="s">
        <v>382</v>
      </c>
    </row>
    <row r="906" spans="1:2" x14ac:dyDescent="0.25">
      <c r="A906">
        <v>0</v>
      </c>
      <c r="B906" t="s">
        <v>382</v>
      </c>
    </row>
    <row r="907" spans="1:2" x14ac:dyDescent="0.25">
      <c r="A907">
        <v>0</v>
      </c>
      <c r="B907" t="s">
        <v>382</v>
      </c>
    </row>
    <row r="908" spans="1:2" x14ac:dyDescent="0.25">
      <c r="A908">
        <v>90</v>
      </c>
      <c r="B908" t="s">
        <v>383</v>
      </c>
    </row>
    <row r="909" spans="1:2" x14ac:dyDescent="0.25">
      <c r="A909">
        <v>2.6</v>
      </c>
      <c r="B909" t="s">
        <v>383</v>
      </c>
    </row>
    <row r="910" spans="1:2" x14ac:dyDescent="0.25">
      <c r="A910">
        <v>210</v>
      </c>
      <c r="B910" t="s">
        <v>383</v>
      </c>
    </row>
    <row r="911" spans="1:2" x14ac:dyDescent="0.25">
      <c r="A911">
        <v>1721</v>
      </c>
      <c r="B911" t="s">
        <v>384</v>
      </c>
    </row>
    <row r="912" spans="1:2" x14ac:dyDescent="0.25">
      <c r="A912">
        <v>0</v>
      </c>
      <c r="B912" t="s">
        <v>384</v>
      </c>
    </row>
    <row r="913" spans="1:2" x14ac:dyDescent="0.25">
      <c r="A913">
        <v>17</v>
      </c>
      <c r="B913" t="s">
        <v>384</v>
      </c>
    </row>
    <row r="914" spans="1:2" x14ac:dyDescent="0.25">
      <c r="A914">
        <v>0</v>
      </c>
      <c r="B914" t="s">
        <v>385</v>
      </c>
    </row>
    <row r="915" spans="1:2" x14ac:dyDescent="0.25">
      <c r="A915">
        <v>0</v>
      </c>
      <c r="B915" t="s">
        <v>385</v>
      </c>
    </row>
    <row r="916" spans="1:2" x14ac:dyDescent="0.25">
      <c r="A916">
        <v>0</v>
      </c>
      <c r="B916" t="s">
        <v>385</v>
      </c>
    </row>
    <row r="917" spans="1:2" x14ac:dyDescent="0.25">
      <c r="A917">
        <v>13666</v>
      </c>
      <c r="B917" t="s">
        <v>386</v>
      </c>
    </row>
    <row r="918" spans="1:2" x14ac:dyDescent="0.25">
      <c r="A918">
        <v>0</v>
      </c>
      <c r="B918" t="s">
        <v>386</v>
      </c>
    </row>
    <row r="919" spans="1:2" x14ac:dyDescent="0.25">
      <c r="A919">
        <v>138</v>
      </c>
      <c r="B919" t="s">
        <v>386</v>
      </c>
    </row>
    <row r="920" spans="1:2" x14ac:dyDescent="0.25">
      <c r="A920">
        <v>13096</v>
      </c>
      <c r="B920" t="s">
        <v>387</v>
      </c>
    </row>
    <row r="921" spans="1:2" x14ac:dyDescent="0.25">
      <c r="A921">
        <v>0</v>
      </c>
      <c r="B921" t="s">
        <v>387</v>
      </c>
    </row>
    <row r="922" spans="1:2" x14ac:dyDescent="0.25">
      <c r="A922">
        <v>56</v>
      </c>
      <c r="B922" t="s">
        <v>387</v>
      </c>
    </row>
    <row r="923" spans="1:2" x14ac:dyDescent="0.25">
      <c r="A923">
        <v>0</v>
      </c>
      <c r="B923" t="s">
        <v>388</v>
      </c>
    </row>
    <row r="924" spans="1:2" x14ac:dyDescent="0.25">
      <c r="A924">
        <v>618151</v>
      </c>
      <c r="B924" t="s">
        <v>388</v>
      </c>
    </row>
    <row r="925" spans="1:2" x14ac:dyDescent="0.25">
      <c r="A925">
        <v>8436</v>
      </c>
      <c r="B925" t="s">
        <v>388</v>
      </c>
    </row>
    <row r="926" spans="1:2" x14ac:dyDescent="0.25">
      <c r="A926">
        <v>0</v>
      </c>
      <c r="B926" t="s">
        <v>389</v>
      </c>
    </row>
    <row r="927" spans="1:2" x14ac:dyDescent="0.25">
      <c r="A927">
        <v>424778</v>
      </c>
      <c r="B927" t="s">
        <v>389</v>
      </c>
    </row>
    <row r="928" spans="1:2" x14ac:dyDescent="0.25">
      <c r="A928">
        <v>2000</v>
      </c>
      <c r="B928" t="s">
        <v>389</v>
      </c>
    </row>
    <row r="929" spans="1:2" x14ac:dyDescent="0.25">
      <c r="A929">
        <v>0</v>
      </c>
      <c r="B929" t="s">
        <v>390</v>
      </c>
    </row>
    <row r="930" spans="1:2" x14ac:dyDescent="0.25">
      <c r="A930">
        <v>2340192</v>
      </c>
      <c r="B930" t="s">
        <v>390</v>
      </c>
    </row>
    <row r="931" spans="1:2" x14ac:dyDescent="0.25">
      <c r="A931">
        <v>33668</v>
      </c>
      <c r="B931" t="s">
        <v>390</v>
      </c>
    </row>
    <row r="932" spans="1:2" x14ac:dyDescent="0.25">
      <c r="A932">
        <v>82</v>
      </c>
      <c r="B932" t="s">
        <v>391</v>
      </c>
    </row>
    <row r="933" spans="1:2" x14ac:dyDescent="0.25">
      <c r="A933">
        <v>36163</v>
      </c>
      <c r="B933" t="s">
        <v>391</v>
      </c>
    </row>
    <row r="934" spans="1:2" x14ac:dyDescent="0.25">
      <c r="A934">
        <v>623</v>
      </c>
      <c r="B934" t="s">
        <v>391</v>
      </c>
    </row>
    <row r="935" spans="1:2" x14ac:dyDescent="0.25">
      <c r="A935">
        <v>2552</v>
      </c>
      <c r="B935" t="s">
        <v>392</v>
      </c>
    </row>
    <row r="936" spans="1:2" x14ac:dyDescent="0.25">
      <c r="A936">
        <v>579988</v>
      </c>
      <c r="B936" t="s">
        <v>392</v>
      </c>
    </row>
    <row r="937" spans="1:2" x14ac:dyDescent="0.25">
      <c r="A937">
        <v>0</v>
      </c>
      <c r="B937" t="s">
        <v>392</v>
      </c>
    </row>
    <row r="938" spans="1:2" x14ac:dyDescent="0.25">
      <c r="A938">
        <v>10937</v>
      </c>
      <c r="B938" t="s">
        <v>393</v>
      </c>
    </row>
    <row r="939" spans="1:2" x14ac:dyDescent="0.25">
      <c r="A939">
        <v>88460</v>
      </c>
      <c r="B939" t="s">
        <v>393</v>
      </c>
    </row>
    <row r="940" spans="1:2" x14ac:dyDescent="0.25">
      <c r="A940">
        <v>800</v>
      </c>
      <c r="B940" t="s">
        <v>393</v>
      </c>
    </row>
    <row r="941" spans="1:2" x14ac:dyDescent="0.25">
      <c r="A941">
        <v>20140</v>
      </c>
      <c r="B941" t="s">
        <v>394</v>
      </c>
    </row>
    <row r="942" spans="1:2" x14ac:dyDescent="0.25">
      <c r="A942">
        <v>519</v>
      </c>
      <c r="B942" t="s">
        <v>394</v>
      </c>
    </row>
    <row r="943" spans="1:2" x14ac:dyDescent="0.25">
      <c r="A943">
        <v>161095</v>
      </c>
      <c r="B943" t="s">
        <v>394</v>
      </c>
    </row>
    <row r="944" spans="1:2" x14ac:dyDescent="0.25">
      <c r="A944">
        <v>0</v>
      </c>
      <c r="B944" t="s">
        <v>395</v>
      </c>
    </row>
    <row r="945" spans="1:2" x14ac:dyDescent="0.25">
      <c r="A945">
        <v>0</v>
      </c>
      <c r="B945" t="s">
        <v>395</v>
      </c>
    </row>
    <row r="946" spans="1:2" x14ac:dyDescent="0.25">
      <c r="A946">
        <v>0</v>
      </c>
      <c r="B946" t="s">
        <v>395</v>
      </c>
    </row>
    <row r="947" spans="1:2" x14ac:dyDescent="0.25">
      <c r="A947">
        <v>35080</v>
      </c>
      <c r="B947" t="s">
        <v>396</v>
      </c>
    </row>
    <row r="948" spans="1:2" x14ac:dyDescent="0.25">
      <c r="A948">
        <v>0</v>
      </c>
      <c r="B948" t="s">
        <v>396</v>
      </c>
    </row>
    <row r="949" spans="1:2" x14ac:dyDescent="0.25">
      <c r="A949">
        <v>1667</v>
      </c>
      <c r="B949" t="s">
        <v>396</v>
      </c>
    </row>
    <row r="950" spans="1:2" x14ac:dyDescent="0.25">
      <c r="A950">
        <v>174649.38</v>
      </c>
      <c r="B950" t="s">
        <v>397</v>
      </c>
    </row>
    <row r="951" spans="1:2" x14ac:dyDescent="0.25">
      <c r="A951">
        <v>88786</v>
      </c>
      <c r="B951" t="s">
        <v>397</v>
      </c>
    </row>
    <row r="952" spans="1:2" x14ac:dyDescent="0.25">
      <c r="A952">
        <v>126015.7</v>
      </c>
      <c r="B952" t="s">
        <v>397</v>
      </c>
    </row>
    <row r="953" spans="1:2" x14ac:dyDescent="0.25">
      <c r="A953">
        <v>438310</v>
      </c>
      <c r="B953" t="s">
        <v>398</v>
      </c>
    </row>
    <row r="954" spans="1:2" x14ac:dyDescent="0.25">
      <c r="A954">
        <v>65333</v>
      </c>
      <c r="B954" t="s">
        <v>398</v>
      </c>
    </row>
    <row r="955" spans="1:2" x14ac:dyDescent="0.25">
      <c r="A955">
        <v>136602</v>
      </c>
      <c r="B955" t="s">
        <v>398</v>
      </c>
    </row>
    <row r="956" spans="1:2" x14ac:dyDescent="0.25">
      <c r="A956">
        <v>61120.24</v>
      </c>
      <c r="B956" t="s">
        <v>399</v>
      </c>
    </row>
    <row r="957" spans="1:2" x14ac:dyDescent="0.25">
      <c r="A957">
        <v>0</v>
      </c>
      <c r="B957" t="s">
        <v>399</v>
      </c>
    </row>
    <row r="958" spans="1:2" x14ac:dyDescent="0.25">
      <c r="A958">
        <v>4852.2299999999996</v>
      </c>
      <c r="B958" t="s">
        <v>399</v>
      </c>
    </row>
    <row r="959" spans="1:2" x14ac:dyDescent="0.25">
      <c r="A959">
        <v>185594.76</v>
      </c>
      <c r="B959" t="s">
        <v>400</v>
      </c>
    </row>
    <row r="960" spans="1:2" x14ac:dyDescent="0.25">
      <c r="A960">
        <v>0</v>
      </c>
      <c r="B960" t="s">
        <v>400</v>
      </c>
    </row>
    <row r="961" spans="1:2" x14ac:dyDescent="0.25">
      <c r="A961">
        <v>266803.77</v>
      </c>
      <c r="B961" t="s">
        <v>400</v>
      </c>
    </row>
    <row r="962" spans="1:2" x14ac:dyDescent="0.25">
      <c r="A962">
        <v>82941</v>
      </c>
      <c r="B962" t="s">
        <v>401</v>
      </c>
    </row>
    <row r="963" spans="1:2" x14ac:dyDescent="0.25">
      <c r="A963">
        <v>0</v>
      </c>
      <c r="B963" t="s">
        <v>401</v>
      </c>
    </row>
    <row r="964" spans="1:2" x14ac:dyDescent="0.25">
      <c r="A964">
        <v>12979</v>
      </c>
      <c r="B964" t="s">
        <v>401</v>
      </c>
    </row>
    <row r="965" spans="1:2" x14ac:dyDescent="0.25">
      <c r="A965">
        <v>109853.65</v>
      </c>
      <c r="B965" t="s">
        <v>402</v>
      </c>
    </row>
    <row r="966" spans="1:2" x14ac:dyDescent="0.25">
      <c r="A966">
        <v>70578</v>
      </c>
      <c r="B966" t="s">
        <v>402</v>
      </c>
    </row>
    <row r="967" spans="1:2" x14ac:dyDescent="0.25">
      <c r="A967">
        <v>23278.75</v>
      </c>
      <c r="B967" t="s">
        <v>402</v>
      </c>
    </row>
    <row r="968" spans="1:2" x14ac:dyDescent="0.25">
      <c r="A968">
        <v>514547.53</v>
      </c>
      <c r="B968" t="s">
        <v>403</v>
      </c>
    </row>
    <row r="969" spans="1:2" x14ac:dyDescent="0.25">
      <c r="A969">
        <v>257</v>
      </c>
      <c r="B969" t="s">
        <v>403</v>
      </c>
    </row>
    <row r="970" spans="1:2" x14ac:dyDescent="0.25">
      <c r="A970">
        <v>1158.95</v>
      </c>
      <c r="B970" t="s">
        <v>403</v>
      </c>
    </row>
    <row r="971" spans="1:2" x14ac:dyDescent="0.25">
      <c r="A971">
        <v>0</v>
      </c>
      <c r="B971" t="s">
        <v>404</v>
      </c>
    </row>
    <row r="972" spans="1:2" x14ac:dyDescent="0.25">
      <c r="A972">
        <v>0</v>
      </c>
      <c r="B972" t="s">
        <v>404</v>
      </c>
    </row>
    <row r="973" spans="1:2" x14ac:dyDescent="0.25">
      <c r="A973">
        <v>0</v>
      </c>
      <c r="B973" t="s">
        <v>404</v>
      </c>
    </row>
    <row r="974" spans="1:2" x14ac:dyDescent="0.25">
      <c r="A974">
        <v>30186</v>
      </c>
      <c r="B974" t="s">
        <v>405</v>
      </c>
    </row>
    <row r="975" spans="1:2" x14ac:dyDescent="0.25">
      <c r="A975">
        <v>0</v>
      </c>
      <c r="B975" t="s">
        <v>405</v>
      </c>
    </row>
    <row r="976" spans="1:2" x14ac:dyDescent="0.25">
      <c r="A976">
        <v>0</v>
      </c>
      <c r="B976" t="s">
        <v>405</v>
      </c>
    </row>
    <row r="977" spans="1:2" x14ac:dyDescent="0.25">
      <c r="A977">
        <v>11074</v>
      </c>
      <c r="B977" t="s">
        <v>406</v>
      </c>
    </row>
    <row r="978" spans="1:2" x14ac:dyDescent="0.25">
      <c r="A978">
        <v>0</v>
      </c>
      <c r="B978" t="s">
        <v>406</v>
      </c>
    </row>
    <row r="979" spans="1:2" x14ac:dyDescent="0.25">
      <c r="A979">
        <v>127137</v>
      </c>
      <c r="B979" t="s">
        <v>406</v>
      </c>
    </row>
    <row r="980" spans="1:2" x14ac:dyDescent="0.25">
      <c r="A980">
        <v>173023</v>
      </c>
      <c r="B980" t="s">
        <v>407</v>
      </c>
    </row>
    <row r="981" spans="1:2" x14ac:dyDescent="0.25">
      <c r="A981">
        <v>0</v>
      </c>
      <c r="B981" t="s">
        <v>407</v>
      </c>
    </row>
    <row r="982" spans="1:2" x14ac:dyDescent="0.25">
      <c r="A982">
        <v>0</v>
      </c>
      <c r="B982" t="s">
        <v>407</v>
      </c>
    </row>
    <row r="983" spans="1:2" x14ac:dyDescent="0.25">
      <c r="A983">
        <v>2609.8744489999999</v>
      </c>
      <c r="B983" t="s">
        <v>408</v>
      </c>
    </row>
    <row r="984" spans="1:2" x14ac:dyDescent="0.25">
      <c r="A984">
        <v>546.17356299999994</v>
      </c>
      <c r="B984" t="s">
        <v>408</v>
      </c>
    </row>
    <row r="985" spans="1:2" x14ac:dyDescent="0.25">
      <c r="A985">
        <v>4132.44373</v>
      </c>
      <c r="B985" t="s">
        <v>408</v>
      </c>
    </row>
    <row r="986" spans="1:2" x14ac:dyDescent="0.25">
      <c r="A986">
        <v>7073.7326979999998</v>
      </c>
      <c r="B986" t="s">
        <v>409</v>
      </c>
    </row>
    <row r="987" spans="1:2" x14ac:dyDescent="0.25">
      <c r="A987">
        <v>24.128367000000001</v>
      </c>
      <c r="B987" t="s">
        <v>409</v>
      </c>
    </row>
    <row r="988" spans="1:2" x14ac:dyDescent="0.25">
      <c r="A988">
        <v>13509.352967999999</v>
      </c>
      <c r="B988" t="s">
        <v>409</v>
      </c>
    </row>
    <row r="989" spans="1:2" x14ac:dyDescent="0.25">
      <c r="A989">
        <v>0</v>
      </c>
      <c r="B989" t="s">
        <v>410</v>
      </c>
    </row>
    <row r="990" spans="1:2" x14ac:dyDescent="0.25">
      <c r="A990">
        <v>0</v>
      </c>
      <c r="B990" t="s">
        <v>410</v>
      </c>
    </row>
    <row r="991" spans="1:2" x14ac:dyDescent="0.25">
      <c r="A991">
        <v>209.067565</v>
      </c>
      <c r="B991" t="s">
        <v>410</v>
      </c>
    </row>
    <row r="992" spans="1:2" x14ac:dyDescent="0.25">
      <c r="A992">
        <v>0</v>
      </c>
      <c r="B992" t="s">
        <v>411</v>
      </c>
    </row>
    <row r="993" spans="1:2" x14ac:dyDescent="0.25">
      <c r="A993">
        <v>0</v>
      </c>
      <c r="B993" t="s">
        <v>411</v>
      </c>
    </row>
    <row r="994" spans="1:2" x14ac:dyDescent="0.25">
      <c r="A994">
        <v>0</v>
      </c>
      <c r="B994" t="s">
        <v>411</v>
      </c>
    </row>
    <row r="995" spans="1:2" x14ac:dyDescent="0.25">
      <c r="A995">
        <v>2245.7128349999998</v>
      </c>
      <c r="B995" t="s">
        <v>412</v>
      </c>
    </row>
    <row r="996" spans="1:2" x14ac:dyDescent="0.25">
      <c r="A996">
        <v>0</v>
      </c>
      <c r="B996" t="s">
        <v>412</v>
      </c>
    </row>
    <row r="997" spans="1:2" x14ac:dyDescent="0.25">
      <c r="A997">
        <v>8067.693303</v>
      </c>
      <c r="B997" t="s">
        <v>412</v>
      </c>
    </row>
    <row r="998" spans="1:2" x14ac:dyDescent="0.25">
      <c r="A998">
        <v>1643.4057459999999</v>
      </c>
      <c r="B998" t="s">
        <v>413</v>
      </c>
    </row>
    <row r="999" spans="1:2" x14ac:dyDescent="0.25">
      <c r="A999">
        <v>525.84328800000003</v>
      </c>
      <c r="B999" t="s">
        <v>413</v>
      </c>
    </row>
    <row r="1000" spans="1:2" x14ac:dyDescent="0.25">
      <c r="A1000">
        <v>2230.0978620000001</v>
      </c>
      <c r="B1000" t="s">
        <v>413</v>
      </c>
    </row>
    <row r="1001" spans="1:2" x14ac:dyDescent="0.25">
      <c r="A1001">
        <v>261.21762200000001</v>
      </c>
      <c r="B1001" t="s">
        <v>414</v>
      </c>
    </row>
    <row r="1002" spans="1:2" x14ac:dyDescent="0.25">
      <c r="A1002">
        <v>29.491963999999999</v>
      </c>
      <c r="B1002" t="s">
        <v>414</v>
      </c>
    </row>
    <row r="1003" spans="1:2" x14ac:dyDescent="0.25">
      <c r="A1003">
        <v>227.72163</v>
      </c>
      <c r="B1003" t="s">
        <v>414</v>
      </c>
    </row>
    <row r="1004" spans="1:2" x14ac:dyDescent="0.25">
      <c r="A1004">
        <v>0</v>
      </c>
      <c r="B1004" t="s">
        <v>415</v>
      </c>
    </row>
    <row r="1005" spans="1:2" x14ac:dyDescent="0.25">
      <c r="A1005">
        <v>0</v>
      </c>
      <c r="B1005" t="s">
        <v>415</v>
      </c>
    </row>
    <row r="1006" spans="1:2" x14ac:dyDescent="0.25">
      <c r="A1006">
        <v>0</v>
      </c>
      <c r="B1006" t="s">
        <v>415</v>
      </c>
    </row>
    <row r="1007" spans="1:2" x14ac:dyDescent="0.25">
      <c r="A1007">
        <v>50.6</v>
      </c>
      <c r="B1007" t="s">
        <v>416</v>
      </c>
    </row>
    <row r="1008" spans="1:2" x14ac:dyDescent="0.25">
      <c r="A1008">
        <v>0</v>
      </c>
      <c r="B1008" t="s">
        <v>416</v>
      </c>
    </row>
    <row r="1009" spans="1:2" x14ac:dyDescent="0.25">
      <c r="A1009">
        <v>319</v>
      </c>
      <c r="B1009" t="s">
        <v>416</v>
      </c>
    </row>
    <row r="1010" spans="1:2" x14ac:dyDescent="0.25">
      <c r="A1010">
        <v>1947</v>
      </c>
      <c r="B1010" t="s">
        <v>417</v>
      </c>
    </row>
    <row r="1011" spans="1:2" x14ac:dyDescent="0.25">
      <c r="A1011">
        <v>10</v>
      </c>
      <c r="B1011" t="s">
        <v>417</v>
      </c>
    </row>
    <row r="1012" spans="1:2" x14ac:dyDescent="0.25">
      <c r="A1012">
        <v>56</v>
      </c>
      <c r="B1012" t="s">
        <v>417</v>
      </c>
    </row>
    <row r="1013" spans="1:2" x14ac:dyDescent="0.25">
      <c r="A1013">
        <v>0</v>
      </c>
      <c r="B1013" t="s">
        <v>418</v>
      </c>
    </row>
    <row r="1014" spans="1:2" x14ac:dyDescent="0.25">
      <c r="A1014">
        <v>0</v>
      </c>
      <c r="B1014" t="s">
        <v>418</v>
      </c>
    </row>
    <row r="1015" spans="1:2" x14ac:dyDescent="0.25">
      <c r="A1015">
        <v>0</v>
      </c>
      <c r="B1015" t="s">
        <v>418</v>
      </c>
    </row>
    <row r="1016" spans="1:2" x14ac:dyDescent="0.25">
      <c r="A1016">
        <v>17306</v>
      </c>
      <c r="B1016" t="s">
        <v>419</v>
      </c>
    </row>
    <row r="1017" spans="1:2" x14ac:dyDescent="0.25">
      <c r="A1017">
        <v>250</v>
      </c>
      <c r="B1017" t="s">
        <v>419</v>
      </c>
    </row>
    <row r="1018" spans="1:2" x14ac:dyDescent="0.25">
      <c r="A1018">
        <v>1324</v>
      </c>
      <c r="B1018" t="s">
        <v>419</v>
      </c>
    </row>
    <row r="1019" spans="1:2" x14ac:dyDescent="0.25">
      <c r="A1019">
        <v>20944</v>
      </c>
      <c r="B1019" t="s">
        <v>420</v>
      </c>
    </row>
    <row r="1020" spans="1:2" x14ac:dyDescent="0.25">
      <c r="A1020">
        <v>140</v>
      </c>
      <c r="B1020" t="s">
        <v>420</v>
      </c>
    </row>
    <row r="1021" spans="1:2" x14ac:dyDescent="0.25">
      <c r="A1021">
        <v>250</v>
      </c>
      <c r="B1021" t="s">
        <v>420</v>
      </c>
    </row>
    <row r="1022" spans="1:2" x14ac:dyDescent="0.25">
      <c r="A1022">
        <v>0</v>
      </c>
      <c r="B1022" t="s">
        <v>421</v>
      </c>
    </row>
    <row r="1023" spans="1:2" x14ac:dyDescent="0.25">
      <c r="A1023">
        <v>755452</v>
      </c>
      <c r="B1023" t="s">
        <v>421</v>
      </c>
    </row>
    <row r="1024" spans="1:2" x14ac:dyDescent="0.25">
      <c r="A1024">
        <v>2000</v>
      </c>
      <c r="B1024" t="s">
        <v>421</v>
      </c>
    </row>
    <row r="1025" spans="1:2" x14ac:dyDescent="0.25">
      <c r="A1025">
        <v>0</v>
      </c>
      <c r="B1025" t="s">
        <v>422</v>
      </c>
    </row>
    <row r="1026" spans="1:2" x14ac:dyDescent="0.25">
      <c r="A1026">
        <v>584157</v>
      </c>
      <c r="B1026" t="s">
        <v>422</v>
      </c>
    </row>
    <row r="1027" spans="1:2" x14ac:dyDescent="0.25">
      <c r="A1027">
        <v>2000</v>
      </c>
      <c r="B1027" t="s">
        <v>422</v>
      </c>
    </row>
    <row r="1028" spans="1:2" x14ac:dyDescent="0.25">
      <c r="A1028">
        <v>5909</v>
      </c>
      <c r="B1028" t="s">
        <v>423</v>
      </c>
    </row>
    <row r="1029" spans="1:2" x14ac:dyDescent="0.25">
      <c r="A1029">
        <v>2227056</v>
      </c>
      <c r="B1029" t="s">
        <v>423</v>
      </c>
    </row>
    <row r="1030" spans="1:2" x14ac:dyDescent="0.25">
      <c r="A1030">
        <v>30000</v>
      </c>
      <c r="B1030" t="s">
        <v>423</v>
      </c>
    </row>
    <row r="1031" spans="1:2" x14ac:dyDescent="0.25">
      <c r="A1031">
        <v>774</v>
      </c>
      <c r="B1031" t="s">
        <v>424</v>
      </c>
    </row>
    <row r="1032" spans="1:2" x14ac:dyDescent="0.25">
      <c r="A1032">
        <v>33750</v>
      </c>
      <c r="B1032" t="s">
        <v>424</v>
      </c>
    </row>
    <row r="1033" spans="1:2" x14ac:dyDescent="0.25">
      <c r="A1033">
        <v>0</v>
      </c>
      <c r="B1033" t="s">
        <v>424</v>
      </c>
    </row>
    <row r="1034" spans="1:2" x14ac:dyDescent="0.25">
      <c r="A1034">
        <v>7339</v>
      </c>
      <c r="B1034" t="s">
        <v>425</v>
      </c>
    </row>
    <row r="1035" spans="1:2" x14ac:dyDescent="0.25">
      <c r="A1035">
        <v>339212</v>
      </c>
      <c r="B1035" t="s">
        <v>425</v>
      </c>
    </row>
    <row r="1036" spans="1:2" x14ac:dyDescent="0.25">
      <c r="A1036">
        <v>0</v>
      </c>
      <c r="B1036" t="s">
        <v>425</v>
      </c>
    </row>
    <row r="1037" spans="1:2" x14ac:dyDescent="0.25">
      <c r="A1037">
        <v>14588</v>
      </c>
      <c r="B1037" t="s">
        <v>426</v>
      </c>
    </row>
    <row r="1038" spans="1:2" x14ac:dyDescent="0.25">
      <c r="A1038">
        <v>76889</v>
      </c>
      <c r="B1038" t="s">
        <v>426</v>
      </c>
    </row>
    <row r="1039" spans="1:2" x14ac:dyDescent="0.25">
      <c r="A1039">
        <v>800</v>
      </c>
      <c r="B1039" t="s">
        <v>426</v>
      </c>
    </row>
    <row r="1040" spans="1:2" x14ac:dyDescent="0.25">
      <c r="A1040">
        <v>7659</v>
      </c>
      <c r="B1040" t="s">
        <v>427</v>
      </c>
    </row>
    <row r="1041" spans="1:2" x14ac:dyDescent="0.25">
      <c r="A1041">
        <v>0</v>
      </c>
      <c r="B1041" t="s">
        <v>427</v>
      </c>
    </row>
    <row r="1042" spans="1:2" x14ac:dyDescent="0.25">
      <c r="A1042">
        <v>134895</v>
      </c>
      <c r="B1042" t="s">
        <v>427</v>
      </c>
    </row>
    <row r="1043" spans="1:2" x14ac:dyDescent="0.25">
      <c r="A1043">
        <v>0</v>
      </c>
      <c r="B1043" t="s">
        <v>428</v>
      </c>
    </row>
    <row r="1044" spans="1:2" x14ac:dyDescent="0.25">
      <c r="A1044">
        <v>0</v>
      </c>
      <c r="B1044" t="s">
        <v>428</v>
      </c>
    </row>
    <row r="1045" spans="1:2" x14ac:dyDescent="0.25">
      <c r="A1045">
        <v>0</v>
      </c>
      <c r="B1045" t="s">
        <v>428</v>
      </c>
    </row>
    <row r="1046" spans="1:2" x14ac:dyDescent="0.25">
      <c r="A1046">
        <v>28825</v>
      </c>
      <c r="B1046" t="s">
        <v>429</v>
      </c>
    </row>
    <row r="1047" spans="1:2" x14ac:dyDescent="0.25">
      <c r="A1047">
        <v>0</v>
      </c>
      <c r="B1047" t="s">
        <v>429</v>
      </c>
    </row>
    <row r="1048" spans="1:2" x14ac:dyDescent="0.25">
      <c r="A1048">
        <v>1445</v>
      </c>
      <c r="B1048" t="s">
        <v>429</v>
      </c>
    </row>
    <row r="1049" spans="1:2" x14ac:dyDescent="0.25">
      <c r="A1049">
        <v>235387.54</v>
      </c>
      <c r="B1049" t="s">
        <v>430</v>
      </c>
    </row>
    <row r="1050" spans="1:2" x14ac:dyDescent="0.25">
      <c r="A1050">
        <v>92500</v>
      </c>
      <c r="B1050" t="s">
        <v>430</v>
      </c>
    </row>
    <row r="1051" spans="1:2" x14ac:dyDescent="0.25">
      <c r="A1051">
        <v>285189.98</v>
      </c>
      <c r="B1051" t="s">
        <v>430</v>
      </c>
    </row>
    <row r="1052" spans="1:2" x14ac:dyDescent="0.25">
      <c r="A1052">
        <v>615686</v>
      </c>
      <c r="B1052" t="s">
        <v>431</v>
      </c>
    </row>
    <row r="1053" spans="1:2" x14ac:dyDescent="0.25">
      <c r="A1053">
        <v>7312</v>
      </c>
      <c r="B1053" t="s">
        <v>431</v>
      </c>
    </row>
    <row r="1054" spans="1:2" x14ac:dyDescent="0.25">
      <c r="A1054">
        <v>8566</v>
      </c>
      <c r="B1054" t="s">
        <v>431</v>
      </c>
    </row>
    <row r="1055" spans="1:2" x14ac:dyDescent="0.25">
      <c r="A1055">
        <v>25381</v>
      </c>
      <c r="B1055" t="s">
        <v>432</v>
      </c>
    </row>
    <row r="1056" spans="1:2" x14ac:dyDescent="0.25">
      <c r="A1056">
        <v>0</v>
      </c>
      <c r="B1056" t="s">
        <v>432</v>
      </c>
    </row>
    <row r="1057" spans="1:2" x14ac:dyDescent="0.25">
      <c r="A1057">
        <v>7555.04</v>
      </c>
      <c r="B1057" t="s">
        <v>432</v>
      </c>
    </row>
    <row r="1058" spans="1:2" x14ac:dyDescent="0.25">
      <c r="A1058">
        <v>168789</v>
      </c>
      <c r="B1058" t="s">
        <v>433</v>
      </c>
    </row>
    <row r="1059" spans="1:2" x14ac:dyDescent="0.25">
      <c r="A1059">
        <v>0</v>
      </c>
      <c r="B1059" t="s">
        <v>433</v>
      </c>
    </row>
    <row r="1060" spans="1:2" x14ac:dyDescent="0.25">
      <c r="A1060">
        <v>360402.96</v>
      </c>
      <c r="B1060" t="s">
        <v>433</v>
      </c>
    </row>
    <row r="1061" spans="1:2" x14ac:dyDescent="0.25">
      <c r="A1061">
        <v>62212</v>
      </c>
      <c r="B1061" t="s">
        <v>434</v>
      </c>
    </row>
    <row r="1062" spans="1:2" x14ac:dyDescent="0.25">
      <c r="A1062">
        <v>11159</v>
      </c>
      <c r="B1062" t="s">
        <v>434</v>
      </c>
    </row>
    <row r="1063" spans="1:2" x14ac:dyDescent="0.25">
      <c r="A1063">
        <v>14578</v>
      </c>
      <c r="B1063" t="s">
        <v>434</v>
      </c>
    </row>
    <row r="1064" spans="1:2" x14ac:dyDescent="0.25">
      <c r="A1064">
        <v>148488.95000000001</v>
      </c>
      <c r="B1064" t="s">
        <v>435</v>
      </c>
    </row>
    <row r="1065" spans="1:2" x14ac:dyDescent="0.25">
      <c r="A1065">
        <v>59892</v>
      </c>
      <c r="B1065" t="s">
        <v>435</v>
      </c>
    </row>
    <row r="1066" spans="1:2" x14ac:dyDescent="0.25">
      <c r="A1066">
        <v>19024.650000000001</v>
      </c>
      <c r="B1066" t="s">
        <v>435</v>
      </c>
    </row>
    <row r="1067" spans="1:2" x14ac:dyDescent="0.25">
      <c r="A1067">
        <v>484930.99</v>
      </c>
      <c r="B1067" t="s">
        <v>436</v>
      </c>
    </row>
    <row r="1068" spans="1:2" x14ac:dyDescent="0.25">
      <c r="A1068">
        <v>170</v>
      </c>
      <c r="B1068" t="s">
        <v>436</v>
      </c>
    </row>
    <row r="1069" spans="1:2" x14ac:dyDescent="0.25">
      <c r="A1069">
        <v>55.13</v>
      </c>
      <c r="B1069" t="s">
        <v>436</v>
      </c>
    </row>
    <row r="1070" spans="1:2" x14ac:dyDescent="0.25">
      <c r="A1070">
        <v>0</v>
      </c>
      <c r="B1070" t="s">
        <v>437</v>
      </c>
    </row>
    <row r="1071" spans="1:2" x14ac:dyDescent="0.25">
      <c r="A1071">
        <v>0</v>
      </c>
      <c r="B1071" t="s">
        <v>437</v>
      </c>
    </row>
    <row r="1072" spans="1:2" x14ac:dyDescent="0.25">
      <c r="A1072">
        <v>0</v>
      </c>
      <c r="B1072" t="s">
        <v>437</v>
      </c>
    </row>
    <row r="1073" spans="1:2" x14ac:dyDescent="0.25">
      <c r="A1073">
        <v>129023</v>
      </c>
      <c r="B1073" t="s">
        <v>438</v>
      </c>
    </row>
    <row r="1074" spans="1:2" x14ac:dyDescent="0.25">
      <c r="A1074">
        <v>0</v>
      </c>
      <c r="B1074" t="s">
        <v>438</v>
      </c>
    </row>
    <row r="1075" spans="1:2" x14ac:dyDescent="0.25">
      <c r="A1075">
        <v>359</v>
      </c>
      <c r="B1075" t="s">
        <v>438</v>
      </c>
    </row>
    <row r="1076" spans="1:2" x14ac:dyDescent="0.25">
      <c r="A1076">
        <v>24579</v>
      </c>
      <c r="B1076" t="s">
        <v>439</v>
      </c>
    </row>
    <row r="1077" spans="1:2" x14ac:dyDescent="0.25">
      <c r="A1077">
        <v>2649</v>
      </c>
      <c r="B1077" t="s">
        <v>439</v>
      </c>
    </row>
    <row r="1078" spans="1:2" x14ac:dyDescent="0.25">
      <c r="A1078">
        <v>118886</v>
      </c>
      <c r="B1078" t="s">
        <v>439</v>
      </c>
    </row>
    <row r="1079" spans="1:2" x14ac:dyDescent="0.25">
      <c r="A1079">
        <v>24293</v>
      </c>
      <c r="B1079" t="s">
        <v>440</v>
      </c>
    </row>
    <row r="1080" spans="1:2" x14ac:dyDescent="0.25">
      <c r="A1080">
        <v>0</v>
      </c>
      <c r="B1080" t="s">
        <v>440</v>
      </c>
    </row>
    <row r="1081" spans="1:2" x14ac:dyDescent="0.25">
      <c r="A1081">
        <v>0</v>
      </c>
      <c r="B1081" t="s">
        <v>440</v>
      </c>
    </row>
    <row r="1082" spans="1:2" x14ac:dyDescent="0.25">
      <c r="A1082">
        <v>4778.1324880000002</v>
      </c>
      <c r="B1082" t="s">
        <v>441</v>
      </c>
    </row>
    <row r="1083" spans="1:2" x14ac:dyDescent="0.25">
      <c r="A1083">
        <v>261.53905400000002</v>
      </c>
      <c r="B1083" t="s">
        <v>441</v>
      </c>
    </row>
    <row r="1084" spans="1:2" x14ac:dyDescent="0.25">
      <c r="A1084">
        <v>4152.6893799999998</v>
      </c>
      <c r="B1084" t="s">
        <v>441</v>
      </c>
    </row>
    <row r="1085" spans="1:2" x14ac:dyDescent="0.25">
      <c r="A1085">
        <v>33595.677801999998</v>
      </c>
      <c r="B1085" t="s">
        <v>442</v>
      </c>
    </row>
    <row r="1086" spans="1:2" x14ac:dyDescent="0.25">
      <c r="A1086">
        <v>0</v>
      </c>
      <c r="B1086" t="s">
        <v>442</v>
      </c>
    </row>
    <row r="1087" spans="1:2" x14ac:dyDescent="0.25">
      <c r="A1087">
        <v>1833.3793209999999</v>
      </c>
      <c r="B1087" t="s">
        <v>442</v>
      </c>
    </row>
    <row r="1088" spans="1:2" x14ac:dyDescent="0.25">
      <c r="A1088">
        <v>4615.3953289999999</v>
      </c>
      <c r="B1088" t="s">
        <v>443</v>
      </c>
    </row>
    <row r="1089" spans="1:2" x14ac:dyDescent="0.25">
      <c r="A1089">
        <v>0</v>
      </c>
      <c r="B1089" t="s">
        <v>443</v>
      </c>
    </row>
    <row r="1090" spans="1:2" x14ac:dyDescent="0.25">
      <c r="A1090">
        <v>839.48166500000002</v>
      </c>
      <c r="B1090" t="s">
        <v>443</v>
      </c>
    </row>
    <row r="1091" spans="1:2" x14ac:dyDescent="0.25">
      <c r="A1091">
        <v>365.59480100000002</v>
      </c>
      <c r="B1091" t="s">
        <v>444</v>
      </c>
    </row>
    <row r="1092" spans="1:2" x14ac:dyDescent="0.25">
      <c r="A1092">
        <v>0</v>
      </c>
      <c r="B1092" t="s">
        <v>444</v>
      </c>
    </row>
    <row r="1093" spans="1:2" x14ac:dyDescent="0.25">
      <c r="A1093">
        <v>0</v>
      </c>
      <c r="B1093" t="s">
        <v>444</v>
      </c>
    </row>
    <row r="1094" spans="1:2" x14ac:dyDescent="0.25">
      <c r="A1094">
        <v>13754.525234000001</v>
      </c>
      <c r="B1094" t="s">
        <v>445</v>
      </c>
    </row>
    <row r="1095" spans="1:2" x14ac:dyDescent="0.25">
      <c r="A1095">
        <v>0</v>
      </c>
      <c r="B1095" t="s">
        <v>445</v>
      </c>
    </row>
    <row r="1096" spans="1:2" x14ac:dyDescent="0.25">
      <c r="A1096">
        <v>3151.3653490000002</v>
      </c>
      <c r="B1096" t="s">
        <v>445</v>
      </c>
    </row>
    <row r="1097" spans="1:2" x14ac:dyDescent="0.25">
      <c r="A1097">
        <v>2078.192137</v>
      </c>
      <c r="B1097" t="s">
        <v>446</v>
      </c>
    </row>
    <row r="1098" spans="1:2" x14ac:dyDescent="0.25">
      <c r="A1098">
        <v>433.69314600000001</v>
      </c>
      <c r="B1098" t="s">
        <v>446</v>
      </c>
    </row>
    <row r="1099" spans="1:2" x14ac:dyDescent="0.25">
      <c r="A1099">
        <v>1595.26378</v>
      </c>
      <c r="B1099" t="s">
        <v>446</v>
      </c>
    </row>
    <row r="1100" spans="1:2" x14ac:dyDescent="0.25">
      <c r="A1100">
        <v>1368.294318</v>
      </c>
      <c r="B1100" t="s">
        <v>447</v>
      </c>
    </row>
    <row r="1101" spans="1:2" x14ac:dyDescent="0.25">
      <c r="A1101">
        <v>46.781801000000002</v>
      </c>
      <c r="B1101" t="s">
        <v>447</v>
      </c>
    </row>
    <row r="1102" spans="1:2" x14ac:dyDescent="0.25">
      <c r="A1102">
        <v>231.632993</v>
      </c>
      <c r="B1102" t="s">
        <v>447</v>
      </c>
    </row>
    <row r="1103" spans="1:2" x14ac:dyDescent="0.25">
      <c r="A1103">
        <v>0</v>
      </c>
      <c r="B1103" t="s">
        <v>448</v>
      </c>
    </row>
    <row r="1104" spans="1:2" x14ac:dyDescent="0.25">
      <c r="A1104">
        <v>0</v>
      </c>
      <c r="B1104" t="s">
        <v>448</v>
      </c>
    </row>
    <row r="1105" spans="1:2" x14ac:dyDescent="0.25">
      <c r="A1105">
        <v>0</v>
      </c>
      <c r="B1105" t="s">
        <v>448</v>
      </c>
    </row>
    <row r="1106" spans="1:2" x14ac:dyDescent="0.25">
      <c r="A1106">
        <v>99.8</v>
      </c>
      <c r="B1106" t="s">
        <v>449</v>
      </c>
    </row>
    <row r="1107" spans="1:2" x14ac:dyDescent="0.25">
      <c r="A1107">
        <v>0</v>
      </c>
      <c r="B1107" t="s">
        <v>449</v>
      </c>
    </row>
    <row r="1108" spans="1:2" x14ac:dyDescent="0.25">
      <c r="A1108">
        <v>582.6</v>
      </c>
      <c r="B1108" t="s">
        <v>449</v>
      </c>
    </row>
    <row r="1109" spans="1:2" x14ac:dyDescent="0.25">
      <c r="A1109">
        <v>8000</v>
      </c>
      <c r="B1109" t="s">
        <v>450</v>
      </c>
    </row>
    <row r="1110" spans="1:2" x14ac:dyDescent="0.25">
      <c r="A1110">
        <v>0</v>
      </c>
      <c r="B1110" t="s">
        <v>450</v>
      </c>
    </row>
    <row r="1111" spans="1:2" x14ac:dyDescent="0.25">
      <c r="A1111">
        <v>4745</v>
      </c>
      <c r="B1111" t="s">
        <v>450</v>
      </c>
    </row>
    <row r="1112" spans="1:2" x14ac:dyDescent="0.25">
      <c r="A1112">
        <v>0</v>
      </c>
      <c r="B1112" t="s">
        <v>451</v>
      </c>
    </row>
    <row r="1113" spans="1:2" x14ac:dyDescent="0.25">
      <c r="A1113">
        <v>0</v>
      </c>
      <c r="B1113" t="s">
        <v>451</v>
      </c>
    </row>
    <row r="1114" spans="1:2" x14ac:dyDescent="0.25">
      <c r="A1114">
        <v>0</v>
      </c>
      <c r="B1114" t="s">
        <v>451</v>
      </c>
    </row>
    <row r="1115" spans="1:2" x14ac:dyDescent="0.25">
      <c r="A1115">
        <v>16911</v>
      </c>
      <c r="B1115" t="s">
        <v>452</v>
      </c>
    </row>
    <row r="1116" spans="1:2" x14ac:dyDescent="0.25">
      <c r="A1116">
        <v>0</v>
      </c>
      <c r="B1116" t="s">
        <v>452</v>
      </c>
    </row>
    <row r="1117" spans="1:2" x14ac:dyDescent="0.25">
      <c r="A1117">
        <v>1894</v>
      </c>
      <c r="B1117" t="s">
        <v>452</v>
      </c>
    </row>
    <row r="1118" spans="1:2" x14ac:dyDescent="0.25">
      <c r="A1118">
        <v>0</v>
      </c>
      <c r="B1118" t="s">
        <v>453</v>
      </c>
    </row>
    <row r="1119" spans="1:2" x14ac:dyDescent="0.25">
      <c r="A1119">
        <v>0</v>
      </c>
      <c r="B1119" t="s">
        <v>453</v>
      </c>
    </row>
    <row r="1120" spans="1:2" x14ac:dyDescent="0.25">
      <c r="A1120">
        <v>7880</v>
      </c>
      <c r="B1120" t="s">
        <v>453</v>
      </c>
    </row>
    <row r="1121" spans="1:2" x14ac:dyDescent="0.25">
      <c r="A1121">
        <v>9036</v>
      </c>
      <c r="B1121" t="s">
        <v>454</v>
      </c>
    </row>
    <row r="1122" spans="1:2" x14ac:dyDescent="0.25">
      <c r="A1122">
        <v>430168</v>
      </c>
      <c r="B1122" t="s">
        <v>454</v>
      </c>
    </row>
    <row r="1123" spans="1:2" x14ac:dyDescent="0.25">
      <c r="A1123">
        <v>0</v>
      </c>
      <c r="B1123" t="s">
        <v>454</v>
      </c>
    </row>
    <row r="1124" spans="1:2" x14ac:dyDescent="0.25">
      <c r="A1124">
        <v>0</v>
      </c>
      <c r="B1124" t="s">
        <v>455</v>
      </c>
    </row>
    <row r="1125" spans="1:2" x14ac:dyDescent="0.25">
      <c r="A1125">
        <v>797160</v>
      </c>
      <c r="B1125" t="s">
        <v>455</v>
      </c>
    </row>
    <row r="1126" spans="1:2" x14ac:dyDescent="0.25">
      <c r="A1126">
        <v>250</v>
      </c>
      <c r="B1126" t="s">
        <v>455</v>
      </c>
    </row>
    <row r="1127" spans="1:2" x14ac:dyDescent="0.25">
      <c r="A1127">
        <v>0</v>
      </c>
      <c r="B1127" t="s">
        <v>456</v>
      </c>
    </row>
    <row r="1128" spans="1:2" x14ac:dyDescent="0.25">
      <c r="A1128">
        <v>2623738</v>
      </c>
      <c r="B1128" t="s">
        <v>456</v>
      </c>
    </row>
    <row r="1129" spans="1:2" x14ac:dyDescent="0.25">
      <c r="A1129">
        <v>300</v>
      </c>
      <c r="B1129" t="s">
        <v>456</v>
      </c>
    </row>
    <row r="1130" spans="1:2" x14ac:dyDescent="0.25">
      <c r="A1130">
        <v>35983</v>
      </c>
      <c r="B1130" t="s">
        <v>457</v>
      </c>
    </row>
    <row r="1131" spans="1:2" x14ac:dyDescent="0.25">
      <c r="A1131">
        <v>0</v>
      </c>
      <c r="B1131" t="s">
        <v>457</v>
      </c>
    </row>
    <row r="1132" spans="1:2" x14ac:dyDescent="0.25">
      <c r="A1132">
        <v>0</v>
      </c>
      <c r="B1132" t="s">
        <v>457</v>
      </c>
    </row>
    <row r="1133" spans="1:2" x14ac:dyDescent="0.25">
      <c r="A1133">
        <v>3732</v>
      </c>
      <c r="B1133" t="s">
        <v>458</v>
      </c>
    </row>
    <row r="1134" spans="1:2" x14ac:dyDescent="0.25">
      <c r="A1134">
        <v>548412</v>
      </c>
      <c r="B1134" t="s">
        <v>458</v>
      </c>
    </row>
    <row r="1135" spans="1:2" x14ac:dyDescent="0.25">
      <c r="A1135">
        <v>0</v>
      </c>
      <c r="B1135" t="s">
        <v>458</v>
      </c>
    </row>
    <row r="1136" spans="1:2" x14ac:dyDescent="0.25">
      <c r="A1136">
        <v>11635</v>
      </c>
      <c r="B1136" t="s">
        <v>459</v>
      </c>
    </row>
    <row r="1137" spans="1:2" x14ac:dyDescent="0.25">
      <c r="A1137">
        <v>1046785</v>
      </c>
      <c r="B1137" t="s">
        <v>459</v>
      </c>
    </row>
    <row r="1138" spans="1:2" x14ac:dyDescent="0.25">
      <c r="A1138">
        <v>10</v>
      </c>
      <c r="B1138" t="s">
        <v>459</v>
      </c>
    </row>
    <row r="1139" spans="1:2" x14ac:dyDescent="0.25">
      <c r="A1139">
        <v>0</v>
      </c>
      <c r="B1139" t="s">
        <v>460</v>
      </c>
    </row>
    <row r="1140" spans="1:2" x14ac:dyDescent="0.25">
      <c r="A1140">
        <v>0</v>
      </c>
      <c r="B1140" t="s">
        <v>460</v>
      </c>
    </row>
    <row r="1141" spans="1:2" x14ac:dyDescent="0.25">
      <c r="A1141">
        <v>218376</v>
      </c>
      <c r="B1141" t="s">
        <v>460</v>
      </c>
    </row>
    <row r="1142" spans="1:2" x14ac:dyDescent="0.25">
      <c r="A1142">
        <v>0</v>
      </c>
      <c r="B1142" t="s">
        <v>461</v>
      </c>
    </row>
    <row r="1143" spans="1:2" x14ac:dyDescent="0.25">
      <c r="A1143">
        <v>0</v>
      </c>
      <c r="B1143" t="s">
        <v>461</v>
      </c>
    </row>
    <row r="1144" spans="1:2" x14ac:dyDescent="0.25">
      <c r="A1144">
        <v>0</v>
      </c>
      <c r="B1144" t="s">
        <v>461</v>
      </c>
    </row>
    <row r="1145" spans="1:2" x14ac:dyDescent="0.25">
      <c r="A1145">
        <v>0</v>
      </c>
      <c r="B1145" t="s">
        <v>462</v>
      </c>
    </row>
    <row r="1146" spans="1:2" x14ac:dyDescent="0.25">
      <c r="A1146">
        <v>0</v>
      </c>
      <c r="B1146" t="s">
        <v>462</v>
      </c>
    </row>
    <row r="1147" spans="1:2" x14ac:dyDescent="0.25">
      <c r="A1147">
        <v>0</v>
      </c>
      <c r="B1147" t="s">
        <v>462</v>
      </c>
    </row>
    <row r="1148" spans="1:2" x14ac:dyDescent="0.25">
      <c r="A1148">
        <v>225280</v>
      </c>
      <c r="B1148" t="s">
        <v>463</v>
      </c>
    </row>
    <row r="1149" spans="1:2" x14ac:dyDescent="0.25">
      <c r="A1149">
        <v>102955</v>
      </c>
      <c r="B1149" t="s">
        <v>463</v>
      </c>
    </row>
    <row r="1150" spans="1:2" x14ac:dyDescent="0.25">
      <c r="A1150">
        <v>221810</v>
      </c>
      <c r="B1150" t="s">
        <v>463</v>
      </c>
    </row>
    <row r="1151" spans="1:2" x14ac:dyDescent="0.25">
      <c r="A1151">
        <v>391950</v>
      </c>
      <c r="B1151" t="s">
        <v>464</v>
      </c>
    </row>
    <row r="1152" spans="1:2" x14ac:dyDescent="0.25">
      <c r="A1152">
        <v>8643</v>
      </c>
      <c r="B1152" t="s">
        <v>464</v>
      </c>
    </row>
    <row r="1153" spans="1:2" x14ac:dyDescent="0.25">
      <c r="A1153">
        <v>15795</v>
      </c>
      <c r="B1153" t="s">
        <v>464</v>
      </c>
    </row>
    <row r="1154" spans="1:2" x14ac:dyDescent="0.25">
      <c r="A1154">
        <v>34059</v>
      </c>
      <c r="B1154" t="s">
        <v>465</v>
      </c>
    </row>
    <row r="1155" spans="1:2" x14ac:dyDescent="0.25">
      <c r="A1155">
        <v>0</v>
      </c>
      <c r="B1155" t="s">
        <v>465</v>
      </c>
    </row>
    <row r="1156" spans="1:2" x14ac:dyDescent="0.25">
      <c r="A1156">
        <v>3604.3</v>
      </c>
      <c r="B1156" t="s">
        <v>465</v>
      </c>
    </row>
    <row r="1157" spans="1:2" x14ac:dyDescent="0.25">
      <c r="A1157">
        <v>163077</v>
      </c>
      <c r="B1157" t="s">
        <v>466</v>
      </c>
    </row>
    <row r="1158" spans="1:2" x14ac:dyDescent="0.25">
      <c r="A1158">
        <v>6017</v>
      </c>
      <c r="B1158" t="s">
        <v>466</v>
      </c>
    </row>
    <row r="1159" spans="1:2" x14ac:dyDescent="0.25">
      <c r="A1159">
        <v>257727.7</v>
      </c>
      <c r="B1159" t="s">
        <v>466</v>
      </c>
    </row>
    <row r="1160" spans="1:2" x14ac:dyDescent="0.25">
      <c r="A1160">
        <v>128447</v>
      </c>
      <c r="B1160" t="s">
        <v>467</v>
      </c>
    </row>
    <row r="1161" spans="1:2" x14ac:dyDescent="0.25">
      <c r="A1161">
        <v>780</v>
      </c>
      <c r="B1161" t="s">
        <v>467</v>
      </c>
    </row>
    <row r="1162" spans="1:2" x14ac:dyDescent="0.25">
      <c r="A1162">
        <v>106207</v>
      </c>
      <c r="B1162" t="s">
        <v>467</v>
      </c>
    </row>
    <row r="1163" spans="1:2" x14ac:dyDescent="0.25">
      <c r="A1163">
        <v>131051</v>
      </c>
      <c r="B1163" t="s">
        <v>468</v>
      </c>
    </row>
    <row r="1164" spans="1:2" x14ac:dyDescent="0.25">
      <c r="A1164">
        <v>40666</v>
      </c>
      <c r="B1164" t="s">
        <v>468</v>
      </c>
    </row>
    <row r="1165" spans="1:2" x14ac:dyDescent="0.25">
      <c r="A1165">
        <v>15915</v>
      </c>
      <c r="B1165" t="s">
        <v>468</v>
      </c>
    </row>
    <row r="1166" spans="1:2" x14ac:dyDescent="0.25">
      <c r="A1166">
        <v>512956</v>
      </c>
      <c r="B1166" t="s">
        <v>469</v>
      </c>
    </row>
    <row r="1167" spans="1:2" x14ac:dyDescent="0.25">
      <c r="A1167">
        <v>98</v>
      </c>
      <c r="B1167" t="s">
        <v>469</v>
      </c>
    </row>
    <row r="1168" spans="1:2" x14ac:dyDescent="0.25">
      <c r="A1168">
        <v>0</v>
      </c>
      <c r="B1168" t="s">
        <v>469</v>
      </c>
    </row>
    <row r="1169" spans="1:2" x14ac:dyDescent="0.25">
      <c r="A1169">
        <v>2569</v>
      </c>
      <c r="B1169" t="s">
        <v>470</v>
      </c>
    </row>
    <row r="1170" spans="1:2" x14ac:dyDescent="0.25">
      <c r="A1170">
        <v>0</v>
      </c>
      <c r="B1170" t="s">
        <v>470</v>
      </c>
    </row>
    <row r="1171" spans="1:2" x14ac:dyDescent="0.25">
      <c r="A1171">
        <v>0</v>
      </c>
      <c r="B1171" t="s">
        <v>470</v>
      </c>
    </row>
    <row r="1172" spans="1:2" x14ac:dyDescent="0.25">
      <c r="A1172">
        <v>88995</v>
      </c>
      <c r="B1172" t="s">
        <v>471</v>
      </c>
    </row>
    <row r="1173" spans="1:2" x14ac:dyDescent="0.25">
      <c r="A1173">
        <v>0</v>
      </c>
      <c r="B1173" t="s">
        <v>471</v>
      </c>
    </row>
    <row r="1174" spans="1:2" x14ac:dyDescent="0.25">
      <c r="A1174">
        <v>31546</v>
      </c>
      <c r="B1174" t="s">
        <v>471</v>
      </c>
    </row>
    <row r="1175" spans="1:2" x14ac:dyDescent="0.25">
      <c r="A1175">
        <v>11654</v>
      </c>
      <c r="B1175" t="s">
        <v>472</v>
      </c>
    </row>
    <row r="1176" spans="1:2" x14ac:dyDescent="0.25">
      <c r="A1176">
        <v>0</v>
      </c>
      <c r="B1176" t="s">
        <v>472</v>
      </c>
    </row>
    <row r="1177" spans="1:2" x14ac:dyDescent="0.25">
      <c r="A1177">
        <v>27158</v>
      </c>
      <c r="B1177" t="s">
        <v>472</v>
      </c>
    </row>
    <row r="1178" spans="1:2" x14ac:dyDescent="0.25">
      <c r="A1178">
        <v>173752</v>
      </c>
      <c r="B1178" t="s">
        <v>473</v>
      </c>
    </row>
    <row r="1179" spans="1:2" x14ac:dyDescent="0.25">
      <c r="A1179">
        <v>0</v>
      </c>
      <c r="B1179" t="s">
        <v>473</v>
      </c>
    </row>
    <row r="1180" spans="1:2" x14ac:dyDescent="0.25">
      <c r="A1180">
        <v>0</v>
      </c>
      <c r="B1180" t="s">
        <v>473</v>
      </c>
    </row>
    <row r="1181" spans="1:2" x14ac:dyDescent="0.25">
      <c r="A1181">
        <v>1489.643266</v>
      </c>
      <c r="B1181" t="s">
        <v>474</v>
      </c>
    </row>
    <row r="1182" spans="1:2" x14ac:dyDescent="0.25">
      <c r="A1182">
        <v>47.966909999999999</v>
      </c>
      <c r="B1182" t="s">
        <v>474</v>
      </c>
    </row>
    <row r="1183" spans="1:2" x14ac:dyDescent="0.25">
      <c r="A1183">
        <v>7363.5602840000001</v>
      </c>
      <c r="B1183" t="s">
        <v>474</v>
      </c>
    </row>
    <row r="1184" spans="1:2" x14ac:dyDescent="0.25">
      <c r="A1184">
        <v>17611.239412999999</v>
      </c>
      <c r="B1184" t="s">
        <v>475</v>
      </c>
    </row>
    <row r="1185" spans="1:2" x14ac:dyDescent="0.25">
      <c r="A1185">
        <v>119.68592</v>
      </c>
      <c r="B1185" t="s">
        <v>475</v>
      </c>
    </row>
    <row r="1186" spans="1:2" x14ac:dyDescent="0.25">
      <c r="A1186">
        <v>980.35379999999998</v>
      </c>
      <c r="B1186" t="s">
        <v>475</v>
      </c>
    </row>
    <row r="1187" spans="1:2" x14ac:dyDescent="0.25">
      <c r="A1187">
        <v>5559.6341640000001</v>
      </c>
      <c r="B1187" t="s">
        <v>476</v>
      </c>
    </row>
    <row r="1188" spans="1:2" x14ac:dyDescent="0.25">
      <c r="A1188">
        <v>217.89594299999999</v>
      </c>
      <c r="B1188" t="s">
        <v>476</v>
      </c>
    </row>
    <row r="1189" spans="1:2" x14ac:dyDescent="0.25">
      <c r="A1189">
        <v>0</v>
      </c>
      <c r="B1189" t="s">
        <v>476</v>
      </c>
    </row>
    <row r="1190" spans="1:2" x14ac:dyDescent="0.25">
      <c r="A1190">
        <v>0</v>
      </c>
      <c r="B1190" t="s">
        <v>477</v>
      </c>
    </row>
    <row r="1191" spans="1:2" x14ac:dyDescent="0.25">
      <c r="A1191">
        <v>0</v>
      </c>
      <c r="B1191" t="s">
        <v>477</v>
      </c>
    </row>
    <row r="1192" spans="1:2" x14ac:dyDescent="0.25">
      <c r="A1192">
        <v>0</v>
      </c>
      <c r="B1192" t="s">
        <v>477</v>
      </c>
    </row>
    <row r="1193" spans="1:2" x14ac:dyDescent="0.25">
      <c r="A1193">
        <v>4851.9810280000002</v>
      </c>
      <c r="B1193" t="s">
        <v>478</v>
      </c>
    </row>
    <row r="1194" spans="1:2" x14ac:dyDescent="0.25">
      <c r="A1194">
        <v>0</v>
      </c>
      <c r="B1194" t="s">
        <v>478</v>
      </c>
    </row>
    <row r="1195" spans="1:2" x14ac:dyDescent="0.25">
      <c r="A1195">
        <v>8998.1138140000003</v>
      </c>
      <c r="B1195" t="s">
        <v>478</v>
      </c>
    </row>
    <row r="1196" spans="1:2" x14ac:dyDescent="0.25">
      <c r="A1196">
        <v>1334.9936170000001</v>
      </c>
      <c r="B1196" t="s">
        <v>479</v>
      </c>
    </row>
    <row r="1197" spans="1:2" x14ac:dyDescent="0.25">
      <c r="A1197">
        <v>647.66526999999996</v>
      </c>
      <c r="B1197" t="s">
        <v>479</v>
      </c>
    </row>
    <row r="1198" spans="1:2" x14ac:dyDescent="0.25">
      <c r="A1198">
        <v>1678.4622859999999</v>
      </c>
      <c r="B1198" t="s">
        <v>479</v>
      </c>
    </row>
    <row r="1199" spans="1:2" x14ac:dyDescent="0.25">
      <c r="A1199">
        <v>963.66509099999996</v>
      </c>
      <c r="B1199" t="s">
        <v>480</v>
      </c>
    </row>
    <row r="1200" spans="1:2" x14ac:dyDescent="0.25">
      <c r="A1200">
        <v>99.676631999999998</v>
      </c>
      <c r="B1200" t="s">
        <v>480</v>
      </c>
    </row>
    <row r="1201" spans="1:2" x14ac:dyDescent="0.25">
      <c r="A1201">
        <v>316.04367999999999</v>
      </c>
      <c r="B1201" t="s">
        <v>480</v>
      </c>
    </row>
    <row r="1202" spans="1:2" x14ac:dyDescent="0.25">
      <c r="A1202">
        <v>0</v>
      </c>
      <c r="B1202" t="s">
        <v>481</v>
      </c>
    </row>
    <row r="1203" spans="1:2" x14ac:dyDescent="0.25">
      <c r="A1203">
        <v>0</v>
      </c>
      <c r="B1203" t="s">
        <v>481</v>
      </c>
    </row>
    <row r="1204" spans="1:2" x14ac:dyDescent="0.25">
      <c r="A1204">
        <v>0</v>
      </c>
      <c r="B1204" t="s">
        <v>481</v>
      </c>
    </row>
    <row r="1205" spans="1:2" x14ac:dyDescent="0.25">
      <c r="A1205">
        <v>0</v>
      </c>
      <c r="B1205" t="s">
        <v>482</v>
      </c>
    </row>
    <row r="1206" spans="1:2" x14ac:dyDescent="0.25">
      <c r="A1206">
        <v>0</v>
      </c>
      <c r="B1206" t="s">
        <v>482</v>
      </c>
    </row>
    <row r="1207" spans="1:2" x14ac:dyDescent="0.25">
      <c r="A1207">
        <v>0</v>
      </c>
      <c r="B1207" t="s">
        <v>482</v>
      </c>
    </row>
    <row r="1208" spans="1:2" x14ac:dyDescent="0.25">
      <c r="A1208">
        <v>1504</v>
      </c>
      <c r="B1208" t="s">
        <v>483</v>
      </c>
    </row>
    <row r="1209" spans="1:2" x14ac:dyDescent="0.25">
      <c r="A1209">
        <v>0</v>
      </c>
      <c r="B1209" t="s">
        <v>483</v>
      </c>
    </row>
    <row r="1210" spans="1:2" x14ac:dyDescent="0.25">
      <c r="A1210">
        <v>0</v>
      </c>
      <c r="B1210" t="s">
        <v>483</v>
      </c>
    </row>
    <row r="1211" spans="1:2" x14ac:dyDescent="0.25">
      <c r="A1211">
        <v>0</v>
      </c>
      <c r="B1211" t="s">
        <v>484</v>
      </c>
    </row>
    <row r="1212" spans="1:2" x14ac:dyDescent="0.25">
      <c r="A1212">
        <v>0</v>
      </c>
      <c r="B1212" t="s">
        <v>484</v>
      </c>
    </row>
    <row r="1213" spans="1:2" x14ac:dyDescent="0.25">
      <c r="A1213">
        <v>0</v>
      </c>
      <c r="B1213" t="s">
        <v>484</v>
      </c>
    </row>
    <row r="1214" spans="1:2" x14ac:dyDescent="0.25">
      <c r="A1214">
        <v>15706</v>
      </c>
      <c r="B1214" t="s">
        <v>485</v>
      </c>
    </row>
    <row r="1215" spans="1:2" x14ac:dyDescent="0.25">
      <c r="A1215">
        <v>0</v>
      </c>
      <c r="B1215" t="s">
        <v>485</v>
      </c>
    </row>
    <row r="1216" spans="1:2" x14ac:dyDescent="0.25">
      <c r="A1216">
        <v>9379</v>
      </c>
      <c r="B1216" t="s">
        <v>485</v>
      </c>
    </row>
    <row r="1217" spans="1:2" x14ac:dyDescent="0.25">
      <c r="A1217">
        <v>15581</v>
      </c>
      <c r="B1217" t="s">
        <v>486</v>
      </c>
    </row>
    <row r="1218" spans="1:2" x14ac:dyDescent="0.25">
      <c r="A1218">
        <v>0</v>
      </c>
      <c r="B1218" t="s">
        <v>486</v>
      </c>
    </row>
    <row r="1219" spans="1:2" x14ac:dyDescent="0.25">
      <c r="A1219">
        <v>0</v>
      </c>
      <c r="B1219" t="s">
        <v>486</v>
      </c>
    </row>
    <row r="1220" spans="1:2" x14ac:dyDescent="0.25">
      <c r="A1220">
        <v>761</v>
      </c>
      <c r="B1220" t="s">
        <v>487</v>
      </c>
    </row>
    <row r="1221" spans="1:2" x14ac:dyDescent="0.25">
      <c r="A1221">
        <v>952496</v>
      </c>
      <c r="B1221" t="s">
        <v>487</v>
      </c>
    </row>
    <row r="1222" spans="1:2" x14ac:dyDescent="0.25">
      <c r="A1222">
        <v>25000</v>
      </c>
      <c r="B1222" t="s">
        <v>487</v>
      </c>
    </row>
    <row r="1223" spans="1:2" x14ac:dyDescent="0.25">
      <c r="A1223">
        <v>50</v>
      </c>
      <c r="B1223" t="s">
        <v>488</v>
      </c>
    </row>
    <row r="1224" spans="1:2" x14ac:dyDescent="0.25">
      <c r="A1224">
        <v>804600</v>
      </c>
      <c r="B1224" t="s">
        <v>488</v>
      </c>
    </row>
    <row r="1225" spans="1:2" x14ac:dyDescent="0.25">
      <c r="A1225">
        <v>0</v>
      </c>
      <c r="B1225" t="s">
        <v>488</v>
      </c>
    </row>
    <row r="1226" spans="1:2" x14ac:dyDescent="0.25">
      <c r="A1226">
        <v>53</v>
      </c>
      <c r="B1226" t="s">
        <v>489</v>
      </c>
    </row>
    <row r="1227" spans="1:2" x14ac:dyDescent="0.25">
      <c r="A1227">
        <v>2710407</v>
      </c>
      <c r="B1227" t="s">
        <v>489</v>
      </c>
    </row>
    <row r="1228" spans="1:2" x14ac:dyDescent="0.25">
      <c r="A1228">
        <v>0</v>
      </c>
      <c r="B1228" t="s">
        <v>489</v>
      </c>
    </row>
    <row r="1229" spans="1:2" x14ac:dyDescent="0.25">
      <c r="A1229">
        <v>30319</v>
      </c>
      <c r="B1229" t="s">
        <v>490</v>
      </c>
    </row>
    <row r="1230" spans="1:2" x14ac:dyDescent="0.25">
      <c r="A1230">
        <v>0</v>
      </c>
      <c r="B1230" t="s">
        <v>490</v>
      </c>
    </row>
    <row r="1231" spans="1:2" x14ac:dyDescent="0.25">
      <c r="A1231">
        <v>0</v>
      </c>
      <c r="B1231" t="s">
        <v>490</v>
      </c>
    </row>
    <row r="1232" spans="1:2" x14ac:dyDescent="0.25">
      <c r="A1232">
        <v>4223</v>
      </c>
      <c r="B1232" t="s">
        <v>491</v>
      </c>
    </row>
    <row r="1233" spans="1:2" x14ac:dyDescent="0.25">
      <c r="A1233">
        <v>487083</v>
      </c>
      <c r="B1233" t="s">
        <v>491</v>
      </c>
    </row>
    <row r="1234" spans="1:2" x14ac:dyDescent="0.25">
      <c r="A1234">
        <v>0</v>
      </c>
      <c r="B1234" t="s">
        <v>491</v>
      </c>
    </row>
    <row r="1235" spans="1:2" x14ac:dyDescent="0.25">
      <c r="A1235">
        <v>18852</v>
      </c>
      <c r="B1235" t="s">
        <v>492</v>
      </c>
    </row>
    <row r="1236" spans="1:2" x14ac:dyDescent="0.25">
      <c r="A1236">
        <v>1256524</v>
      </c>
      <c r="B1236" t="s">
        <v>492</v>
      </c>
    </row>
    <row r="1237" spans="1:2" x14ac:dyDescent="0.25">
      <c r="A1237">
        <v>25000</v>
      </c>
      <c r="B1237" t="s">
        <v>492</v>
      </c>
    </row>
    <row r="1238" spans="1:2" x14ac:dyDescent="0.25">
      <c r="A1238">
        <v>12400</v>
      </c>
      <c r="B1238" t="s">
        <v>493</v>
      </c>
    </row>
    <row r="1239" spans="1:2" x14ac:dyDescent="0.25">
      <c r="A1239">
        <v>0</v>
      </c>
      <c r="B1239" t="s">
        <v>493</v>
      </c>
    </row>
    <row r="1240" spans="1:2" x14ac:dyDescent="0.25">
      <c r="A1240">
        <v>163268</v>
      </c>
      <c r="B1240" t="s">
        <v>493</v>
      </c>
    </row>
    <row r="1241" spans="1:2" x14ac:dyDescent="0.25">
      <c r="A1241">
        <v>3700</v>
      </c>
      <c r="B1241" t="s">
        <v>494</v>
      </c>
    </row>
    <row r="1242" spans="1:2" x14ac:dyDescent="0.25">
      <c r="A1242">
        <v>900</v>
      </c>
      <c r="B1242" t="s">
        <v>494</v>
      </c>
    </row>
    <row r="1243" spans="1:2" x14ac:dyDescent="0.25">
      <c r="A1243">
        <v>0</v>
      </c>
      <c r="B1243" t="s">
        <v>494</v>
      </c>
    </row>
    <row r="1244" spans="1:2" x14ac:dyDescent="0.25">
      <c r="A1244">
        <v>24354</v>
      </c>
      <c r="B1244" t="s">
        <v>495</v>
      </c>
    </row>
    <row r="1245" spans="1:2" x14ac:dyDescent="0.25">
      <c r="A1245">
        <v>338</v>
      </c>
      <c r="B1245" t="s">
        <v>495</v>
      </c>
    </row>
    <row r="1246" spans="1:2" x14ac:dyDescent="0.25">
      <c r="A1246">
        <v>0</v>
      </c>
      <c r="B1246" t="s">
        <v>495</v>
      </c>
    </row>
    <row r="1247" spans="1:2" x14ac:dyDescent="0.25">
      <c r="A1247">
        <v>452401</v>
      </c>
      <c r="B1247" t="s">
        <v>496</v>
      </c>
    </row>
    <row r="1248" spans="1:2" x14ac:dyDescent="0.25">
      <c r="A1248">
        <v>101379</v>
      </c>
      <c r="B1248" t="s">
        <v>496</v>
      </c>
    </row>
    <row r="1249" spans="1:2" x14ac:dyDescent="0.25">
      <c r="A1249">
        <v>200758</v>
      </c>
      <c r="B1249" t="s">
        <v>496</v>
      </c>
    </row>
    <row r="1250" spans="1:2" x14ac:dyDescent="0.25">
      <c r="A1250">
        <v>175749</v>
      </c>
      <c r="B1250" t="s">
        <v>497</v>
      </c>
    </row>
    <row r="1251" spans="1:2" x14ac:dyDescent="0.25">
      <c r="A1251">
        <v>16452</v>
      </c>
      <c r="B1251" t="s">
        <v>497</v>
      </c>
    </row>
    <row r="1252" spans="1:2" x14ac:dyDescent="0.25">
      <c r="A1252">
        <v>14386</v>
      </c>
      <c r="B1252" t="s">
        <v>497</v>
      </c>
    </row>
    <row r="1253" spans="1:2" x14ac:dyDescent="0.25">
      <c r="A1253">
        <v>18729.490000000002</v>
      </c>
      <c r="B1253" t="s">
        <v>498</v>
      </c>
    </row>
    <row r="1254" spans="1:2" x14ac:dyDescent="0.25">
      <c r="A1254">
        <v>0</v>
      </c>
      <c r="B1254" t="s">
        <v>498</v>
      </c>
    </row>
    <row r="1255" spans="1:2" x14ac:dyDescent="0.25">
      <c r="A1255">
        <v>39794.83</v>
      </c>
      <c r="B1255" t="s">
        <v>498</v>
      </c>
    </row>
    <row r="1256" spans="1:2" x14ac:dyDescent="0.25">
      <c r="A1256">
        <v>32518.51</v>
      </c>
      <c r="B1256" t="s">
        <v>499</v>
      </c>
    </row>
    <row r="1257" spans="1:2" x14ac:dyDescent="0.25">
      <c r="A1257">
        <v>17840</v>
      </c>
      <c r="B1257" t="s">
        <v>499</v>
      </c>
    </row>
    <row r="1258" spans="1:2" x14ac:dyDescent="0.25">
      <c r="A1258">
        <v>416193.17</v>
      </c>
      <c r="B1258" t="s">
        <v>499</v>
      </c>
    </row>
    <row r="1259" spans="1:2" x14ac:dyDescent="0.25">
      <c r="A1259">
        <v>133507</v>
      </c>
      <c r="B1259" t="s">
        <v>500</v>
      </c>
    </row>
    <row r="1260" spans="1:2" x14ac:dyDescent="0.25">
      <c r="A1260">
        <v>0</v>
      </c>
      <c r="B1260" t="s">
        <v>500</v>
      </c>
    </row>
    <row r="1261" spans="1:2" x14ac:dyDescent="0.25">
      <c r="A1261">
        <v>25539</v>
      </c>
      <c r="B1261" t="s">
        <v>500</v>
      </c>
    </row>
    <row r="1262" spans="1:2" x14ac:dyDescent="0.25">
      <c r="A1262">
        <v>66774</v>
      </c>
      <c r="B1262" t="s">
        <v>501</v>
      </c>
    </row>
    <row r="1263" spans="1:2" x14ac:dyDescent="0.25">
      <c r="A1263">
        <v>126320</v>
      </c>
      <c r="B1263" t="s">
        <v>501</v>
      </c>
    </row>
    <row r="1264" spans="1:2" x14ac:dyDescent="0.25">
      <c r="A1264">
        <v>0</v>
      </c>
      <c r="B1264" t="s">
        <v>501</v>
      </c>
    </row>
    <row r="1265" spans="1:2" x14ac:dyDescent="0.25">
      <c r="A1265">
        <v>553024</v>
      </c>
      <c r="B1265" t="s">
        <v>502</v>
      </c>
    </row>
    <row r="1266" spans="1:2" x14ac:dyDescent="0.25">
      <c r="A1266">
        <v>84</v>
      </c>
      <c r="B1266" t="s">
        <v>502</v>
      </c>
    </row>
    <row r="1267" spans="1:2" x14ac:dyDescent="0.25">
      <c r="A1267">
        <v>0</v>
      </c>
      <c r="B1267" t="s">
        <v>502</v>
      </c>
    </row>
    <row r="1268" spans="1:2" x14ac:dyDescent="0.25">
      <c r="A1268">
        <v>0</v>
      </c>
      <c r="B1268" t="s">
        <v>503</v>
      </c>
    </row>
    <row r="1269" spans="1:2" x14ac:dyDescent="0.25">
      <c r="A1269">
        <v>0</v>
      </c>
      <c r="B1269" t="s">
        <v>503</v>
      </c>
    </row>
    <row r="1270" spans="1:2" x14ac:dyDescent="0.25">
      <c r="A1270">
        <v>0</v>
      </c>
      <c r="B1270" t="s">
        <v>503</v>
      </c>
    </row>
    <row r="1271" spans="1:2" x14ac:dyDescent="0.25">
      <c r="A1271">
        <v>54171</v>
      </c>
      <c r="B1271" t="s">
        <v>504</v>
      </c>
    </row>
    <row r="1272" spans="1:2" x14ac:dyDescent="0.25">
      <c r="A1272">
        <v>0</v>
      </c>
      <c r="B1272" t="s">
        <v>504</v>
      </c>
    </row>
    <row r="1273" spans="1:2" x14ac:dyDescent="0.25">
      <c r="A1273">
        <v>4000</v>
      </c>
      <c r="B1273" t="s">
        <v>504</v>
      </c>
    </row>
    <row r="1274" spans="1:2" x14ac:dyDescent="0.25">
      <c r="A1274">
        <v>40186</v>
      </c>
      <c r="B1274" t="s">
        <v>505</v>
      </c>
    </row>
    <row r="1275" spans="1:2" x14ac:dyDescent="0.25">
      <c r="A1275">
        <v>0</v>
      </c>
      <c r="B1275" t="s">
        <v>505</v>
      </c>
    </row>
    <row r="1276" spans="1:2" x14ac:dyDescent="0.25">
      <c r="A1276">
        <v>84845</v>
      </c>
      <c r="B1276" t="s">
        <v>505</v>
      </c>
    </row>
    <row r="1277" spans="1:2" x14ac:dyDescent="0.25">
      <c r="A1277">
        <v>29099</v>
      </c>
      <c r="B1277" t="s">
        <v>506</v>
      </c>
    </row>
    <row r="1278" spans="1:2" x14ac:dyDescent="0.25">
      <c r="A1278">
        <v>0</v>
      </c>
      <c r="B1278" t="s">
        <v>506</v>
      </c>
    </row>
    <row r="1279" spans="1:2" x14ac:dyDescent="0.25">
      <c r="A1279">
        <v>0</v>
      </c>
      <c r="B1279" t="s">
        <v>506</v>
      </c>
    </row>
    <row r="1280" spans="1:2" x14ac:dyDescent="0.25">
      <c r="A1280">
        <v>3751.9227770000002</v>
      </c>
      <c r="B1280" t="s">
        <v>507</v>
      </c>
    </row>
    <row r="1281" spans="1:2" x14ac:dyDescent="0.25">
      <c r="A1281">
        <v>298.70714099999998</v>
      </c>
      <c r="B1281" t="s">
        <v>507</v>
      </c>
    </row>
    <row r="1282" spans="1:2" x14ac:dyDescent="0.25">
      <c r="A1282">
        <v>10611.271492</v>
      </c>
      <c r="B1282" t="s">
        <v>507</v>
      </c>
    </row>
    <row r="1283" spans="1:2" x14ac:dyDescent="0.25">
      <c r="A1283">
        <v>11438.542645</v>
      </c>
      <c r="B1283" t="s">
        <v>508</v>
      </c>
    </row>
    <row r="1284" spans="1:2" x14ac:dyDescent="0.25">
      <c r="A1284">
        <v>197.15080900000001</v>
      </c>
      <c r="B1284" t="s">
        <v>508</v>
      </c>
    </row>
    <row r="1285" spans="1:2" x14ac:dyDescent="0.25">
      <c r="A1285">
        <v>8631.3992699999999</v>
      </c>
      <c r="B1285" t="s">
        <v>508</v>
      </c>
    </row>
    <row r="1286" spans="1:2" x14ac:dyDescent="0.25">
      <c r="A1286">
        <v>9034.3735699999997</v>
      </c>
      <c r="B1286" t="s">
        <v>509</v>
      </c>
    </row>
    <row r="1287" spans="1:2" x14ac:dyDescent="0.25">
      <c r="A1287">
        <v>203.53654700000001</v>
      </c>
      <c r="B1287" t="s">
        <v>509</v>
      </c>
    </row>
    <row r="1288" spans="1:2" x14ac:dyDescent="0.25">
      <c r="A1288">
        <v>1.8125</v>
      </c>
      <c r="B1288" t="s">
        <v>509</v>
      </c>
    </row>
    <row r="1289" spans="1:2" x14ac:dyDescent="0.25">
      <c r="A1289">
        <v>1116.382096</v>
      </c>
      <c r="B1289" t="s">
        <v>510</v>
      </c>
    </row>
    <row r="1290" spans="1:2" x14ac:dyDescent="0.25">
      <c r="A1290">
        <v>0</v>
      </c>
      <c r="B1290" t="s">
        <v>510</v>
      </c>
    </row>
    <row r="1291" spans="1:2" x14ac:dyDescent="0.25">
      <c r="A1291">
        <v>991.39314200000001</v>
      </c>
      <c r="B1291" t="s">
        <v>510</v>
      </c>
    </row>
    <row r="1292" spans="1:2" x14ac:dyDescent="0.25">
      <c r="A1292">
        <v>6645.8031119999996</v>
      </c>
      <c r="B1292" t="s">
        <v>511</v>
      </c>
    </row>
    <row r="1293" spans="1:2" x14ac:dyDescent="0.25">
      <c r="A1293">
        <v>323.285394</v>
      </c>
      <c r="B1293" t="s">
        <v>511</v>
      </c>
    </row>
    <row r="1294" spans="1:2" x14ac:dyDescent="0.25">
      <c r="A1294">
        <v>8594.0511569999999</v>
      </c>
      <c r="B1294" t="s">
        <v>511</v>
      </c>
    </row>
    <row r="1295" spans="1:2" x14ac:dyDescent="0.25">
      <c r="A1295">
        <v>1574.591277</v>
      </c>
      <c r="B1295" t="s">
        <v>512</v>
      </c>
    </row>
    <row r="1296" spans="1:2" x14ac:dyDescent="0.25">
      <c r="A1296">
        <v>974.154403</v>
      </c>
      <c r="B1296" t="s">
        <v>512</v>
      </c>
    </row>
    <row r="1297" spans="1:2" x14ac:dyDescent="0.25">
      <c r="A1297">
        <v>1621.3154569999999</v>
      </c>
      <c r="B1297" t="s">
        <v>512</v>
      </c>
    </row>
    <row r="1298" spans="1:2" x14ac:dyDescent="0.25">
      <c r="A1298">
        <v>1495.6655940000001</v>
      </c>
      <c r="B1298" t="s">
        <v>513</v>
      </c>
    </row>
    <row r="1299" spans="1:2" x14ac:dyDescent="0.25">
      <c r="A1299">
        <v>364.50484899999998</v>
      </c>
      <c r="B1299" t="s">
        <v>513</v>
      </c>
    </row>
    <row r="1300" spans="1:2" x14ac:dyDescent="0.25">
      <c r="A1300">
        <v>718.32584599999996</v>
      </c>
      <c r="B1300" t="s">
        <v>513</v>
      </c>
    </row>
    <row r="1301" spans="1:2" x14ac:dyDescent="0.25">
      <c r="A1301">
        <v>0</v>
      </c>
      <c r="B1301" t="s">
        <v>514</v>
      </c>
    </row>
    <row r="1302" spans="1:2" x14ac:dyDescent="0.25">
      <c r="A1302">
        <v>0</v>
      </c>
      <c r="B1302" t="s">
        <v>514</v>
      </c>
    </row>
    <row r="1303" spans="1:2" x14ac:dyDescent="0.25">
      <c r="A1303">
        <v>250</v>
      </c>
      <c r="B1303" t="s">
        <v>514</v>
      </c>
    </row>
    <row r="1304" spans="1:2" x14ac:dyDescent="0.25">
      <c r="A1304">
        <v>0</v>
      </c>
      <c r="B1304" t="s">
        <v>515</v>
      </c>
    </row>
    <row r="1305" spans="1:2" x14ac:dyDescent="0.25">
      <c r="A1305">
        <v>0</v>
      </c>
      <c r="B1305" t="s">
        <v>515</v>
      </c>
    </row>
    <row r="1306" spans="1:2" x14ac:dyDescent="0.25">
      <c r="A1306">
        <v>250</v>
      </c>
      <c r="B1306" t="s">
        <v>515</v>
      </c>
    </row>
    <row r="1307" spans="1:2" x14ac:dyDescent="0.25">
      <c r="A1307">
        <v>7420</v>
      </c>
      <c r="B1307" t="s">
        <v>516</v>
      </c>
    </row>
    <row r="1308" spans="1:2" x14ac:dyDescent="0.25">
      <c r="A1308">
        <v>0</v>
      </c>
      <c r="B1308" t="s">
        <v>516</v>
      </c>
    </row>
    <row r="1309" spans="1:2" x14ac:dyDescent="0.25">
      <c r="A1309">
        <v>0</v>
      </c>
      <c r="B1309" t="s">
        <v>516</v>
      </c>
    </row>
    <row r="1310" spans="1:2" x14ac:dyDescent="0.25">
      <c r="A1310">
        <v>0</v>
      </c>
      <c r="B1310" t="s">
        <v>517</v>
      </c>
    </row>
    <row r="1311" spans="1:2" x14ac:dyDescent="0.25">
      <c r="A1311">
        <v>0</v>
      </c>
      <c r="B1311" t="s">
        <v>517</v>
      </c>
    </row>
    <row r="1312" spans="1:2" x14ac:dyDescent="0.25">
      <c r="A1312">
        <v>0</v>
      </c>
      <c r="B1312" t="s">
        <v>517</v>
      </c>
    </row>
    <row r="1313" spans="1:2" x14ac:dyDescent="0.25">
      <c r="A1313">
        <v>17093</v>
      </c>
      <c r="B1313" t="s">
        <v>518</v>
      </c>
    </row>
    <row r="1314" spans="1:2" x14ac:dyDescent="0.25">
      <c r="A1314">
        <v>0</v>
      </c>
      <c r="B1314" t="s">
        <v>518</v>
      </c>
    </row>
    <row r="1315" spans="1:2" x14ac:dyDescent="0.25">
      <c r="A1315">
        <v>0</v>
      </c>
      <c r="B1315" t="s">
        <v>518</v>
      </c>
    </row>
    <row r="1316" spans="1:2" x14ac:dyDescent="0.25">
      <c r="A1316">
        <v>5527</v>
      </c>
      <c r="B1316" t="s">
        <v>519</v>
      </c>
    </row>
    <row r="1317" spans="1:2" x14ac:dyDescent="0.25">
      <c r="A1317">
        <v>0</v>
      </c>
      <c r="B1317" t="s">
        <v>519</v>
      </c>
    </row>
    <row r="1318" spans="1:2" x14ac:dyDescent="0.25">
      <c r="A1318">
        <v>0</v>
      </c>
      <c r="B1318" t="s">
        <v>519</v>
      </c>
    </row>
    <row r="1319" spans="1:2" x14ac:dyDescent="0.25">
      <c r="A1319">
        <v>12000</v>
      </c>
      <c r="B1319" t="s">
        <v>520</v>
      </c>
    </row>
    <row r="1320" spans="1:2" x14ac:dyDescent="0.25">
      <c r="A1320">
        <v>486768</v>
      </c>
      <c r="B1320" t="s">
        <v>520</v>
      </c>
    </row>
    <row r="1321" spans="1:2" x14ac:dyDescent="0.25">
      <c r="A1321">
        <v>11523</v>
      </c>
      <c r="B1321" t="s">
        <v>520</v>
      </c>
    </row>
    <row r="1322" spans="1:2" x14ac:dyDescent="0.25">
      <c r="A1322">
        <v>3659</v>
      </c>
      <c r="B1322" t="s">
        <v>521</v>
      </c>
    </row>
    <row r="1323" spans="1:2" x14ac:dyDescent="0.25">
      <c r="A1323">
        <v>1289662</v>
      </c>
      <c r="B1323" t="s">
        <v>521</v>
      </c>
    </row>
    <row r="1324" spans="1:2" x14ac:dyDescent="0.25">
      <c r="A1324">
        <v>0</v>
      </c>
      <c r="B1324" t="s">
        <v>521</v>
      </c>
    </row>
    <row r="1325" spans="1:2" x14ac:dyDescent="0.25">
      <c r="A1325">
        <v>17975</v>
      </c>
      <c r="B1325" t="s">
        <v>522</v>
      </c>
    </row>
    <row r="1326" spans="1:2" x14ac:dyDescent="0.25">
      <c r="A1326">
        <v>3148079</v>
      </c>
      <c r="B1326" t="s">
        <v>522</v>
      </c>
    </row>
    <row r="1327" spans="1:2" x14ac:dyDescent="0.25">
      <c r="A1327">
        <v>16300</v>
      </c>
      <c r="B1327" t="s">
        <v>522</v>
      </c>
    </row>
    <row r="1328" spans="1:2" x14ac:dyDescent="0.25">
      <c r="A1328">
        <v>32060</v>
      </c>
      <c r="B1328" t="s">
        <v>523</v>
      </c>
    </row>
    <row r="1329" spans="1:2" x14ac:dyDescent="0.25">
      <c r="A1329">
        <v>556</v>
      </c>
      <c r="B1329" t="s">
        <v>523</v>
      </c>
    </row>
    <row r="1330" spans="1:2" x14ac:dyDescent="0.25">
      <c r="A1330">
        <v>0</v>
      </c>
      <c r="B1330" t="s">
        <v>523</v>
      </c>
    </row>
    <row r="1331" spans="1:2" x14ac:dyDescent="0.25">
      <c r="A1331">
        <v>32000</v>
      </c>
      <c r="B1331" t="s">
        <v>524</v>
      </c>
    </row>
    <row r="1332" spans="1:2" x14ac:dyDescent="0.25">
      <c r="A1332">
        <v>473506</v>
      </c>
      <c r="B1332" t="s">
        <v>524</v>
      </c>
    </row>
    <row r="1333" spans="1:2" x14ac:dyDescent="0.25">
      <c r="A1333">
        <v>68000</v>
      </c>
      <c r="B1333" t="s">
        <v>524</v>
      </c>
    </row>
    <row r="1334" spans="1:2" x14ac:dyDescent="0.25">
      <c r="A1334">
        <v>17242</v>
      </c>
      <c r="B1334" t="s">
        <v>525</v>
      </c>
    </row>
    <row r="1335" spans="1:2" x14ac:dyDescent="0.25">
      <c r="A1335">
        <v>929359</v>
      </c>
      <c r="B1335" t="s">
        <v>525</v>
      </c>
    </row>
    <row r="1336" spans="1:2" x14ac:dyDescent="0.25">
      <c r="A1336">
        <v>0</v>
      </c>
      <c r="B1336" t="s">
        <v>525</v>
      </c>
    </row>
    <row r="1337" spans="1:2" x14ac:dyDescent="0.25">
      <c r="A1337">
        <v>12100</v>
      </c>
      <c r="B1337" t="s">
        <v>526</v>
      </c>
    </row>
    <row r="1338" spans="1:2" x14ac:dyDescent="0.25">
      <c r="A1338">
        <v>900</v>
      </c>
      <c r="B1338" t="s">
        <v>526</v>
      </c>
    </row>
    <row r="1339" spans="1:2" x14ac:dyDescent="0.25">
      <c r="A1339">
        <v>283804</v>
      </c>
      <c r="B1339" t="s">
        <v>526</v>
      </c>
    </row>
    <row r="1340" spans="1:2" x14ac:dyDescent="0.25">
      <c r="A1340">
        <v>0</v>
      </c>
      <c r="B1340" t="s">
        <v>527</v>
      </c>
    </row>
    <row r="1341" spans="1:2" x14ac:dyDescent="0.25">
      <c r="A1341">
        <v>0</v>
      </c>
      <c r="B1341" t="s">
        <v>527</v>
      </c>
    </row>
    <row r="1342" spans="1:2" x14ac:dyDescent="0.25">
      <c r="A1342">
        <v>0</v>
      </c>
      <c r="B1342" t="s">
        <v>527</v>
      </c>
    </row>
    <row r="1343" spans="1:2" x14ac:dyDescent="0.25">
      <c r="A1343">
        <v>21707</v>
      </c>
      <c r="B1343" t="s">
        <v>528</v>
      </c>
    </row>
    <row r="1344" spans="1:2" x14ac:dyDescent="0.25">
      <c r="A1344">
        <v>0</v>
      </c>
      <c r="B1344" t="s">
        <v>528</v>
      </c>
    </row>
    <row r="1345" spans="1:2" x14ac:dyDescent="0.25">
      <c r="A1345">
        <v>5922</v>
      </c>
      <c r="B1345" t="s">
        <v>528</v>
      </c>
    </row>
    <row r="1346" spans="1:2" x14ac:dyDescent="0.25">
      <c r="A1346">
        <v>421229</v>
      </c>
      <c r="B1346" t="s">
        <v>529</v>
      </c>
    </row>
    <row r="1347" spans="1:2" x14ac:dyDescent="0.25">
      <c r="A1347">
        <v>96811</v>
      </c>
      <c r="B1347" t="s">
        <v>529</v>
      </c>
    </row>
    <row r="1348" spans="1:2" x14ac:dyDescent="0.25">
      <c r="A1348">
        <v>203401</v>
      </c>
      <c r="B1348" t="s">
        <v>529</v>
      </c>
    </row>
    <row r="1349" spans="1:2" x14ac:dyDescent="0.25">
      <c r="A1349">
        <v>181374</v>
      </c>
      <c r="B1349" t="s">
        <v>530</v>
      </c>
    </row>
    <row r="1350" spans="1:2" x14ac:dyDescent="0.25">
      <c r="A1350">
        <v>7705</v>
      </c>
      <c r="B1350" t="s">
        <v>530</v>
      </c>
    </row>
    <row r="1351" spans="1:2" x14ac:dyDescent="0.25">
      <c r="A1351">
        <v>13990</v>
      </c>
      <c r="B1351" t="s">
        <v>530</v>
      </c>
    </row>
    <row r="1352" spans="1:2" x14ac:dyDescent="0.25">
      <c r="A1352">
        <v>35704.800000000003</v>
      </c>
      <c r="B1352" t="s">
        <v>531</v>
      </c>
    </row>
    <row r="1353" spans="1:2" x14ac:dyDescent="0.25">
      <c r="A1353">
        <v>0</v>
      </c>
      <c r="B1353" t="s">
        <v>531</v>
      </c>
    </row>
    <row r="1354" spans="1:2" x14ac:dyDescent="0.25">
      <c r="A1354">
        <v>40908.480000000003</v>
      </c>
      <c r="B1354" t="s">
        <v>531</v>
      </c>
    </row>
    <row r="1355" spans="1:2" x14ac:dyDescent="0.25">
      <c r="A1355">
        <v>80272</v>
      </c>
      <c r="B1355" t="s">
        <v>532</v>
      </c>
    </row>
    <row r="1356" spans="1:2" x14ac:dyDescent="0.25">
      <c r="A1356">
        <v>6543</v>
      </c>
      <c r="B1356" t="s">
        <v>532</v>
      </c>
    </row>
    <row r="1357" spans="1:2" x14ac:dyDescent="0.25">
      <c r="A1357">
        <v>611413.52</v>
      </c>
      <c r="B1357" t="s">
        <v>532</v>
      </c>
    </row>
    <row r="1358" spans="1:2" x14ac:dyDescent="0.25">
      <c r="A1358">
        <v>135493</v>
      </c>
      <c r="B1358" t="s">
        <v>533</v>
      </c>
    </row>
    <row r="1359" spans="1:2" x14ac:dyDescent="0.25">
      <c r="A1359">
        <v>0</v>
      </c>
      <c r="B1359" t="s">
        <v>533</v>
      </c>
    </row>
    <row r="1360" spans="1:2" x14ac:dyDescent="0.25">
      <c r="A1360">
        <v>12705</v>
      </c>
      <c r="B1360" t="s">
        <v>533</v>
      </c>
    </row>
    <row r="1361" spans="1:2" x14ac:dyDescent="0.25">
      <c r="A1361">
        <v>86839</v>
      </c>
      <c r="B1361" t="s">
        <v>534</v>
      </c>
    </row>
    <row r="1362" spans="1:2" x14ac:dyDescent="0.25">
      <c r="A1362">
        <v>97056</v>
      </c>
      <c r="B1362" t="s">
        <v>534</v>
      </c>
    </row>
    <row r="1363" spans="1:2" x14ac:dyDescent="0.25">
      <c r="A1363">
        <v>18300</v>
      </c>
      <c r="B1363" t="s">
        <v>534</v>
      </c>
    </row>
    <row r="1364" spans="1:2" x14ac:dyDescent="0.25">
      <c r="A1364">
        <v>402104</v>
      </c>
      <c r="B1364" t="s">
        <v>535</v>
      </c>
    </row>
    <row r="1365" spans="1:2" x14ac:dyDescent="0.25">
      <c r="A1365">
        <v>176</v>
      </c>
      <c r="B1365" t="s">
        <v>535</v>
      </c>
    </row>
    <row r="1366" spans="1:2" x14ac:dyDescent="0.25">
      <c r="A1366">
        <v>45</v>
      </c>
      <c r="B1366" t="s">
        <v>535</v>
      </c>
    </row>
    <row r="1367" spans="1:2" x14ac:dyDescent="0.25">
      <c r="A1367">
        <v>0</v>
      </c>
      <c r="B1367" t="s">
        <v>536</v>
      </c>
    </row>
    <row r="1368" spans="1:2" x14ac:dyDescent="0.25">
      <c r="A1368">
        <v>0</v>
      </c>
      <c r="B1368" t="s">
        <v>536</v>
      </c>
    </row>
    <row r="1369" spans="1:2" x14ac:dyDescent="0.25">
      <c r="A1369">
        <v>0</v>
      </c>
      <c r="B1369" t="s">
        <v>536</v>
      </c>
    </row>
    <row r="1370" spans="1:2" x14ac:dyDescent="0.25">
      <c r="A1370">
        <v>23680</v>
      </c>
      <c r="B1370" t="s">
        <v>537</v>
      </c>
    </row>
    <row r="1371" spans="1:2" x14ac:dyDescent="0.25">
      <c r="A1371">
        <v>0</v>
      </c>
      <c r="B1371" t="s">
        <v>537</v>
      </c>
    </row>
    <row r="1372" spans="1:2" x14ac:dyDescent="0.25">
      <c r="A1372">
        <v>45</v>
      </c>
      <c r="B1372" t="s">
        <v>537</v>
      </c>
    </row>
    <row r="1373" spans="1:2" x14ac:dyDescent="0.25">
      <c r="A1373">
        <v>7173</v>
      </c>
      <c r="B1373" t="s">
        <v>538</v>
      </c>
    </row>
    <row r="1374" spans="1:2" x14ac:dyDescent="0.25">
      <c r="A1374">
        <v>0</v>
      </c>
      <c r="B1374" t="s">
        <v>538</v>
      </c>
    </row>
    <row r="1375" spans="1:2" x14ac:dyDescent="0.25">
      <c r="A1375">
        <v>125075</v>
      </c>
      <c r="B1375" t="s">
        <v>538</v>
      </c>
    </row>
    <row r="1376" spans="1:2" x14ac:dyDescent="0.25">
      <c r="A1376">
        <v>140854</v>
      </c>
      <c r="B1376" t="s">
        <v>539</v>
      </c>
    </row>
    <row r="1377" spans="1:2" x14ac:dyDescent="0.25">
      <c r="A1377">
        <v>0</v>
      </c>
      <c r="B1377" t="s">
        <v>539</v>
      </c>
    </row>
    <row r="1378" spans="1:2" x14ac:dyDescent="0.25">
      <c r="A1378">
        <v>0</v>
      </c>
      <c r="B1378" t="s">
        <v>539</v>
      </c>
    </row>
    <row r="1379" spans="1:2" x14ac:dyDescent="0.25">
      <c r="A1379">
        <v>2972.4746180000002</v>
      </c>
      <c r="B1379" t="s">
        <v>540</v>
      </c>
    </row>
    <row r="1380" spans="1:2" x14ac:dyDescent="0.25">
      <c r="A1380">
        <v>166.83887300000001</v>
      </c>
      <c r="B1380" t="s">
        <v>540</v>
      </c>
    </row>
    <row r="1381" spans="1:2" x14ac:dyDescent="0.25">
      <c r="A1381">
        <v>10109.413085</v>
      </c>
      <c r="B1381" t="s">
        <v>540</v>
      </c>
    </row>
    <row r="1382" spans="1:2" x14ac:dyDescent="0.25">
      <c r="A1382">
        <v>16828.772987</v>
      </c>
      <c r="B1382" t="s">
        <v>541</v>
      </c>
    </row>
    <row r="1383" spans="1:2" x14ac:dyDescent="0.25">
      <c r="A1383">
        <v>304.01804299999998</v>
      </c>
      <c r="B1383" t="s">
        <v>541</v>
      </c>
    </row>
    <row r="1384" spans="1:2" x14ac:dyDescent="0.25">
      <c r="A1384">
        <v>4809.2176719999998</v>
      </c>
      <c r="B1384" t="s">
        <v>541</v>
      </c>
    </row>
    <row r="1385" spans="1:2" x14ac:dyDescent="0.25">
      <c r="A1385">
        <v>6563.0345939999997</v>
      </c>
      <c r="B1385" t="s">
        <v>542</v>
      </c>
    </row>
    <row r="1386" spans="1:2" x14ac:dyDescent="0.25">
      <c r="A1386">
        <v>0</v>
      </c>
      <c r="B1386" t="s">
        <v>542</v>
      </c>
    </row>
    <row r="1387" spans="1:2" x14ac:dyDescent="0.25">
      <c r="A1387">
        <v>792.43871799999999</v>
      </c>
      <c r="B1387" t="s">
        <v>542</v>
      </c>
    </row>
    <row r="1388" spans="1:2" x14ac:dyDescent="0.25">
      <c r="A1388">
        <v>3441.147794</v>
      </c>
      <c r="B1388" t="s">
        <v>543</v>
      </c>
    </row>
    <row r="1389" spans="1:2" x14ac:dyDescent="0.25">
      <c r="A1389">
        <v>0</v>
      </c>
      <c r="B1389" t="s">
        <v>543</v>
      </c>
    </row>
    <row r="1390" spans="1:2" x14ac:dyDescent="0.25">
      <c r="A1390">
        <v>6896.4116670000003</v>
      </c>
      <c r="B1390" t="s">
        <v>543</v>
      </c>
    </row>
    <row r="1391" spans="1:2" x14ac:dyDescent="0.25">
      <c r="A1391">
        <v>13158.719655000001</v>
      </c>
      <c r="B1391" t="s">
        <v>544</v>
      </c>
    </row>
    <row r="1392" spans="1:2" x14ac:dyDescent="0.25">
      <c r="A1392">
        <v>41.723832999999999</v>
      </c>
      <c r="B1392" t="s">
        <v>544</v>
      </c>
    </row>
    <row r="1393" spans="1:2" x14ac:dyDescent="0.25">
      <c r="A1393">
        <v>11667.908998000001</v>
      </c>
      <c r="B1393" t="s">
        <v>544</v>
      </c>
    </row>
    <row r="1394" spans="1:2" x14ac:dyDescent="0.25">
      <c r="A1394">
        <v>2137.8002710000001</v>
      </c>
      <c r="B1394" t="s">
        <v>545</v>
      </c>
    </row>
    <row r="1395" spans="1:2" x14ac:dyDescent="0.25">
      <c r="A1395">
        <v>1099.1029619999999</v>
      </c>
      <c r="B1395" t="s">
        <v>545</v>
      </c>
    </row>
    <row r="1396" spans="1:2" x14ac:dyDescent="0.25">
      <c r="A1396">
        <v>3814.9133299999999</v>
      </c>
      <c r="B1396" t="s">
        <v>545</v>
      </c>
    </row>
    <row r="1397" spans="1:2" x14ac:dyDescent="0.25">
      <c r="A1397">
        <v>1680.065014</v>
      </c>
      <c r="B1397" t="s">
        <v>546</v>
      </c>
    </row>
    <row r="1398" spans="1:2" x14ac:dyDescent="0.25">
      <c r="A1398">
        <v>604.57607700000005</v>
      </c>
      <c r="B1398" t="s">
        <v>546</v>
      </c>
    </row>
    <row r="1399" spans="1:2" x14ac:dyDescent="0.25">
      <c r="A1399">
        <v>652.26394000000005</v>
      </c>
      <c r="B1399" t="s">
        <v>546</v>
      </c>
    </row>
    <row r="1400" spans="1:2" x14ac:dyDescent="0.25">
      <c r="A1400">
        <v>0</v>
      </c>
      <c r="B1400" t="s">
        <v>547</v>
      </c>
    </row>
    <row r="1401" spans="1:2" x14ac:dyDescent="0.25">
      <c r="A1401">
        <v>0</v>
      </c>
      <c r="B1401" t="s">
        <v>547</v>
      </c>
    </row>
    <row r="1402" spans="1:2" x14ac:dyDescent="0.25">
      <c r="A1402">
        <v>0</v>
      </c>
      <c r="B1402" t="s">
        <v>547</v>
      </c>
    </row>
    <row r="1403" spans="1:2" x14ac:dyDescent="0.25">
      <c r="A1403">
        <v>32000</v>
      </c>
      <c r="B1403" t="s">
        <v>548</v>
      </c>
    </row>
    <row r="1404" spans="1:2" x14ac:dyDescent="0.25">
      <c r="A1404">
        <v>0</v>
      </c>
      <c r="B1404" t="s">
        <v>548</v>
      </c>
    </row>
    <row r="1405" spans="1:2" x14ac:dyDescent="0.25">
      <c r="A1405">
        <v>0</v>
      </c>
      <c r="B1405" t="s">
        <v>548</v>
      </c>
    </row>
    <row r="1406" spans="1:2" x14ac:dyDescent="0.25">
      <c r="A1406">
        <v>7706</v>
      </c>
      <c r="B1406" t="s">
        <v>549</v>
      </c>
    </row>
    <row r="1407" spans="1:2" x14ac:dyDescent="0.25">
      <c r="A1407">
        <v>0</v>
      </c>
      <c r="B1407" t="s">
        <v>549</v>
      </c>
    </row>
    <row r="1408" spans="1:2" x14ac:dyDescent="0.25">
      <c r="A1408">
        <v>0</v>
      </c>
      <c r="B1408" t="s">
        <v>549</v>
      </c>
    </row>
    <row r="1409" spans="1:2" x14ac:dyDescent="0.25">
      <c r="A1409">
        <v>0</v>
      </c>
      <c r="B1409" t="s">
        <v>550</v>
      </c>
    </row>
    <row r="1410" spans="1:2" x14ac:dyDescent="0.25">
      <c r="A1410">
        <v>0</v>
      </c>
      <c r="B1410" t="s">
        <v>550</v>
      </c>
    </row>
    <row r="1411" spans="1:2" x14ac:dyDescent="0.25">
      <c r="A1411">
        <v>0</v>
      </c>
      <c r="B1411" t="s">
        <v>550</v>
      </c>
    </row>
    <row r="1412" spans="1:2" x14ac:dyDescent="0.25">
      <c r="A1412">
        <v>10263</v>
      </c>
      <c r="B1412" t="s">
        <v>551</v>
      </c>
    </row>
    <row r="1413" spans="1:2" x14ac:dyDescent="0.25">
      <c r="A1413">
        <v>0</v>
      </c>
      <c r="B1413" t="s">
        <v>551</v>
      </c>
    </row>
    <row r="1414" spans="1:2" x14ac:dyDescent="0.25">
      <c r="A1414">
        <v>0</v>
      </c>
      <c r="B1414" t="s">
        <v>551</v>
      </c>
    </row>
    <row r="1415" spans="1:2" x14ac:dyDescent="0.25">
      <c r="A1415">
        <v>14589</v>
      </c>
      <c r="B1415" t="s">
        <v>552</v>
      </c>
    </row>
    <row r="1416" spans="1:2" x14ac:dyDescent="0.25">
      <c r="A1416">
        <v>0</v>
      </c>
      <c r="B1416" t="s">
        <v>552</v>
      </c>
    </row>
    <row r="1417" spans="1:2" x14ac:dyDescent="0.25">
      <c r="A1417">
        <v>0</v>
      </c>
      <c r="B1417" t="s">
        <v>552</v>
      </c>
    </row>
    <row r="1418" spans="1:2" x14ac:dyDescent="0.25">
      <c r="A1418">
        <v>1698</v>
      </c>
      <c r="B1418" t="s">
        <v>553</v>
      </c>
    </row>
    <row r="1419" spans="1:2" x14ac:dyDescent="0.25">
      <c r="A1419">
        <v>937977</v>
      </c>
      <c r="B1419" t="s">
        <v>553</v>
      </c>
    </row>
    <row r="1420" spans="1:2" x14ac:dyDescent="0.25">
      <c r="A1420">
        <v>0</v>
      </c>
      <c r="B1420" t="s">
        <v>553</v>
      </c>
    </row>
    <row r="1421" spans="1:2" x14ac:dyDescent="0.25">
      <c r="A1421">
        <v>8913</v>
      </c>
      <c r="B1421" t="s">
        <v>554</v>
      </c>
    </row>
    <row r="1422" spans="1:2" x14ac:dyDescent="0.25">
      <c r="A1422">
        <v>1015723</v>
      </c>
      <c r="B1422" t="s">
        <v>554</v>
      </c>
    </row>
    <row r="1423" spans="1:2" x14ac:dyDescent="0.25">
      <c r="A1423">
        <v>0</v>
      </c>
      <c r="B1423" t="s">
        <v>554</v>
      </c>
    </row>
    <row r="1424" spans="1:2" x14ac:dyDescent="0.25">
      <c r="A1424">
        <v>21350</v>
      </c>
      <c r="B1424" t="s">
        <v>555</v>
      </c>
    </row>
    <row r="1425" spans="1:2" x14ac:dyDescent="0.25">
      <c r="A1425">
        <v>2652087</v>
      </c>
      <c r="B1425" t="s">
        <v>555</v>
      </c>
    </row>
    <row r="1426" spans="1:2" x14ac:dyDescent="0.25">
      <c r="A1426">
        <v>0</v>
      </c>
      <c r="B1426" t="s">
        <v>555</v>
      </c>
    </row>
    <row r="1427" spans="1:2" x14ac:dyDescent="0.25">
      <c r="A1427">
        <v>0</v>
      </c>
      <c r="B1427" t="s">
        <v>556</v>
      </c>
    </row>
    <row r="1428" spans="1:2" x14ac:dyDescent="0.25">
      <c r="A1428">
        <v>32641</v>
      </c>
      <c r="B1428" t="s">
        <v>556</v>
      </c>
    </row>
    <row r="1429" spans="1:2" x14ac:dyDescent="0.25">
      <c r="A1429">
        <v>0</v>
      </c>
      <c r="B1429" t="s">
        <v>556</v>
      </c>
    </row>
    <row r="1430" spans="1:2" x14ac:dyDescent="0.25">
      <c r="A1430">
        <v>0</v>
      </c>
      <c r="B1430" t="s">
        <v>557</v>
      </c>
    </row>
    <row r="1431" spans="1:2" x14ac:dyDescent="0.25">
      <c r="A1431">
        <v>780733</v>
      </c>
      <c r="B1431" t="s">
        <v>557</v>
      </c>
    </row>
    <row r="1432" spans="1:2" x14ac:dyDescent="0.25">
      <c r="A1432">
        <v>11608</v>
      </c>
      <c r="B1432" t="s">
        <v>557</v>
      </c>
    </row>
    <row r="1433" spans="1:2" x14ac:dyDescent="0.25">
      <c r="A1433">
        <v>1909</v>
      </c>
      <c r="B1433" t="s">
        <v>558</v>
      </c>
    </row>
    <row r="1434" spans="1:2" x14ac:dyDescent="0.25">
      <c r="A1434">
        <v>1117581</v>
      </c>
      <c r="B1434" t="s">
        <v>558</v>
      </c>
    </row>
    <row r="1435" spans="1:2" x14ac:dyDescent="0.25">
      <c r="A1435">
        <v>0</v>
      </c>
      <c r="B1435" t="s">
        <v>558</v>
      </c>
    </row>
    <row r="1436" spans="1:2" x14ac:dyDescent="0.25">
      <c r="A1436">
        <v>159885</v>
      </c>
      <c r="B1436" t="s">
        <v>559</v>
      </c>
    </row>
    <row r="1437" spans="1:2" x14ac:dyDescent="0.25">
      <c r="A1437">
        <v>0</v>
      </c>
      <c r="B1437" t="s">
        <v>559</v>
      </c>
    </row>
    <row r="1438" spans="1:2" x14ac:dyDescent="0.25">
      <c r="A1438">
        <v>174755</v>
      </c>
      <c r="B1438" t="s">
        <v>559</v>
      </c>
    </row>
    <row r="1439" spans="1:2" x14ac:dyDescent="0.25">
      <c r="A1439">
        <v>0</v>
      </c>
      <c r="B1439" t="s">
        <v>560</v>
      </c>
    </row>
    <row r="1440" spans="1:2" x14ac:dyDescent="0.25">
      <c r="A1440">
        <v>0</v>
      </c>
      <c r="B1440" t="s">
        <v>560</v>
      </c>
    </row>
    <row r="1441" spans="1:2" x14ac:dyDescent="0.25">
      <c r="A1441">
        <v>0</v>
      </c>
      <c r="B1441" t="s">
        <v>560</v>
      </c>
    </row>
    <row r="1442" spans="1:2" x14ac:dyDescent="0.25">
      <c r="A1442">
        <v>44650</v>
      </c>
      <c r="B1442" t="s">
        <v>561</v>
      </c>
    </row>
    <row r="1443" spans="1:2" x14ac:dyDescent="0.25">
      <c r="A1443">
        <v>0</v>
      </c>
      <c r="B1443" t="s">
        <v>561</v>
      </c>
    </row>
    <row r="1444" spans="1:2" x14ac:dyDescent="0.25">
      <c r="A1444">
        <v>1462</v>
      </c>
      <c r="B1444" t="s">
        <v>561</v>
      </c>
    </row>
    <row r="1445" spans="1:2" x14ac:dyDescent="0.25">
      <c r="A1445">
        <v>704894</v>
      </c>
      <c r="B1445" t="s">
        <v>562</v>
      </c>
    </row>
    <row r="1446" spans="1:2" x14ac:dyDescent="0.25">
      <c r="A1446">
        <v>0</v>
      </c>
      <c r="B1446" t="s">
        <v>562</v>
      </c>
    </row>
    <row r="1447" spans="1:2" x14ac:dyDescent="0.25">
      <c r="A1447">
        <v>45848</v>
      </c>
      <c r="B1447" t="s">
        <v>562</v>
      </c>
    </row>
    <row r="1448" spans="1:2" x14ac:dyDescent="0.25">
      <c r="A1448">
        <v>161766</v>
      </c>
      <c r="B1448" t="s">
        <v>563</v>
      </c>
    </row>
    <row r="1449" spans="1:2" x14ac:dyDescent="0.25">
      <c r="A1449">
        <v>0</v>
      </c>
      <c r="B1449" t="s">
        <v>563</v>
      </c>
    </row>
    <row r="1450" spans="1:2" x14ac:dyDescent="0.25">
      <c r="A1450">
        <v>4134</v>
      </c>
      <c r="B1450" t="s">
        <v>563</v>
      </c>
    </row>
    <row r="1451" spans="1:2" x14ac:dyDescent="0.25">
      <c r="A1451">
        <v>43603.843999999997</v>
      </c>
      <c r="B1451" t="s">
        <v>564</v>
      </c>
    </row>
    <row r="1452" spans="1:2" x14ac:dyDescent="0.25">
      <c r="A1452">
        <v>0</v>
      </c>
      <c r="B1452" t="s">
        <v>564</v>
      </c>
    </row>
    <row r="1453" spans="1:2" x14ac:dyDescent="0.25">
      <c r="A1453">
        <v>53170.61</v>
      </c>
      <c r="B1453" t="s">
        <v>564</v>
      </c>
    </row>
    <row r="1454" spans="1:2" x14ac:dyDescent="0.25">
      <c r="A1454">
        <v>159835.34</v>
      </c>
      <c r="B1454" t="s">
        <v>565</v>
      </c>
    </row>
    <row r="1455" spans="1:2" x14ac:dyDescent="0.25">
      <c r="A1455">
        <v>0</v>
      </c>
      <c r="B1455" t="s">
        <v>565</v>
      </c>
    </row>
    <row r="1456" spans="1:2" x14ac:dyDescent="0.25">
      <c r="A1456">
        <v>531942.39</v>
      </c>
      <c r="B1456" t="s">
        <v>565</v>
      </c>
    </row>
    <row r="1457" spans="1:2" x14ac:dyDescent="0.25">
      <c r="A1457">
        <v>413565</v>
      </c>
      <c r="B1457" t="s">
        <v>566</v>
      </c>
    </row>
    <row r="1458" spans="1:2" x14ac:dyDescent="0.25">
      <c r="A1458">
        <v>0</v>
      </c>
      <c r="B1458" t="s">
        <v>566</v>
      </c>
    </row>
    <row r="1459" spans="1:2" x14ac:dyDescent="0.25">
      <c r="A1459">
        <v>0</v>
      </c>
      <c r="B1459" t="s">
        <v>566</v>
      </c>
    </row>
    <row r="1460" spans="1:2" x14ac:dyDescent="0.25">
      <c r="A1460">
        <v>214938</v>
      </c>
      <c r="B1460" t="s">
        <v>567</v>
      </c>
    </row>
    <row r="1461" spans="1:2" x14ac:dyDescent="0.25">
      <c r="A1461">
        <v>0</v>
      </c>
      <c r="B1461" t="s">
        <v>567</v>
      </c>
    </row>
    <row r="1462" spans="1:2" x14ac:dyDescent="0.25">
      <c r="A1462">
        <v>74500</v>
      </c>
      <c r="B1462" t="s">
        <v>567</v>
      </c>
    </row>
    <row r="1463" spans="1:2" x14ac:dyDescent="0.25">
      <c r="A1463">
        <v>304463</v>
      </c>
      <c r="B1463" t="s">
        <v>568</v>
      </c>
    </row>
    <row r="1464" spans="1:2" x14ac:dyDescent="0.25">
      <c r="A1464">
        <v>0</v>
      </c>
      <c r="B1464" t="s">
        <v>568</v>
      </c>
    </row>
    <row r="1465" spans="1:2" x14ac:dyDescent="0.25">
      <c r="A1465">
        <v>46</v>
      </c>
      <c r="B1465" t="s">
        <v>568</v>
      </c>
    </row>
    <row r="1466" spans="1:2" x14ac:dyDescent="0.25">
      <c r="A1466">
        <v>0</v>
      </c>
      <c r="B1466" t="s">
        <v>569</v>
      </c>
    </row>
    <row r="1467" spans="1:2" x14ac:dyDescent="0.25">
      <c r="A1467">
        <v>0</v>
      </c>
      <c r="B1467" t="s">
        <v>569</v>
      </c>
    </row>
    <row r="1468" spans="1:2" x14ac:dyDescent="0.25">
      <c r="A1468">
        <v>0</v>
      </c>
      <c r="B1468" t="s">
        <v>569</v>
      </c>
    </row>
    <row r="1469" spans="1:2" x14ac:dyDescent="0.25">
      <c r="A1469">
        <v>14690</v>
      </c>
      <c r="B1469" t="s">
        <v>570</v>
      </c>
    </row>
    <row r="1470" spans="1:2" x14ac:dyDescent="0.25">
      <c r="A1470">
        <v>0</v>
      </c>
      <c r="B1470" t="s">
        <v>570</v>
      </c>
    </row>
    <row r="1471" spans="1:2" x14ac:dyDescent="0.25">
      <c r="A1471">
        <v>6287</v>
      </c>
      <c r="B1471" t="s">
        <v>570</v>
      </c>
    </row>
    <row r="1472" spans="1:2" x14ac:dyDescent="0.25">
      <c r="A1472">
        <v>84147</v>
      </c>
      <c r="B1472" t="s">
        <v>571</v>
      </c>
    </row>
    <row r="1473" spans="1:2" x14ac:dyDescent="0.25">
      <c r="A1473">
        <v>0</v>
      </c>
      <c r="B1473" t="s">
        <v>571</v>
      </c>
    </row>
    <row r="1474" spans="1:2" x14ac:dyDescent="0.25">
      <c r="A1474">
        <v>170089</v>
      </c>
      <c r="B1474" t="s">
        <v>571</v>
      </c>
    </row>
    <row r="1475" spans="1:2" x14ac:dyDescent="0.25">
      <c r="A1475">
        <v>37824</v>
      </c>
      <c r="B1475" t="s">
        <v>572</v>
      </c>
    </row>
    <row r="1476" spans="1:2" x14ac:dyDescent="0.25">
      <c r="A1476">
        <v>0</v>
      </c>
      <c r="B1476" t="s">
        <v>572</v>
      </c>
    </row>
    <row r="1477" spans="1:2" x14ac:dyDescent="0.25">
      <c r="A1477">
        <v>0</v>
      </c>
      <c r="B1477" t="s">
        <v>572</v>
      </c>
    </row>
    <row r="1478" spans="1:2" x14ac:dyDescent="0.25">
      <c r="A1478">
        <v>2822.1820379999999</v>
      </c>
      <c r="B1478" t="s">
        <v>573</v>
      </c>
    </row>
    <row r="1479" spans="1:2" x14ac:dyDescent="0.25">
      <c r="A1479">
        <v>221.47498999999999</v>
      </c>
      <c r="B1479" t="s">
        <v>573</v>
      </c>
    </row>
    <row r="1480" spans="1:2" x14ac:dyDescent="0.25">
      <c r="A1480">
        <v>10827.737462999999</v>
      </c>
      <c r="B1480" t="s">
        <v>573</v>
      </c>
    </row>
    <row r="1481" spans="1:2" x14ac:dyDescent="0.25">
      <c r="A1481">
        <v>13350.179539000001</v>
      </c>
      <c r="B1481" t="s">
        <v>574</v>
      </c>
    </row>
    <row r="1482" spans="1:2" x14ac:dyDescent="0.25">
      <c r="A1482">
        <v>4.9995219999999998</v>
      </c>
      <c r="B1482" t="s">
        <v>574</v>
      </c>
    </row>
    <row r="1483" spans="1:2" x14ac:dyDescent="0.25">
      <c r="A1483">
        <v>8045.2942439999997</v>
      </c>
      <c r="B1483" t="s">
        <v>574</v>
      </c>
    </row>
    <row r="1484" spans="1:2" x14ac:dyDescent="0.25">
      <c r="A1484">
        <v>7635.6953579999999</v>
      </c>
      <c r="B1484" t="s">
        <v>575</v>
      </c>
    </row>
    <row r="1485" spans="1:2" x14ac:dyDescent="0.25">
      <c r="A1485">
        <v>0</v>
      </c>
      <c r="B1485" t="s">
        <v>575</v>
      </c>
    </row>
    <row r="1486" spans="1:2" x14ac:dyDescent="0.25">
      <c r="A1486">
        <v>3201.1134310000002</v>
      </c>
      <c r="B1486" t="s">
        <v>575</v>
      </c>
    </row>
    <row r="1487" spans="1:2" x14ac:dyDescent="0.25">
      <c r="A1487">
        <v>3514.8929880000001</v>
      </c>
      <c r="B1487" t="s">
        <v>576</v>
      </c>
    </row>
    <row r="1488" spans="1:2" x14ac:dyDescent="0.25">
      <c r="A1488">
        <v>33.75</v>
      </c>
      <c r="B1488" t="s">
        <v>576</v>
      </c>
    </row>
    <row r="1489" spans="1:2" x14ac:dyDescent="0.25">
      <c r="A1489">
        <v>7896.7411229999998</v>
      </c>
      <c r="B1489" t="s">
        <v>576</v>
      </c>
    </row>
    <row r="1490" spans="1:2" x14ac:dyDescent="0.25">
      <c r="A1490">
        <v>5625.6570890000003</v>
      </c>
      <c r="B1490" t="s">
        <v>577</v>
      </c>
    </row>
    <row r="1491" spans="1:2" x14ac:dyDescent="0.25">
      <c r="A1491">
        <v>112.846841</v>
      </c>
      <c r="B1491" t="s">
        <v>577</v>
      </c>
    </row>
    <row r="1492" spans="1:2" x14ac:dyDescent="0.25">
      <c r="A1492">
        <v>14357.301818</v>
      </c>
      <c r="B1492" t="s">
        <v>577</v>
      </c>
    </row>
    <row r="1493" spans="1:2" x14ac:dyDescent="0.25">
      <c r="A1493">
        <v>2596.3182830000001</v>
      </c>
      <c r="B1493" t="s">
        <v>578</v>
      </c>
    </row>
    <row r="1494" spans="1:2" x14ac:dyDescent="0.25">
      <c r="A1494">
        <v>1730.0406680000001</v>
      </c>
      <c r="B1494" t="s">
        <v>578</v>
      </c>
    </row>
    <row r="1495" spans="1:2" x14ac:dyDescent="0.25">
      <c r="A1495">
        <v>4050.048241</v>
      </c>
      <c r="B1495" t="s">
        <v>578</v>
      </c>
    </row>
    <row r="1496" spans="1:2" x14ac:dyDescent="0.25">
      <c r="A1496">
        <v>1249.2037660000001</v>
      </c>
      <c r="B1496" t="s">
        <v>579</v>
      </c>
    </row>
    <row r="1497" spans="1:2" x14ac:dyDescent="0.25">
      <c r="A1497">
        <v>373.50338799999997</v>
      </c>
      <c r="B1497" t="s">
        <v>579</v>
      </c>
    </row>
    <row r="1498" spans="1:2" x14ac:dyDescent="0.25">
      <c r="A1498">
        <v>35.029940000000003</v>
      </c>
      <c r="B1498" t="s">
        <v>579</v>
      </c>
    </row>
    <row r="1499" spans="1:2" x14ac:dyDescent="0.25">
      <c r="A1499">
        <v>0</v>
      </c>
      <c r="B1499" t="s">
        <v>580</v>
      </c>
    </row>
    <row r="1500" spans="1:2" x14ac:dyDescent="0.25">
      <c r="A1500">
        <v>0</v>
      </c>
      <c r="B1500" t="s">
        <v>580</v>
      </c>
    </row>
    <row r="1501" spans="1:2" x14ac:dyDescent="0.25">
      <c r="A1501">
        <v>0</v>
      </c>
      <c r="B1501" t="s">
        <v>580</v>
      </c>
    </row>
    <row r="1502" spans="1:2" x14ac:dyDescent="0.25">
      <c r="A1502">
        <v>33184</v>
      </c>
      <c r="B1502" t="s">
        <v>581</v>
      </c>
    </row>
    <row r="1503" spans="1:2" x14ac:dyDescent="0.25">
      <c r="A1503">
        <v>0</v>
      </c>
      <c r="B1503" t="s">
        <v>581</v>
      </c>
    </row>
    <row r="1504" spans="1:2" x14ac:dyDescent="0.25">
      <c r="A1504">
        <v>0</v>
      </c>
      <c r="B1504" t="s">
        <v>581</v>
      </c>
    </row>
    <row r="1505" spans="1:2" x14ac:dyDescent="0.25">
      <c r="A1505">
        <v>6814</v>
      </c>
      <c r="B1505" t="s">
        <v>582</v>
      </c>
    </row>
    <row r="1506" spans="1:2" x14ac:dyDescent="0.25">
      <c r="A1506">
        <v>0</v>
      </c>
      <c r="B1506" t="s">
        <v>582</v>
      </c>
    </row>
    <row r="1507" spans="1:2" x14ac:dyDescent="0.25">
      <c r="A1507">
        <v>0</v>
      </c>
      <c r="B1507" t="s">
        <v>582</v>
      </c>
    </row>
    <row r="1508" spans="1:2" x14ac:dyDescent="0.25">
      <c r="A1508">
        <v>0</v>
      </c>
      <c r="B1508" t="s">
        <v>583</v>
      </c>
    </row>
    <row r="1509" spans="1:2" x14ac:dyDescent="0.25">
      <c r="A1509">
        <v>0</v>
      </c>
      <c r="B1509" t="s">
        <v>583</v>
      </c>
    </row>
    <row r="1510" spans="1:2" x14ac:dyDescent="0.25">
      <c r="A1510">
        <v>0</v>
      </c>
      <c r="B1510" t="s">
        <v>583</v>
      </c>
    </row>
    <row r="1511" spans="1:2" x14ac:dyDescent="0.25">
      <c r="A1511">
        <v>23287</v>
      </c>
      <c r="B1511" t="s">
        <v>584</v>
      </c>
    </row>
    <row r="1512" spans="1:2" x14ac:dyDescent="0.25">
      <c r="A1512">
        <v>0</v>
      </c>
      <c r="B1512" t="s">
        <v>584</v>
      </c>
    </row>
    <row r="1513" spans="1:2" x14ac:dyDescent="0.25">
      <c r="A1513">
        <v>0</v>
      </c>
      <c r="B1513" t="s">
        <v>584</v>
      </c>
    </row>
    <row r="1514" spans="1:2" x14ac:dyDescent="0.25">
      <c r="A1514">
        <v>12900</v>
      </c>
      <c r="B1514" t="s">
        <v>585</v>
      </c>
    </row>
    <row r="1515" spans="1:2" x14ac:dyDescent="0.25">
      <c r="A1515">
        <v>0</v>
      </c>
      <c r="B1515" t="s">
        <v>585</v>
      </c>
    </row>
    <row r="1516" spans="1:2" x14ac:dyDescent="0.25">
      <c r="A1516">
        <v>0</v>
      </c>
      <c r="B1516" t="s">
        <v>585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4"/>
  <sheetViews>
    <sheetView workbookViewId="0">
      <selection sqref="A1:XFD1048576"/>
    </sheetView>
  </sheetViews>
  <sheetFormatPr defaultRowHeight="15" x14ac:dyDescent="0.25"/>
  <cols>
    <col min="1" max="1" width="27.28515625" bestFit="1" customWidth="1"/>
    <col min="2" max="2" width="24.42578125" bestFit="1" customWidth="1"/>
  </cols>
  <sheetData>
    <row r="1" spans="1:19" x14ac:dyDescent="0.25">
      <c r="A1" t="s">
        <v>77</v>
      </c>
      <c r="B1" t="s">
        <v>2</v>
      </c>
      <c r="C1" t="s">
        <v>78</v>
      </c>
      <c r="D1">
        <v>2006</v>
      </c>
      <c r="E1">
        <v>2007</v>
      </c>
      <c r="F1">
        <v>2008</v>
      </c>
      <c r="G1">
        <v>2009</v>
      </c>
      <c r="H1">
        <v>2010</v>
      </c>
      <c r="I1">
        <v>2011</v>
      </c>
      <c r="J1">
        <v>2012</v>
      </c>
      <c r="K1">
        <v>2013</v>
      </c>
      <c r="L1">
        <v>2014</v>
      </c>
      <c r="M1">
        <v>2015</v>
      </c>
      <c r="N1">
        <v>2016</v>
      </c>
      <c r="O1">
        <v>2017</v>
      </c>
      <c r="P1">
        <v>2018</v>
      </c>
      <c r="Q1">
        <v>2019</v>
      </c>
      <c r="R1">
        <v>2020</v>
      </c>
      <c r="S1">
        <v>2021</v>
      </c>
    </row>
    <row r="2" spans="1:19" x14ac:dyDescent="0.25">
      <c r="A2" t="str">
        <f>_xlfn.XLOOKUP(B2,wasteprojectionmodel_actuals_20!D:D,wasteprojectionmodel_actuals_20!C:C)</f>
        <v>Aggregate, masonry and soils</v>
      </c>
      <c r="B2" t="s">
        <v>12</v>
      </c>
      <c r="C2" t="s">
        <v>586</v>
      </c>
      <c r="D2">
        <f>_xlfn.IFNA(_xlfn.XLOOKUP(_xlfn.TEXTJOIN("",TRUE,'Table1 Input'!D$1,'Table1 Input'!$B2),'Joint tables'!$E$1:$E$507,'Joint tables'!$F$1:$F$507),0)</f>
        <v>138923</v>
      </c>
      <c r="E2">
        <f>_xlfn.IFNA(_xlfn.XLOOKUP(_xlfn.TEXTJOIN("",TRUE,'Table1 Input'!E$1,'Table1 Input'!$B2),'Joint tables'!$E$1:$E$507,'Joint tables'!$F$1:$F$507),0)</f>
        <v>189520</v>
      </c>
      <c r="F2">
        <f>_xlfn.IFNA(_xlfn.XLOOKUP(_xlfn.TEXTJOIN("",TRUE,'Table1 Input'!F$1,'Table1 Input'!$B2),'Joint tables'!$E$1:$E$507,'Joint tables'!$F$1:$F$507),0)</f>
        <v>151965</v>
      </c>
      <c r="G2">
        <f>_xlfn.IFNA(_xlfn.XLOOKUP(_xlfn.TEXTJOIN("",TRUE,'Table1 Input'!G$1,'Table1 Input'!$B2),'Joint tables'!$E$1:$E$507,'Joint tables'!$F$1:$F$507),0)</f>
        <v>225802</v>
      </c>
      <c r="H2">
        <f>_xlfn.IFNA(_xlfn.XLOOKUP(_xlfn.TEXTJOIN("",TRUE,'Table1 Input'!H$1,'Table1 Input'!$B2),'Joint tables'!$E$1:$E$507,'Joint tables'!$F$1:$F$507),0)</f>
        <v>196305</v>
      </c>
      <c r="I2">
        <f>_xlfn.IFNA(_xlfn.XLOOKUP(_xlfn.TEXTJOIN("",TRUE,'Table1 Input'!I$1,'Table1 Input'!$B2),'Joint tables'!$E$1:$E$507,'Joint tables'!$F$1:$F$507),0)</f>
        <v>223478</v>
      </c>
      <c r="J2">
        <f>_xlfn.IFNA(_xlfn.XLOOKUP(_xlfn.TEXTJOIN("",TRUE,'Table1 Input'!J$1,'Table1 Input'!$B2),'Joint tables'!$E$1:$E$507,'Joint tables'!$F$1:$F$507),0)</f>
        <v>228916</v>
      </c>
      <c r="K2">
        <f>_xlfn.IFNA(_xlfn.XLOOKUP(_xlfn.TEXTJOIN("",TRUE,'Table1 Input'!K$1,'Table1 Input'!$B2),'Joint tables'!$E$1:$E$507,'Joint tables'!$F$1:$F$507),0)</f>
        <v>257835</v>
      </c>
      <c r="L2">
        <f>_xlfn.IFNA(_xlfn.XLOOKUP(_xlfn.TEXTJOIN("",TRUE,'Table1 Input'!L$1,'Table1 Input'!$B2),'Joint tables'!$E$1:$E$507,'Joint tables'!$F$1:$F$507),0)</f>
        <v>233206</v>
      </c>
      <c r="M2">
        <f>_xlfn.IFNA(_xlfn.XLOOKUP(_xlfn.TEXTJOIN("",TRUE,'Table1 Input'!M$1,'Table1 Input'!$B2),'Joint tables'!$E$1:$E$507,'Joint tables'!$F$1:$F$507),0)</f>
        <v>160128</v>
      </c>
      <c r="N2">
        <f>_xlfn.IFNA(_xlfn.XLOOKUP(_xlfn.TEXTJOIN("",TRUE,'Table1 Input'!N$1,'Table1 Input'!$B2),'Joint tables'!$E$1:$E$507,'Joint tables'!$F$1:$F$507),0)</f>
        <v>626587</v>
      </c>
      <c r="O2">
        <f>_xlfn.IFNA(_xlfn.XLOOKUP(_xlfn.TEXTJOIN("",TRUE,'Table1 Input'!O$1,'Table1 Input'!$B2),'Joint tables'!$E$1:$E$507,'Joint tables'!$F$1:$F$507),0)</f>
        <v>757452</v>
      </c>
      <c r="P2">
        <f>_xlfn.IFNA(_xlfn.XLOOKUP(_xlfn.TEXTJOIN("",TRUE,'Table1 Input'!P$1,'Table1 Input'!$B2),'Joint tables'!$E$1:$E$507,'Joint tables'!$F$1:$F$507),0)</f>
        <v>439204</v>
      </c>
      <c r="Q2">
        <f>_xlfn.IFNA(_xlfn.XLOOKUP(_xlfn.TEXTJOIN("",TRUE,'Table1 Input'!Q$1,'Table1 Input'!$B2),'Joint tables'!$E$1:$E$507,'Joint tables'!$F$1:$F$507),0)</f>
        <v>978257</v>
      </c>
      <c r="R2">
        <f>_xlfn.IFNA(_xlfn.XLOOKUP(_xlfn.TEXTJOIN("",TRUE,'Table1 Input'!R$1,'Table1 Input'!$B2),'Joint tables'!$E$1:$E$507,'Joint tables'!$F$1:$F$507),0)</f>
        <v>510291</v>
      </c>
      <c r="S2">
        <f>_xlfn.IFNA(_xlfn.XLOOKUP(_xlfn.TEXTJOIN("",TRUE,'Table1 Input'!S$1,'Table1 Input'!$B2),'Joint tables'!$E$1:$E$507,'Joint tables'!$F$1:$F$507),0)</f>
        <v>939675</v>
      </c>
    </row>
    <row r="3" spans="1:19" x14ac:dyDescent="0.25">
      <c r="A3" t="str">
        <f>_xlfn.XLOOKUP(B3,wasteprojectionmodel_actuals_20!D:D,wasteprojectionmodel_actuals_20!C:C)</f>
        <v>Aggregate, masonry and soils</v>
      </c>
      <c r="B3" t="s">
        <v>16</v>
      </c>
      <c r="C3" t="s">
        <v>587</v>
      </c>
      <c r="D3">
        <f>_xlfn.IFNA(_xlfn.XLOOKUP(_xlfn.TEXTJOIN("",TRUE,'Table1 Input'!D$1,'Table1 Input'!$B3),'Joint tables'!$E$1:$E$507,'Joint tables'!$F$1:$F$507),0)</f>
        <v>385214</v>
      </c>
      <c r="E3">
        <f>_xlfn.IFNA(_xlfn.XLOOKUP(_xlfn.TEXTJOIN("",TRUE,'Table1 Input'!E$1,'Table1 Input'!$B3),'Joint tables'!$E$1:$E$507,'Joint tables'!$F$1:$F$507),0)</f>
        <v>437843</v>
      </c>
      <c r="F3">
        <f>_xlfn.IFNA(_xlfn.XLOOKUP(_xlfn.TEXTJOIN("",TRUE,'Table1 Input'!F$1,'Table1 Input'!$B3),'Joint tables'!$E$1:$E$507,'Joint tables'!$F$1:$F$507),0)</f>
        <v>293128</v>
      </c>
      <c r="G3">
        <f>_xlfn.IFNA(_xlfn.XLOOKUP(_xlfn.TEXTJOIN("",TRUE,'Table1 Input'!G$1,'Table1 Input'!$B3),'Joint tables'!$E$1:$E$507,'Joint tables'!$F$1:$F$507),0)</f>
        <v>243616</v>
      </c>
      <c r="H3">
        <f>_xlfn.IFNA(_xlfn.XLOOKUP(_xlfn.TEXTJOIN("",TRUE,'Table1 Input'!H$1,'Table1 Input'!$B3),'Joint tables'!$E$1:$E$507,'Joint tables'!$F$1:$F$507),0)</f>
        <v>518366</v>
      </c>
      <c r="I3">
        <f>_xlfn.IFNA(_xlfn.XLOOKUP(_xlfn.TEXTJOIN("",TRUE,'Table1 Input'!I$1,'Table1 Input'!$B3),'Joint tables'!$E$1:$E$507,'Joint tables'!$F$1:$F$507),0)</f>
        <v>497273</v>
      </c>
      <c r="J3">
        <f>_xlfn.IFNA(_xlfn.XLOOKUP(_xlfn.TEXTJOIN("",TRUE,'Table1 Input'!J$1,'Table1 Input'!$B3),'Joint tables'!$E$1:$E$507,'Joint tables'!$F$1:$F$507),0)</f>
        <v>350222</v>
      </c>
      <c r="K3">
        <f>_xlfn.IFNA(_xlfn.XLOOKUP(_xlfn.TEXTJOIN("",TRUE,'Table1 Input'!K$1,'Table1 Input'!$B3),'Joint tables'!$E$1:$E$507,'Joint tables'!$F$1:$F$507),0)</f>
        <v>369721</v>
      </c>
      <c r="L3">
        <f>_xlfn.IFNA(_xlfn.XLOOKUP(_xlfn.TEXTJOIN("",TRUE,'Table1 Input'!L$1,'Table1 Input'!$B3),'Joint tables'!$E$1:$E$507,'Joint tables'!$F$1:$F$507),0)</f>
        <v>366973</v>
      </c>
      <c r="M3">
        <f>_xlfn.IFNA(_xlfn.XLOOKUP(_xlfn.TEXTJOIN("",TRUE,'Table1 Input'!M$1,'Table1 Input'!$B3),'Joint tables'!$E$1:$E$507,'Joint tables'!$F$1:$F$507),0)</f>
        <v>330740</v>
      </c>
      <c r="N3">
        <f>_xlfn.IFNA(_xlfn.XLOOKUP(_xlfn.TEXTJOIN("",TRUE,'Table1 Input'!N$1,'Table1 Input'!$B3),'Joint tables'!$E$1:$E$507,'Joint tables'!$F$1:$F$507),0)</f>
        <v>426778</v>
      </c>
      <c r="O3">
        <f>_xlfn.IFNA(_xlfn.XLOOKUP(_xlfn.TEXTJOIN("",TRUE,'Table1 Input'!O$1,'Table1 Input'!$B3),'Joint tables'!$E$1:$E$507,'Joint tables'!$F$1:$F$507),0)</f>
        <v>586157</v>
      </c>
      <c r="P3">
        <f>_xlfn.IFNA(_xlfn.XLOOKUP(_xlfn.TEXTJOIN("",TRUE,'Table1 Input'!P$1,'Table1 Input'!$B3),'Joint tables'!$E$1:$E$507,'Joint tables'!$F$1:$F$507),0)</f>
        <v>797410</v>
      </c>
      <c r="Q3">
        <f>_xlfn.IFNA(_xlfn.XLOOKUP(_xlfn.TEXTJOIN("",TRUE,'Table1 Input'!Q$1,'Table1 Input'!$B3),'Joint tables'!$E$1:$E$507,'Joint tables'!$F$1:$F$507),0)</f>
        <v>804650</v>
      </c>
      <c r="R3">
        <f>_xlfn.IFNA(_xlfn.XLOOKUP(_xlfn.TEXTJOIN("",TRUE,'Table1 Input'!R$1,'Table1 Input'!$B3),'Joint tables'!$E$1:$E$507,'Joint tables'!$F$1:$F$507),0)</f>
        <v>1293321</v>
      </c>
      <c r="S3">
        <f>_xlfn.IFNA(_xlfn.XLOOKUP(_xlfn.TEXTJOIN("",TRUE,'Table1 Input'!S$1,'Table1 Input'!$B3),'Joint tables'!$E$1:$E$507,'Joint tables'!$F$1:$F$507),0)</f>
        <v>1024636</v>
      </c>
    </row>
    <row r="4" spans="1:19" x14ac:dyDescent="0.25">
      <c r="A4" t="str">
        <f>_xlfn.XLOOKUP(B4,wasteprojectionmodel_actuals_20!D:D,wasteprojectionmodel_actuals_20!C:C)</f>
        <v>Aggregate, masonry and soils</v>
      </c>
      <c r="B4" t="s">
        <v>17</v>
      </c>
      <c r="C4" t="s">
        <v>588</v>
      </c>
      <c r="D4">
        <f>_xlfn.IFNA(_xlfn.XLOOKUP(_xlfn.TEXTJOIN("",TRUE,'Table1 Input'!D$1,'Table1 Input'!$B4),'Joint tables'!$E$1:$E$507,'Joint tables'!$F$1:$F$507),0)</f>
        <v>1733505</v>
      </c>
      <c r="E4">
        <f>_xlfn.IFNA(_xlfn.XLOOKUP(_xlfn.TEXTJOIN("",TRUE,'Table1 Input'!E$1,'Table1 Input'!$B4),'Joint tables'!$E$1:$E$507,'Joint tables'!$F$1:$F$507),0)</f>
        <v>1695308</v>
      </c>
      <c r="F4">
        <f>_xlfn.IFNA(_xlfn.XLOOKUP(_xlfn.TEXTJOIN("",TRUE,'Table1 Input'!F$1,'Table1 Input'!$B4),'Joint tables'!$E$1:$E$507,'Joint tables'!$F$1:$F$507),0)</f>
        <v>1717318</v>
      </c>
      <c r="G4">
        <f>_xlfn.IFNA(_xlfn.XLOOKUP(_xlfn.TEXTJOIN("",TRUE,'Table1 Input'!G$1,'Table1 Input'!$B4),'Joint tables'!$E$1:$E$507,'Joint tables'!$F$1:$F$507),0)</f>
        <v>1712831</v>
      </c>
      <c r="H4">
        <f>_xlfn.IFNA(_xlfn.XLOOKUP(_xlfn.TEXTJOIN("",TRUE,'Table1 Input'!H$1,'Table1 Input'!$B4),'Joint tables'!$E$1:$E$507,'Joint tables'!$F$1:$F$507),0)</f>
        <v>2438898</v>
      </c>
      <c r="I4">
        <f>_xlfn.IFNA(_xlfn.XLOOKUP(_xlfn.TEXTJOIN("",TRUE,'Table1 Input'!I$1,'Table1 Input'!$B4),'Joint tables'!$E$1:$E$507,'Joint tables'!$F$1:$F$507),0)</f>
        <v>2174906</v>
      </c>
      <c r="J4">
        <f>_xlfn.IFNA(_xlfn.XLOOKUP(_xlfn.TEXTJOIN("",TRUE,'Table1 Input'!J$1,'Table1 Input'!$B4),'Joint tables'!$E$1:$E$507,'Joint tables'!$F$1:$F$507),0)</f>
        <v>1828873</v>
      </c>
      <c r="K4">
        <f>_xlfn.IFNA(_xlfn.XLOOKUP(_xlfn.TEXTJOIN("",TRUE,'Table1 Input'!K$1,'Table1 Input'!$B4),'Joint tables'!$E$1:$E$507,'Joint tables'!$F$1:$F$507),0)</f>
        <v>1984673</v>
      </c>
      <c r="L4">
        <f>_xlfn.IFNA(_xlfn.XLOOKUP(_xlfn.TEXTJOIN("",TRUE,'Table1 Input'!L$1,'Table1 Input'!$B4),'Joint tables'!$E$1:$E$507,'Joint tables'!$F$1:$F$507),0)</f>
        <v>1964234</v>
      </c>
      <c r="M4">
        <f>_xlfn.IFNA(_xlfn.XLOOKUP(_xlfn.TEXTJOIN("",TRUE,'Table1 Input'!M$1,'Table1 Input'!$B4),'Joint tables'!$E$1:$E$507,'Joint tables'!$F$1:$F$507),0)</f>
        <v>1738324</v>
      </c>
      <c r="N4">
        <f>_xlfn.IFNA(_xlfn.XLOOKUP(_xlfn.TEXTJOIN("",TRUE,'Table1 Input'!N$1,'Table1 Input'!$B4),'Joint tables'!$E$1:$E$507,'Joint tables'!$F$1:$F$507),0)</f>
        <v>2373860</v>
      </c>
      <c r="O4">
        <f>_xlfn.IFNA(_xlfn.XLOOKUP(_xlfn.TEXTJOIN("",TRUE,'Table1 Input'!O$1,'Table1 Input'!$B4),'Joint tables'!$E$1:$E$507,'Joint tables'!$F$1:$F$507),0)</f>
        <v>2262965</v>
      </c>
      <c r="P4">
        <f>_xlfn.IFNA(_xlfn.XLOOKUP(_xlfn.TEXTJOIN("",TRUE,'Table1 Input'!P$1,'Table1 Input'!$B4),'Joint tables'!$E$1:$E$507,'Joint tables'!$F$1:$F$507),0)</f>
        <v>2624038</v>
      </c>
      <c r="Q4">
        <f>_xlfn.IFNA(_xlfn.XLOOKUP(_xlfn.TEXTJOIN("",TRUE,'Table1 Input'!Q$1,'Table1 Input'!$B4),'Joint tables'!$E$1:$E$507,'Joint tables'!$F$1:$F$507),0)</f>
        <v>2710460</v>
      </c>
      <c r="R4">
        <f>_xlfn.IFNA(_xlfn.XLOOKUP(_xlfn.TEXTJOIN("",TRUE,'Table1 Input'!R$1,'Table1 Input'!$B4),'Joint tables'!$E$1:$E$507,'Joint tables'!$F$1:$F$507),0)</f>
        <v>3182354</v>
      </c>
      <c r="S4">
        <f>_xlfn.IFNA(_xlfn.XLOOKUP(_xlfn.TEXTJOIN("",TRUE,'Table1 Input'!S$1,'Table1 Input'!$B4),'Joint tables'!$E$1:$E$507,'Joint tables'!$F$1:$F$507),0)</f>
        <v>2673437</v>
      </c>
    </row>
    <row r="5" spans="1:19" x14ac:dyDescent="0.25">
      <c r="A5" t="str">
        <f>_xlfn.XLOOKUP(B5,wasteprojectionmodel_actuals_20!D:D,wasteprojectionmodel_actuals_20!C:C)</f>
        <v>Aggregate, masonry and soils</v>
      </c>
      <c r="B5" t="s">
        <v>18</v>
      </c>
      <c r="C5" t="s">
        <v>589</v>
      </c>
      <c r="D5">
        <f>_xlfn.IFNA(_xlfn.XLOOKUP(_xlfn.TEXTJOIN("",TRUE,'Table1 Input'!D$1,'Table1 Input'!$B5),'Joint tables'!$E$1:$E$507,'Joint tables'!$F$1:$F$507),0)</f>
        <v>27290</v>
      </c>
      <c r="E5">
        <f>_xlfn.IFNA(_xlfn.XLOOKUP(_xlfn.TEXTJOIN("",TRUE,'Table1 Input'!E$1,'Table1 Input'!$B5),'Joint tables'!$E$1:$E$507,'Joint tables'!$F$1:$F$507),0)</f>
        <v>22300</v>
      </c>
      <c r="F5">
        <f>_xlfn.IFNA(_xlfn.XLOOKUP(_xlfn.TEXTJOIN("",TRUE,'Table1 Input'!F$1,'Table1 Input'!$B5),'Joint tables'!$E$1:$E$507,'Joint tables'!$F$1:$F$507),0)</f>
        <v>33475</v>
      </c>
      <c r="G5">
        <f>_xlfn.IFNA(_xlfn.XLOOKUP(_xlfn.TEXTJOIN("",TRUE,'Table1 Input'!G$1,'Table1 Input'!$B5),'Joint tables'!$E$1:$E$507,'Joint tables'!$F$1:$F$507),0)</f>
        <v>37259</v>
      </c>
      <c r="H5">
        <f>_xlfn.IFNA(_xlfn.XLOOKUP(_xlfn.TEXTJOIN("",TRUE,'Table1 Input'!H$1,'Table1 Input'!$B5),'Joint tables'!$E$1:$E$507,'Joint tables'!$F$1:$F$507),0)</f>
        <v>27205</v>
      </c>
      <c r="I5">
        <f>_xlfn.IFNA(_xlfn.XLOOKUP(_xlfn.TEXTJOIN("",TRUE,'Table1 Input'!I$1,'Table1 Input'!$B5),'Joint tables'!$E$1:$E$507,'Joint tables'!$F$1:$F$507),0)</f>
        <v>32234</v>
      </c>
      <c r="J5">
        <f>_xlfn.IFNA(_xlfn.XLOOKUP(_xlfn.TEXTJOIN("",TRUE,'Table1 Input'!J$1,'Table1 Input'!$B5),'Joint tables'!$E$1:$E$507,'Joint tables'!$F$1:$F$507),0)</f>
        <v>34058</v>
      </c>
      <c r="K5">
        <f>_xlfn.IFNA(_xlfn.XLOOKUP(_xlfn.TEXTJOIN("",TRUE,'Table1 Input'!K$1,'Table1 Input'!$B5),'Joint tables'!$E$1:$E$507,'Joint tables'!$F$1:$F$507),0)</f>
        <v>38838</v>
      </c>
      <c r="L5">
        <f>_xlfn.IFNA(_xlfn.XLOOKUP(_xlfn.TEXTJOIN("",TRUE,'Table1 Input'!L$1,'Table1 Input'!$B5),'Joint tables'!$E$1:$E$507,'Joint tables'!$F$1:$F$507),0)</f>
        <v>33208</v>
      </c>
      <c r="M5">
        <f>_xlfn.IFNA(_xlfn.XLOOKUP(_xlfn.TEXTJOIN("",TRUE,'Table1 Input'!M$1,'Table1 Input'!$B5),'Joint tables'!$E$1:$E$507,'Joint tables'!$F$1:$F$507),0)</f>
        <v>38062</v>
      </c>
      <c r="N5">
        <f>_xlfn.IFNA(_xlfn.XLOOKUP(_xlfn.TEXTJOIN("",TRUE,'Table1 Input'!N$1,'Table1 Input'!$B5),'Joint tables'!$E$1:$E$507,'Joint tables'!$F$1:$F$507),0)</f>
        <v>36868</v>
      </c>
      <c r="O5">
        <f>_xlfn.IFNA(_xlfn.XLOOKUP(_xlfn.TEXTJOIN("",TRUE,'Table1 Input'!O$1,'Table1 Input'!$B5),'Joint tables'!$E$1:$E$507,'Joint tables'!$F$1:$F$507),0)</f>
        <v>34524</v>
      </c>
      <c r="P5">
        <f>_xlfn.IFNA(_xlfn.XLOOKUP(_xlfn.TEXTJOIN("",TRUE,'Table1 Input'!P$1,'Table1 Input'!$B5),'Joint tables'!$E$1:$E$507,'Joint tables'!$F$1:$F$507),0)</f>
        <v>35983</v>
      </c>
      <c r="Q5">
        <f>_xlfn.IFNA(_xlfn.XLOOKUP(_xlfn.TEXTJOIN("",TRUE,'Table1 Input'!Q$1,'Table1 Input'!$B5),'Joint tables'!$E$1:$E$507,'Joint tables'!$F$1:$F$507),0)</f>
        <v>30319</v>
      </c>
      <c r="R5">
        <f>_xlfn.IFNA(_xlfn.XLOOKUP(_xlfn.TEXTJOIN("",TRUE,'Table1 Input'!R$1,'Table1 Input'!$B5),'Joint tables'!$E$1:$E$507,'Joint tables'!$F$1:$F$507),0)</f>
        <v>32616</v>
      </c>
      <c r="S5">
        <f>_xlfn.IFNA(_xlfn.XLOOKUP(_xlfn.TEXTJOIN("",TRUE,'Table1 Input'!S$1,'Table1 Input'!$B5),'Joint tables'!$E$1:$E$507,'Joint tables'!$F$1:$F$507),0)</f>
        <v>32641</v>
      </c>
    </row>
    <row r="6" spans="1:19" x14ac:dyDescent="0.25">
      <c r="A6" t="str">
        <f>_xlfn.XLOOKUP(B6,wasteprojectionmodel_actuals_20!D:D,wasteprojectionmodel_actuals_20!C:C)</f>
        <v>Aggregate, masonry and soils</v>
      </c>
      <c r="B6" t="s">
        <v>19</v>
      </c>
      <c r="C6" t="s">
        <v>590</v>
      </c>
      <c r="D6">
        <f>_xlfn.IFNA(_xlfn.XLOOKUP(_xlfn.TEXTJOIN("",TRUE,'Table1 Input'!D$1,'Table1 Input'!$B6),'Joint tables'!$E$1:$E$507,'Joint tables'!$F$1:$F$507),0)</f>
        <v>628011</v>
      </c>
      <c r="E6">
        <f>_xlfn.IFNA(_xlfn.XLOOKUP(_xlfn.TEXTJOIN("",TRUE,'Table1 Input'!E$1,'Table1 Input'!$B6),'Joint tables'!$E$1:$E$507,'Joint tables'!$F$1:$F$507),0)</f>
        <v>743697</v>
      </c>
      <c r="F6">
        <f>_xlfn.IFNA(_xlfn.XLOOKUP(_xlfn.TEXTJOIN("",TRUE,'Table1 Input'!F$1,'Table1 Input'!$B6),'Joint tables'!$E$1:$E$507,'Joint tables'!$F$1:$F$507),0)</f>
        <v>742793</v>
      </c>
      <c r="G6">
        <f>_xlfn.IFNA(_xlfn.XLOOKUP(_xlfn.TEXTJOIN("",TRUE,'Table1 Input'!G$1,'Table1 Input'!$B6),'Joint tables'!$E$1:$E$507,'Joint tables'!$F$1:$F$507),0)</f>
        <v>826100</v>
      </c>
      <c r="H6">
        <f>_xlfn.IFNA(_xlfn.XLOOKUP(_xlfn.TEXTJOIN("",TRUE,'Table1 Input'!H$1,'Table1 Input'!$B6),'Joint tables'!$E$1:$E$507,'Joint tables'!$F$1:$F$507),0)</f>
        <v>560951</v>
      </c>
      <c r="I6">
        <f>_xlfn.IFNA(_xlfn.XLOOKUP(_xlfn.TEXTJOIN("",TRUE,'Table1 Input'!I$1,'Table1 Input'!$B6),'Joint tables'!$E$1:$E$507,'Joint tables'!$F$1:$F$507),0)</f>
        <v>1098835</v>
      </c>
      <c r="J6">
        <f>_xlfn.IFNA(_xlfn.XLOOKUP(_xlfn.TEXTJOIN("",TRUE,'Table1 Input'!J$1,'Table1 Input'!$B6),'Joint tables'!$E$1:$E$507,'Joint tables'!$F$1:$F$507),0)</f>
        <v>816521</v>
      </c>
      <c r="K6">
        <f>_xlfn.IFNA(_xlfn.XLOOKUP(_xlfn.TEXTJOIN("",TRUE,'Table1 Input'!K$1,'Table1 Input'!$B6),'Joint tables'!$E$1:$E$507,'Joint tables'!$F$1:$F$507),0)</f>
        <v>839579</v>
      </c>
      <c r="L6">
        <f>_xlfn.IFNA(_xlfn.XLOOKUP(_xlfn.TEXTJOIN("",TRUE,'Table1 Input'!L$1,'Table1 Input'!$B6),'Joint tables'!$E$1:$E$507,'Joint tables'!$F$1:$F$507),0)</f>
        <v>711088</v>
      </c>
      <c r="M6">
        <f>_xlfn.IFNA(_xlfn.XLOOKUP(_xlfn.TEXTJOIN("",TRUE,'Table1 Input'!M$1,'Table1 Input'!$B6),'Joint tables'!$E$1:$E$507,'Joint tables'!$F$1:$F$507),0)</f>
        <v>727237</v>
      </c>
      <c r="N6">
        <f>_xlfn.IFNA(_xlfn.XLOOKUP(_xlfn.TEXTJOIN("",TRUE,'Table1 Input'!N$1,'Table1 Input'!$B6),'Joint tables'!$E$1:$E$507,'Joint tables'!$F$1:$F$507),0)</f>
        <v>100197</v>
      </c>
      <c r="O6">
        <f>_xlfn.IFNA(_xlfn.XLOOKUP(_xlfn.TEXTJOIN("",TRUE,'Table1 Input'!O$1,'Table1 Input'!$B6),'Joint tables'!$E$1:$E$507,'Joint tables'!$F$1:$F$507),0)</f>
        <v>92277</v>
      </c>
      <c r="P6">
        <f>_xlfn.IFNA(_xlfn.XLOOKUP(_xlfn.TEXTJOIN("",TRUE,'Table1 Input'!P$1,'Table1 Input'!$B6),'Joint tables'!$E$1:$E$507,'Joint tables'!$F$1:$F$507),0)</f>
        <v>1058430</v>
      </c>
      <c r="Q6">
        <f>_xlfn.IFNA(_xlfn.XLOOKUP(_xlfn.TEXTJOIN("",TRUE,'Table1 Input'!Q$1,'Table1 Input'!$B6),'Joint tables'!$E$1:$E$507,'Joint tables'!$F$1:$F$507),0)</f>
        <v>1300376</v>
      </c>
      <c r="R6">
        <f>_xlfn.IFNA(_xlfn.XLOOKUP(_xlfn.TEXTJOIN("",TRUE,'Table1 Input'!R$1,'Table1 Input'!$B6),'Joint tables'!$E$1:$E$507,'Joint tables'!$F$1:$F$507),0)</f>
        <v>946601</v>
      </c>
      <c r="S6">
        <f>_xlfn.IFNA(_xlfn.XLOOKUP(_xlfn.TEXTJOIN("",TRUE,'Table1 Input'!S$1,'Table1 Input'!$B6),'Joint tables'!$E$1:$E$507,'Joint tables'!$F$1:$F$507),0)</f>
        <v>1119490</v>
      </c>
    </row>
    <row r="7" spans="1:19" x14ac:dyDescent="0.25">
      <c r="A7" t="str">
        <f>_xlfn.XLOOKUP(B7,wasteprojectionmodel_actuals_20!D:D,wasteprojectionmodel_actuals_20!C:C)</f>
        <v>Glass</v>
      </c>
      <c r="B7" t="s">
        <v>21</v>
      </c>
      <c r="C7" t="s">
        <v>591</v>
      </c>
      <c r="D7">
        <f>_xlfn.IFNA(_xlfn.XLOOKUP(_xlfn.TEXTJOIN("",TRUE,'Table1 Input'!D$1,'Table1 Input'!$B7),'Joint tables'!$E$1:$E$507,'Joint tables'!$F$1:$F$507),0)</f>
        <v>142617</v>
      </c>
      <c r="E7">
        <f>_xlfn.IFNA(_xlfn.XLOOKUP(_xlfn.TEXTJOIN("",TRUE,'Table1 Input'!E$1,'Table1 Input'!$B7),'Joint tables'!$E$1:$E$507,'Joint tables'!$F$1:$F$507),0)</f>
        <v>187955</v>
      </c>
      <c r="F7">
        <f>_xlfn.IFNA(_xlfn.XLOOKUP(_xlfn.TEXTJOIN("",TRUE,'Table1 Input'!F$1,'Table1 Input'!$B7),'Joint tables'!$E$1:$E$507,'Joint tables'!$F$1:$F$507),0)</f>
        <v>162320</v>
      </c>
      <c r="G7">
        <f>_xlfn.IFNA(_xlfn.XLOOKUP(_xlfn.TEXTJOIN("",TRUE,'Table1 Input'!G$1,'Table1 Input'!$B7),'Joint tables'!$E$1:$E$507,'Joint tables'!$F$1:$F$507),0)</f>
        <v>166649</v>
      </c>
      <c r="H7">
        <f>_xlfn.IFNA(_xlfn.XLOOKUP(_xlfn.TEXTJOIN("",TRUE,'Table1 Input'!H$1,'Table1 Input'!$B7),'Joint tables'!$E$1:$E$507,'Joint tables'!$F$1:$F$507),0)</f>
        <v>137049</v>
      </c>
      <c r="I7">
        <f>_xlfn.IFNA(_xlfn.XLOOKUP(_xlfn.TEXTJOIN("",TRUE,'Table1 Input'!I$1,'Table1 Input'!$B7),'Joint tables'!$E$1:$E$507,'Joint tables'!$F$1:$F$507),0)</f>
        <v>176954</v>
      </c>
      <c r="J7">
        <f>_xlfn.IFNA(_xlfn.XLOOKUP(_xlfn.TEXTJOIN("",TRUE,'Table1 Input'!J$1,'Table1 Input'!$B7),'Joint tables'!$E$1:$E$507,'Joint tables'!$F$1:$F$507),0)</f>
        <v>178608</v>
      </c>
      <c r="K7">
        <f>_xlfn.IFNA(_xlfn.XLOOKUP(_xlfn.TEXTJOIN("",TRUE,'Table1 Input'!K$1,'Table1 Input'!$B7),'Joint tables'!$E$1:$E$507,'Joint tables'!$F$1:$F$507),0)</f>
        <v>143480</v>
      </c>
      <c r="L7">
        <f>_xlfn.IFNA(_xlfn.XLOOKUP(_xlfn.TEXTJOIN("",TRUE,'Table1 Input'!L$1,'Table1 Input'!$B7),'Joint tables'!$E$1:$E$507,'Joint tables'!$F$1:$F$507),0)</f>
        <v>149169</v>
      </c>
      <c r="M7">
        <f>_xlfn.IFNA(_xlfn.XLOOKUP(_xlfn.TEXTJOIN("",TRUE,'Table1 Input'!M$1,'Table1 Input'!$B7),'Joint tables'!$E$1:$E$507,'Joint tables'!$F$1:$F$507),0)</f>
        <v>196075</v>
      </c>
      <c r="N7">
        <f>_xlfn.IFNA(_xlfn.XLOOKUP(_xlfn.TEXTJOIN("",TRUE,'Table1 Input'!N$1,'Table1 Input'!$B7),'Joint tables'!$E$1:$E$507,'Joint tables'!$F$1:$F$507),0)</f>
        <v>181754</v>
      </c>
      <c r="O7">
        <f>_xlfn.IFNA(_xlfn.XLOOKUP(_xlfn.TEXTJOIN("",TRUE,'Table1 Input'!O$1,'Table1 Input'!$B7),'Joint tables'!$E$1:$E$507,'Joint tables'!$F$1:$F$507),0)</f>
        <v>142554</v>
      </c>
      <c r="P7">
        <f>_xlfn.IFNA(_xlfn.XLOOKUP(_xlfn.TEXTJOIN("",TRUE,'Table1 Input'!P$1,'Table1 Input'!$B7),'Joint tables'!$E$1:$E$507,'Joint tables'!$F$1:$F$507),0)</f>
        <v>218376</v>
      </c>
      <c r="Q7">
        <f>_xlfn.IFNA(_xlfn.XLOOKUP(_xlfn.TEXTJOIN("",TRUE,'Table1 Input'!Q$1,'Table1 Input'!$B7),'Joint tables'!$E$1:$E$507,'Joint tables'!$F$1:$F$507),0)</f>
        <v>175668</v>
      </c>
      <c r="R7">
        <f>_xlfn.IFNA(_xlfn.XLOOKUP(_xlfn.TEXTJOIN("",TRUE,'Table1 Input'!R$1,'Table1 Input'!$B7),'Joint tables'!$E$1:$E$507,'Joint tables'!$F$1:$F$507),0)</f>
        <v>296804</v>
      </c>
      <c r="S7">
        <f>_xlfn.IFNA(_xlfn.XLOOKUP(_xlfn.TEXTJOIN("",TRUE,'Table1 Input'!S$1,'Table1 Input'!$B7),'Joint tables'!$E$1:$E$507,'Joint tables'!$F$1:$F$507),0)</f>
        <v>334640</v>
      </c>
    </row>
    <row r="8" spans="1:19" x14ac:dyDescent="0.25">
      <c r="A8" t="str">
        <f>_xlfn.XLOOKUP(B8,wasteprojectionmodel_actuals_20!D:D,wasteprojectionmodel_actuals_20!C:C)</f>
        <v>Glass</v>
      </c>
      <c r="B8" t="s">
        <v>22</v>
      </c>
      <c r="C8" t="s">
        <v>592</v>
      </c>
      <c r="D8">
        <f>_xlfn.IFNA(_xlfn.XLOOKUP(_xlfn.TEXTJOIN("",TRUE,'Table1 Input'!D$1,'Table1 Input'!$B8),'Joint tables'!$E$1:$E$507,'Joint tables'!$F$1:$F$507),0)</f>
        <v>25000</v>
      </c>
      <c r="E8">
        <f>_xlfn.IFNA(_xlfn.XLOOKUP(_xlfn.TEXTJOIN("",TRUE,'Table1 Input'!E$1,'Table1 Input'!$B8),'Joint tables'!$E$1:$E$507,'Joint tables'!$F$1:$F$507),0)</f>
        <v>14058</v>
      </c>
      <c r="F8">
        <f>_xlfn.IFNA(_xlfn.XLOOKUP(_xlfn.TEXTJOIN("",TRUE,'Table1 Input'!F$1,'Table1 Input'!$B8),'Joint tables'!$E$1:$E$507,'Joint tables'!$F$1:$F$507),0)</f>
        <v>11249</v>
      </c>
      <c r="G8">
        <f>_xlfn.IFNA(_xlfn.XLOOKUP(_xlfn.TEXTJOIN("",TRUE,'Table1 Input'!G$1,'Table1 Input'!$B8),'Joint tables'!$E$1:$E$507,'Joint tables'!$F$1:$F$507),0)</f>
        <v>19251</v>
      </c>
      <c r="H8">
        <f>_xlfn.IFNA(_xlfn.XLOOKUP(_xlfn.TEXTJOIN("",TRUE,'Table1 Input'!H$1,'Table1 Input'!$B8),'Joint tables'!$E$1:$E$507,'Joint tables'!$F$1:$F$507),0)</f>
        <v>19068</v>
      </c>
      <c r="I8">
        <f>_xlfn.IFNA(_xlfn.XLOOKUP(_xlfn.TEXTJOIN("",TRUE,'Table1 Input'!I$1,'Table1 Input'!$B8),'Joint tables'!$E$1:$E$507,'Joint tables'!$F$1:$F$507),0)</f>
        <v>18547</v>
      </c>
      <c r="J8">
        <f>_xlfn.IFNA(_xlfn.XLOOKUP(_xlfn.TEXTJOIN("",TRUE,'Table1 Input'!J$1,'Table1 Input'!$B8),'Joint tables'!$E$1:$E$507,'Joint tables'!$F$1:$F$507),0)</f>
        <v>16420</v>
      </c>
      <c r="K8">
        <f>_xlfn.IFNA(_xlfn.XLOOKUP(_xlfn.TEXTJOIN("",TRUE,'Table1 Input'!K$1,'Table1 Input'!$B8),'Joint tables'!$E$1:$E$507,'Joint tables'!$F$1:$F$507),0)</f>
        <v>23514</v>
      </c>
      <c r="L8">
        <f>_xlfn.IFNA(_xlfn.XLOOKUP(_xlfn.TEXTJOIN("",TRUE,'Table1 Input'!L$1,'Table1 Input'!$B8),'Joint tables'!$E$1:$E$507,'Joint tables'!$F$1:$F$507),0)</f>
        <v>14588</v>
      </c>
      <c r="M8">
        <f>_xlfn.IFNA(_xlfn.XLOOKUP(_xlfn.TEXTJOIN("",TRUE,'Table1 Input'!M$1,'Table1 Input'!$B8),'Joint tables'!$E$1:$E$507,'Joint tables'!$F$1:$F$507),0)</f>
        <v>175</v>
      </c>
      <c r="N8">
        <f>_xlfn.IFNA(_xlfn.XLOOKUP(_xlfn.TEXTJOIN("",TRUE,'Table1 Input'!N$1,'Table1 Input'!$B8),'Joint tables'!$E$1:$E$507,'Joint tables'!$F$1:$F$507),0)</f>
        <v>0</v>
      </c>
      <c r="O8">
        <f>_xlfn.IFNA(_xlfn.XLOOKUP(_xlfn.TEXTJOIN("",TRUE,'Table1 Input'!O$1,'Table1 Input'!$B8),'Joint tables'!$E$1:$E$507,'Joint tables'!$F$1:$F$507),0)</f>
        <v>0</v>
      </c>
      <c r="P8">
        <f>_xlfn.IFNA(_xlfn.XLOOKUP(_xlfn.TEXTJOIN("",TRUE,'Table1 Input'!P$1,'Table1 Input'!$B8),'Joint tables'!$E$1:$E$507,'Joint tables'!$F$1:$F$507),0)</f>
        <v>0</v>
      </c>
      <c r="Q8">
        <f>_xlfn.IFNA(_xlfn.XLOOKUP(_xlfn.TEXTJOIN("",TRUE,'Table1 Input'!Q$1,'Table1 Input'!$B8),'Joint tables'!$E$1:$E$507,'Joint tables'!$F$1:$F$507),0)</f>
        <v>4600</v>
      </c>
      <c r="R8">
        <f>_xlfn.IFNA(_xlfn.XLOOKUP(_xlfn.TEXTJOIN("",TRUE,'Table1 Input'!R$1,'Table1 Input'!$B8),'Joint tables'!$E$1:$E$507,'Joint tables'!$F$1:$F$507),0)</f>
        <v>0</v>
      </c>
      <c r="S8">
        <f>_xlfn.IFNA(_xlfn.XLOOKUP(_xlfn.TEXTJOIN("",TRUE,'Table1 Input'!S$1,'Table1 Input'!$B8),'Joint tables'!$E$1:$E$507,'Joint tables'!$F$1:$F$507),0)</f>
        <v>0</v>
      </c>
    </row>
    <row r="9" spans="1:19" x14ac:dyDescent="0.25">
      <c r="A9" t="str">
        <f>_xlfn.XLOOKUP(B9,wasteprojectionmodel_actuals_20!D:D,wasteprojectionmodel_actuals_20!C:C)</f>
        <v>Metals</v>
      </c>
      <c r="B9" t="s">
        <v>24</v>
      </c>
      <c r="D9">
        <f>_xlfn.IFNA(_xlfn.XLOOKUP(_xlfn.TEXTJOIN("",TRUE,'Table1 Input'!D$1,'Table1 Input'!$B9),'Joint tables'!$E$1:$E$507,'Joint tables'!$F$1:$F$507),0)</f>
        <v>37949</v>
      </c>
      <c r="E9">
        <f>_xlfn.IFNA(_xlfn.XLOOKUP(_xlfn.TEXTJOIN("",TRUE,'Table1 Input'!E$1,'Table1 Input'!$B9),'Joint tables'!$E$1:$E$507,'Joint tables'!$F$1:$F$507),0)</f>
        <v>22067</v>
      </c>
      <c r="F9">
        <f>_xlfn.IFNA(_xlfn.XLOOKUP(_xlfn.TEXTJOIN("",TRUE,'Table1 Input'!F$1,'Table1 Input'!$B9),'Joint tables'!$E$1:$E$507,'Joint tables'!$F$1:$F$507),0)</f>
        <v>16596</v>
      </c>
      <c r="G9">
        <f>_xlfn.IFNA(_xlfn.XLOOKUP(_xlfn.TEXTJOIN("",TRUE,'Table1 Input'!G$1,'Table1 Input'!$B9),'Joint tables'!$E$1:$E$507,'Joint tables'!$F$1:$F$507),0)</f>
        <v>16629</v>
      </c>
      <c r="H9">
        <f>_xlfn.IFNA(_xlfn.XLOOKUP(_xlfn.TEXTJOIN("",TRUE,'Table1 Input'!H$1,'Table1 Input'!$B9),'Joint tables'!$E$1:$E$507,'Joint tables'!$F$1:$F$507),0)</f>
        <v>5500</v>
      </c>
      <c r="I9">
        <f>_xlfn.IFNA(_xlfn.XLOOKUP(_xlfn.TEXTJOIN("",TRUE,'Table1 Input'!I$1,'Table1 Input'!$B9),'Joint tables'!$E$1:$E$507,'Joint tables'!$F$1:$F$507),0)</f>
        <v>29481</v>
      </c>
      <c r="J9">
        <f>_xlfn.IFNA(_xlfn.XLOOKUP(_xlfn.TEXTJOIN("",TRUE,'Table1 Input'!J$1,'Table1 Input'!$B9),'Joint tables'!$E$1:$E$507,'Joint tables'!$F$1:$F$507),0)</f>
        <v>4898</v>
      </c>
      <c r="K9">
        <f>_xlfn.IFNA(_xlfn.XLOOKUP(_xlfn.TEXTJOIN("",TRUE,'Table1 Input'!K$1,'Table1 Input'!$B9),'Joint tables'!$E$1:$E$507,'Joint tables'!$F$1:$F$507),0)</f>
        <v>28800</v>
      </c>
      <c r="L9">
        <f>_xlfn.IFNA(_xlfn.XLOOKUP(_xlfn.TEXTJOIN("",TRUE,'Table1 Input'!L$1,'Table1 Input'!$B9),'Joint tables'!$E$1:$E$507,'Joint tables'!$F$1:$F$507),0)</f>
        <v>28735</v>
      </c>
      <c r="M9">
        <f>_xlfn.IFNA(_xlfn.XLOOKUP(_xlfn.TEXTJOIN("",TRUE,'Table1 Input'!M$1,'Table1 Input'!$B9),'Joint tables'!$E$1:$E$507,'Joint tables'!$F$1:$F$507),0)</f>
        <v>28731</v>
      </c>
      <c r="N9">
        <f>_xlfn.IFNA(_xlfn.XLOOKUP(_xlfn.TEXTJOIN("",TRUE,'Table1 Input'!N$1,'Table1 Input'!$B9),'Joint tables'!$E$1:$E$507,'Joint tables'!$F$1:$F$507),0)</f>
        <v>36747</v>
      </c>
      <c r="O9">
        <f>_xlfn.IFNA(_xlfn.XLOOKUP(_xlfn.TEXTJOIN("",TRUE,'Table1 Input'!O$1,'Table1 Input'!$B9),'Joint tables'!$E$1:$E$507,'Joint tables'!$F$1:$F$507),0)</f>
        <v>30270</v>
      </c>
      <c r="P9">
        <f>_xlfn.IFNA(_xlfn.XLOOKUP(_xlfn.TEXTJOIN("",TRUE,'Table1 Input'!P$1,'Table1 Input'!$B9),'Joint tables'!$E$1:$E$507,'Joint tables'!$F$1:$F$507),0)</f>
        <v>0</v>
      </c>
      <c r="Q9">
        <f>_xlfn.IFNA(_xlfn.XLOOKUP(_xlfn.TEXTJOIN("",TRUE,'Table1 Input'!Q$1,'Table1 Input'!$B9),'Joint tables'!$E$1:$E$507,'Joint tables'!$F$1:$F$507),0)</f>
        <v>24692</v>
      </c>
      <c r="R9">
        <f>_xlfn.IFNA(_xlfn.XLOOKUP(_xlfn.TEXTJOIN("",TRUE,'Table1 Input'!R$1,'Table1 Input'!$B9),'Joint tables'!$E$1:$E$507,'Joint tables'!$F$1:$F$507),0)</f>
        <v>27629</v>
      </c>
      <c r="S9">
        <f>_xlfn.IFNA(_xlfn.XLOOKUP(_xlfn.TEXTJOIN("",TRUE,'Table1 Input'!S$1,'Table1 Input'!$B9),'Joint tables'!$E$1:$E$507,'Joint tables'!$F$1:$F$507),0)</f>
        <v>46112</v>
      </c>
    </row>
    <row r="10" spans="1:19" x14ac:dyDescent="0.25">
      <c r="A10" t="str">
        <f>_xlfn.XLOOKUP(B10,wasteprojectionmodel_actuals_20!D:D,wasteprojectionmodel_actuals_20!C:C)</f>
        <v>Metals</v>
      </c>
      <c r="B10" t="s">
        <v>25</v>
      </c>
      <c r="D10">
        <f>_xlfn.IFNA(_xlfn.XLOOKUP(_xlfn.TEXTJOIN("",TRUE,'Table1 Input'!D$1,'Table1 Input'!$B10),'Joint tables'!$E$1:$E$507,'Joint tables'!$F$1:$F$507),0)</f>
        <v>784992</v>
      </c>
      <c r="E10">
        <f>_xlfn.IFNA(_xlfn.XLOOKUP(_xlfn.TEXTJOIN("",TRUE,'Table1 Input'!E$1,'Table1 Input'!$B10),'Joint tables'!$E$1:$E$507,'Joint tables'!$F$1:$F$507),0)</f>
        <v>937397</v>
      </c>
      <c r="F10">
        <f>_xlfn.IFNA(_xlfn.XLOOKUP(_xlfn.TEXTJOIN("",TRUE,'Table1 Input'!F$1,'Table1 Input'!$B10),'Joint tables'!$E$1:$E$507,'Joint tables'!$F$1:$F$507),0)</f>
        <v>772972.48</v>
      </c>
      <c r="G10">
        <f>_xlfn.IFNA(_xlfn.XLOOKUP(_xlfn.TEXTJOIN("",TRUE,'Table1 Input'!G$1,'Table1 Input'!$B10),'Joint tables'!$E$1:$E$507,'Joint tables'!$F$1:$F$507),0)</f>
        <v>826264.08</v>
      </c>
      <c r="H10">
        <f>_xlfn.IFNA(_xlfn.XLOOKUP(_xlfn.TEXTJOIN("",TRUE,'Table1 Input'!H$1,'Table1 Input'!$B10),'Joint tables'!$E$1:$E$507,'Joint tables'!$F$1:$F$507),0)</f>
        <v>941584.32000000007</v>
      </c>
      <c r="I10">
        <f>_xlfn.IFNA(_xlfn.XLOOKUP(_xlfn.TEXTJOIN("",TRUE,'Table1 Input'!I$1,'Table1 Input'!$B10),'Joint tables'!$E$1:$E$507,'Joint tables'!$F$1:$F$507),0)</f>
        <v>919892.32000000007</v>
      </c>
      <c r="J10">
        <f>_xlfn.IFNA(_xlfn.XLOOKUP(_xlfn.TEXTJOIN("",TRUE,'Table1 Input'!J$1,'Table1 Input'!$B10),'Joint tables'!$E$1:$E$507,'Joint tables'!$F$1:$F$507),0)</f>
        <v>948913.2</v>
      </c>
      <c r="K10">
        <f>_xlfn.IFNA(_xlfn.XLOOKUP(_xlfn.TEXTJOIN("",TRUE,'Table1 Input'!K$1,'Table1 Input'!$B10),'Joint tables'!$E$1:$E$507,'Joint tables'!$F$1:$F$507),0)</f>
        <v>896104.44</v>
      </c>
      <c r="L10">
        <f>_xlfn.IFNA(_xlfn.XLOOKUP(_xlfn.TEXTJOIN("",TRUE,'Table1 Input'!L$1,'Table1 Input'!$B10),'Joint tables'!$E$1:$E$507,'Joint tables'!$F$1:$F$507),0)</f>
        <v>918991.44</v>
      </c>
      <c r="M10">
        <f>_xlfn.IFNA(_xlfn.XLOOKUP(_xlfn.TEXTJOIN("",TRUE,'Table1 Input'!M$1,'Table1 Input'!$B10),'Joint tables'!$E$1:$E$507,'Joint tables'!$F$1:$F$507),0)</f>
        <v>653195.98</v>
      </c>
      <c r="N10">
        <f>_xlfn.IFNA(_xlfn.XLOOKUP(_xlfn.TEXTJOIN("",TRUE,'Table1 Input'!N$1,'Table1 Input'!$B10),'Joint tables'!$E$1:$E$507,'Joint tables'!$F$1:$F$507),0)</f>
        <v>389451.08</v>
      </c>
      <c r="O10">
        <f>_xlfn.IFNA(_xlfn.XLOOKUP(_xlfn.TEXTJOIN("",TRUE,'Table1 Input'!O$1,'Table1 Input'!$B10),'Joint tables'!$E$1:$E$507,'Joint tables'!$F$1:$F$507),0)</f>
        <v>613077.52</v>
      </c>
      <c r="P10">
        <f>_xlfn.IFNA(_xlfn.XLOOKUP(_xlfn.TEXTJOIN("",TRUE,'Table1 Input'!P$1,'Table1 Input'!$B10),'Joint tables'!$E$1:$E$507,'Joint tables'!$F$1:$F$507),0)</f>
        <v>550045</v>
      </c>
      <c r="Q10">
        <f>_xlfn.IFNA(_xlfn.XLOOKUP(_xlfn.TEXTJOIN("",TRUE,'Table1 Input'!Q$1,'Table1 Input'!$B10),'Joint tables'!$E$1:$E$507,'Joint tables'!$F$1:$F$507),0)</f>
        <v>754538</v>
      </c>
      <c r="R10">
        <f>_xlfn.IFNA(_xlfn.XLOOKUP(_xlfn.TEXTJOIN("",TRUE,'Table1 Input'!R$1,'Table1 Input'!$B10),'Joint tables'!$E$1:$E$507,'Joint tables'!$F$1:$F$507),0)</f>
        <v>721441</v>
      </c>
      <c r="S10">
        <f>_xlfn.IFNA(_xlfn.XLOOKUP(_xlfn.TEXTJOIN("",TRUE,'Table1 Input'!S$1,'Table1 Input'!$B10),'Joint tables'!$E$1:$E$507,'Joint tables'!$F$1:$F$507),0)</f>
        <v>750742</v>
      </c>
    </row>
    <row r="11" spans="1:19" x14ac:dyDescent="0.25">
      <c r="A11" t="str">
        <f>_xlfn.XLOOKUP(B11,wasteprojectionmodel_actuals_20!D:D,wasteprojectionmodel_actuals_20!C:C)</f>
        <v>Metals</v>
      </c>
      <c r="B11" t="s">
        <v>26</v>
      </c>
      <c r="D11">
        <f>_xlfn.IFNA(_xlfn.XLOOKUP(_xlfn.TEXTJOIN("",TRUE,'Table1 Input'!D$1,'Table1 Input'!$B11),'Joint tables'!$E$1:$E$507,'Joint tables'!$F$1:$F$507),0)</f>
        <v>20822</v>
      </c>
      <c r="E11">
        <f>_xlfn.IFNA(_xlfn.XLOOKUP(_xlfn.TEXTJOIN("",TRUE,'Table1 Input'!E$1,'Table1 Input'!$B11),'Joint tables'!$E$1:$E$507,'Joint tables'!$F$1:$F$507),0)</f>
        <v>64851</v>
      </c>
      <c r="F11">
        <f>_xlfn.IFNA(_xlfn.XLOOKUP(_xlfn.TEXTJOIN("",TRUE,'Table1 Input'!F$1,'Table1 Input'!$B11),'Joint tables'!$E$1:$E$507,'Joint tables'!$F$1:$F$507),0)</f>
        <v>270427</v>
      </c>
      <c r="G11">
        <f>_xlfn.IFNA(_xlfn.XLOOKUP(_xlfn.TEXTJOIN("",TRUE,'Table1 Input'!G$1,'Table1 Input'!$B11),'Joint tables'!$E$1:$E$507,'Joint tables'!$F$1:$F$507),0)</f>
        <v>52857</v>
      </c>
      <c r="H11">
        <f>_xlfn.IFNA(_xlfn.XLOOKUP(_xlfn.TEXTJOIN("",TRUE,'Table1 Input'!H$1,'Table1 Input'!$B11),'Joint tables'!$E$1:$E$507,'Joint tables'!$F$1:$F$507),0)</f>
        <v>105352</v>
      </c>
      <c r="I11">
        <f>_xlfn.IFNA(_xlfn.XLOOKUP(_xlfn.TEXTJOIN("",TRUE,'Table1 Input'!I$1,'Table1 Input'!$B11),'Joint tables'!$E$1:$E$507,'Joint tables'!$F$1:$F$507),0)</f>
        <v>71159</v>
      </c>
      <c r="J11">
        <f>_xlfn.IFNA(_xlfn.XLOOKUP(_xlfn.TEXTJOIN("",TRUE,'Table1 Input'!J$1,'Table1 Input'!$B11),'Joint tables'!$E$1:$E$507,'Joint tables'!$F$1:$F$507),0)</f>
        <v>99624</v>
      </c>
      <c r="K11">
        <f>_xlfn.IFNA(_xlfn.XLOOKUP(_xlfn.TEXTJOIN("",TRUE,'Table1 Input'!K$1,'Table1 Input'!$B11),'Joint tables'!$E$1:$E$507,'Joint tables'!$F$1:$F$507),0)</f>
        <v>55207</v>
      </c>
      <c r="L11">
        <f>_xlfn.IFNA(_xlfn.XLOOKUP(_xlfn.TEXTJOIN("",TRUE,'Table1 Input'!L$1,'Table1 Input'!$B11),'Joint tables'!$E$1:$E$507,'Joint tables'!$F$1:$F$507),0)</f>
        <v>66317</v>
      </c>
      <c r="M11">
        <f>_xlfn.IFNA(_xlfn.XLOOKUP(_xlfn.TEXTJOIN("",TRUE,'Table1 Input'!M$1,'Table1 Input'!$B11),'Joint tables'!$E$1:$E$507,'Joint tables'!$F$1:$F$507),0)</f>
        <v>246703</v>
      </c>
      <c r="N11">
        <f>_xlfn.IFNA(_xlfn.XLOOKUP(_xlfn.TEXTJOIN("",TRUE,'Table1 Input'!N$1,'Table1 Input'!$B11),'Joint tables'!$E$1:$E$507,'Joint tables'!$F$1:$F$507),0)</f>
        <v>640245</v>
      </c>
      <c r="O11">
        <f>_xlfn.IFNA(_xlfn.XLOOKUP(_xlfn.TEXTJOIN("",TRUE,'Table1 Input'!O$1,'Table1 Input'!$B11),'Joint tables'!$E$1:$E$507,'Joint tables'!$F$1:$F$507),0)</f>
        <v>631564</v>
      </c>
      <c r="P11">
        <f>_xlfn.IFNA(_xlfn.XLOOKUP(_xlfn.TEXTJOIN("",TRUE,'Table1 Input'!P$1,'Table1 Input'!$B11),'Joint tables'!$E$1:$E$507,'Joint tables'!$F$1:$F$507),0)</f>
        <v>416388</v>
      </c>
      <c r="Q11">
        <f>_xlfn.IFNA(_xlfn.XLOOKUP(_xlfn.TEXTJOIN("",TRUE,'Table1 Input'!Q$1,'Table1 Input'!$B11),'Joint tables'!$E$1:$E$507,'Joint tables'!$F$1:$F$507),0)</f>
        <v>206587</v>
      </c>
      <c r="R11">
        <f>_xlfn.IFNA(_xlfn.XLOOKUP(_xlfn.TEXTJOIN("",TRUE,'Table1 Input'!R$1,'Table1 Input'!$B11),'Joint tables'!$E$1:$E$507,'Joint tables'!$F$1:$F$507),0)</f>
        <v>203069</v>
      </c>
      <c r="S11">
        <f>_xlfn.IFNA(_xlfn.XLOOKUP(_xlfn.TEXTJOIN("",TRUE,'Table1 Input'!S$1,'Table1 Input'!$B11),'Joint tables'!$E$1:$E$507,'Joint tables'!$F$1:$F$507),0)</f>
        <v>165900</v>
      </c>
    </row>
    <row r="12" spans="1:19" x14ac:dyDescent="0.25">
      <c r="A12" t="str">
        <f>_xlfn.XLOOKUP(B12,wasteprojectionmodel_actuals_20!D:D,wasteprojectionmodel_actuals_20!C:C)</f>
        <v>Organics</v>
      </c>
      <c r="B12" t="s">
        <v>28</v>
      </c>
      <c r="D12">
        <f>_xlfn.IFNA(_xlfn.XLOOKUP(_xlfn.TEXTJOIN("",TRUE,'Table1 Input'!D$1,'Table1 Input'!$B12),'Joint tables'!$E$1:$E$507,'Joint tables'!$F$1:$F$507),0)</f>
        <v>25796</v>
      </c>
      <c r="E12">
        <f>_xlfn.IFNA(_xlfn.XLOOKUP(_xlfn.TEXTJOIN("",TRUE,'Table1 Input'!E$1,'Table1 Input'!$B12),'Joint tables'!$E$1:$E$507,'Joint tables'!$F$1:$F$507),0)</f>
        <v>48583</v>
      </c>
      <c r="F12">
        <f>_xlfn.IFNA(_xlfn.XLOOKUP(_xlfn.TEXTJOIN("",TRUE,'Table1 Input'!F$1,'Table1 Input'!$B12),'Joint tables'!$E$1:$E$507,'Joint tables'!$F$1:$F$507),0)</f>
        <v>28888</v>
      </c>
      <c r="G12">
        <f>_xlfn.IFNA(_xlfn.XLOOKUP(_xlfn.TEXTJOIN("",TRUE,'Table1 Input'!G$1,'Table1 Input'!$B12),'Joint tables'!$E$1:$E$507,'Joint tables'!$F$1:$F$507),0)</f>
        <v>12546</v>
      </c>
      <c r="H12">
        <f>_xlfn.IFNA(_xlfn.XLOOKUP(_xlfn.TEXTJOIN("",TRUE,'Table1 Input'!H$1,'Table1 Input'!$B12),'Joint tables'!$E$1:$E$507,'Joint tables'!$F$1:$F$507),0)</f>
        <v>31971</v>
      </c>
      <c r="I12">
        <f>_xlfn.IFNA(_xlfn.XLOOKUP(_xlfn.TEXTJOIN("",TRUE,'Table1 Input'!I$1,'Table1 Input'!$B12),'Joint tables'!$E$1:$E$507,'Joint tables'!$F$1:$F$507),0)</f>
        <v>22368</v>
      </c>
      <c r="J12">
        <f>_xlfn.IFNA(_xlfn.XLOOKUP(_xlfn.TEXTJOIN("",TRUE,'Table1 Input'!J$1,'Table1 Input'!$B12),'Joint tables'!$E$1:$E$507,'Joint tables'!$F$1:$F$507),0)</f>
        <v>30696</v>
      </c>
      <c r="K12">
        <f>_xlfn.IFNA(_xlfn.XLOOKUP(_xlfn.TEXTJOIN("",TRUE,'Table1 Input'!K$1,'Table1 Input'!$B12),'Joint tables'!$E$1:$E$507,'Joint tables'!$F$1:$F$507),0)</f>
        <v>42366</v>
      </c>
      <c r="L12">
        <f>_xlfn.IFNA(_xlfn.XLOOKUP(_xlfn.TEXTJOIN("",TRUE,'Table1 Input'!L$1,'Table1 Input'!$B12),'Joint tables'!$E$1:$E$507,'Joint tables'!$F$1:$F$507),0)</f>
        <v>66890</v>
      </c>
      <c r="M12">
        <f>_xlfn.IFNA(_xlfn.XLOOKUP(_xlfn.TEXTJOIN("",TRUE,'Table1 Input'!M$1,'Table1 Input'!$B12),'Joint tables'!$E$1:$E$507,'Joint tables'!$F$1:$F$507),0)</f>
        <v>68418</v>
      </c>
      <c r="N12">
        <f>_xlfn.IFNA(_xlfn.XLOOKUP(_xlfn.TEXTJOIN("",TRUE,'Table1 Input'!N$1,'Table1 Input'!$B12),'Joint tables'!$E$1:$E$507,'Joint tables'!$F$1:$F$507),0)</f>
        <v>65972.47</v>
      </c>
      <c r="O12">
        <f>_xlfn.IFNA(_xlfn.XLOOKUP(_xlfn.TEXTJOIN("",TRUE,'Table1 Input'!O$1,'Table1 Input'!$B12),'Joint tables'!$E$1:$E$507,'Joint tables'!$F$1:$F$507),0)</f>
        <v>32936.04</v>
      </c>
      <c r="P12">
        <f>_xlfn.IFNA(_xlfn.XLOOKUP(_xlfn.TEXTJOIN("",TRUE,'Table1 Input'!P$1,'Table1 Input'!$B12),'Joint tables'!$E$1:$E$507,'Joint tables'!$F$1:$F$507),0)</f>
        <v>37663.300000000003</v>
      </c>
      <c r="Q12">
        <f>_xlfn.IFNA(_xlfn.XLOOKUP(_xlfn.TEXTJOIN("",TRUE,'Table1 Input'!Q$1,'Table1 Input'!$B12),'Joint tables'!$E$1:$E$507,'Joint tables'!$F$1:$F$507),0)</f>
        <v>58524.320000000007</v>
      </c>
      <c r="R12">
        <f>_xlfn.IFNA(_xlfn.XLOOKUP(_xlfn.TEXTJOIN("",TRUE,'Table1 Input'!R$1,'Table1 Input'!$B12),'Joint tables'!$E$1:$E$507,'Joint tables'!$F$1:$F$507),0)</f>
        <v>76613.279999999999</v>
      </c>
      <c r="S12">
        <f>_xlfn.IFNA(_xlfn.XLOOKUP(_xlfn.TEXTJOIN("",TRUE,'Table1 Input'!S$1,'Table1 Input'!$B12),'Joint tables'!$E$1:$E$507,'Joint tables'!$F$1:$F$507),0)</f>
        <v>96774.453999999998</v>
      </c>
    </row>
    <row r="13" spans="1:19" x14ac:dyDescent="0.25">
      <c r="A13" t="str">
        <f>_xlfn.XLOOKUP(B13,wasteprojectionmodel_actuals_20!D:D,wasteprojectionmodel_actuals_20!C:C)</f>
        <v>Organics</v>
      </c>
      <c r="B13" t="s">
        <v>29</v>
      </c>
      <c r="D13">
        <f>_xlfn.IFNA(_xlfn.XLOOKUP(_xlfn.TEXTJOIN("",TRUE,'Table1 Input'!D$1,'Table1 Input'!$B13),'Joint tables'!$E$1:$E$507,'Joint tables'!$F$1:$F$507),0)</f>
        <v>276293</v>
      </c>
      <c r="E13">
        <f>_xlfn.IFNA(_xlfn.XLOOKUP(_xlfn.TEXTJOIN("",TRUE,'Table1 Input'!E$1,'Table1 Input'!$B13),'Joint tables'!$E$1:$E$507,'Joint tables'!$F$1:$F$507),0)</f>
        <v>339358</v>
      </c>
      <c r="F13">
        <f>_xlfn.IFNA(_xlfn.XLOOKUP(_xlfn.TEXTJOIN("",TRUE,'Table1 Input'!F$1,'Table1 Input'!$B13),'Joint tables'!$E$1:$E$507,'Joint tables'!$F$1:$F$507),0)</f>
        <v>311059</v>
      </c>
      <c r="G13">
        <f>_xlfn.IFNA(_xlfn.XLOOKUP(_xlfn.TEXTJOIN("",TRUE,'Table1 Input'!G$1,'Table1 Input'!$B13),'Joint tables'!$E$1:$E$507,'Joint tables'!$F$1:$F$507),0)</f>
        <v>326833</v>
      </c>
      <c r="H13">
        <f>_xlfn.IFNA(_xlfn.XLOOKUP(_xlfn.TEXTJOIN("",TRUE,'Table1 Input'!H$1,'Table1 Input'!$B13),'Joint tables'!$E$1:$E$507,'Joint tables'!$F$1:$F$507),0)</f>
        <v>384117</v>
      </c>
      <c r="I13">
        <f>_xlfn.IFNA(_xlfn.XLOOKUP(_xlfn.TEXTJOIN("",TRUE,'Table1 Input'!I$1,'Table1 Input'!$B13),'Joint tables'!$E$1:$E$507,'Joint tables'!$F$1:$F$507),0)</f>
        <v>421802</v>
      </c>
      <c r="J13">
        <f>_xlfn.IFNA(_xlfn.XLOOKUP(_xlfn.TEXTJOIN("",TRUE,'Table1 Input'!J$1,'Table1 Input'!$B13),'Joint tables'!$E$1:$E$507,'Joint tables'!$F$1:$F$507),0)</f>
        <v>499978</v>
      </c>
      <c r="K13">
        <f>_xlfn.IFNA(_xlfn.XLOOKUP(_xlfn.TEXTJOIN("",TRUE,'Table1 Input'!K$1,'Table1 Input'!$B13),'Joint tables'!$E$1:$E$507,'Joint tables'!$F$1:$F$507),0)</f>
        <v>402313</v>
      </c>
      <c r="L13">
        <f>_xlfn.IFNA(_xlfn.XLOOKUP(_xlfn.TEXTJOIN("",TRUE,'Table1 Input'!L$1,'Table1 Input'!$B13),'Joint tables'!$E$1:$E$507,'Joint tables'!$F$1:$F$507),0)</f>
        <v>358882</v>
      </c>
      <c r="M13">
        <f>_xlfn.IFNA(_xlfn.XLOOKUP(_xlfn.TEXTJOIN("",TRUE,'Table1 Input'!M$1,'Table1 Input'!$B13),'Joint tables'!$E$1:$E$507,'Joint tables'!$F$1:$F$507),0)</f>
        <v>411216</v>
      </c>
      <c r="N13">
        <f>_xlfn.IFNA(_xlfn.XLOOKUP(_xlfn.TEXTJOIN("",TRUE,'Table1 Input'!N$1,'Table1 Input'!$B13),'Joint tables'!$E$1:$E$507,'Joint tables'!$F$1:$F$507),0)</f>
        <v>452398.53</v>
      </c>
      <c r="O13">
        <f>_xlfn.IFNA(_xlfn.XLOOKUP(_xlfn.TEXTJOIN("",TRUE,'Table1 Input'!O$1,'Table1 Input'!$B13),'Joint tables'!$E$1:$E$507,'Joint tables'!$F$1:$F$507),0)</f>
        <v>529191.96</v>
      </c>
      <c r="P13">
        <f>_xlfn.IFNA(_xlfn.XLOOKUP(_xlfn.TEXTJOIN("",TRUE,'Table1 Input'!P$1,'Table1 Input'!$B13),'Joint tables'!$E$1:$E$507,'Joint tables'!$F$1:$F$507),0)</f>
        <v>426821.7</v>
      </c>
      <c r="Q13">
        <f>_xlfn.IFNA(_xlfn.XLOOKUP(_xlfn.TEXTJOIN("",TRUE,'Table1 Input'!Q$1,'Table1 Input'!$B13),'Joint tables'!$E$1:$E$507,'Joint tables'!$F$1:$F$507),0)</f>
        <v>466551.68</v>
      </c>
      <c r="R13">
        <f>_xlfn.IFNA(_xlfn.XLOOKUP(_xlfn.TEXTJOIN("",TRUE,'Table1 Input'!R$1,'Table1 Input'!$B13),'Joint tables'!$E$1:$E$507,'Joint tables'!$F$1:$F$507),0)</f>
        <v>698228.52</v>
      </c>
      <c r="S13">
        <f>_xlfn.IFNA(_xlfn.XLOOKUP(_xlfn.TEXTJOIN("",TRUE,'Table1 Input'!S$1,'Table1 Input'!$B13),'Joint tables'!$E$1:$E$507,'Joint tables'!$F$1:$F$507),0)</f>
        <v>691777.73</v>
      </c>
    </row>
    <row r="14" spans="1:19" x14ac:dyDescent="0.25">
      <c r="A14" t="str">
        <f>_xlfn.XLOOKUP(B14,wasteprojectionmodel_actuals_20!D:D,wasteprojectionmodel_actuals_20!C:C)</f>
        <v>Organics</v>
      </c>
      <c r="B14" t="s">
        <v>30</v>
      </c>
      <c r="D14">
        <f>_xlfn.IFNA(_xlfn.XLOOKUP(_xlfn.TEXTJOIN("",TRUE,'Table1 Input'!D$1,'Table1 Input'!$B14),'Joint tables'!$E$1:$E$507,'Joint tables'!$F$1:$F$507),0)</f>
        <v>28597</v>
      </c>
      <c r="E14">
        <f>_xlfn.IFNA(_xlfn.XLOOKUP(_xlfn.TEXTJOIN("",TRUE,'Table1 Input'!E$1,'Table1 Input'!$B14),'Joint tables'!$E$1:$E$507,'Joint tables'!$F$1:$F$507),0)</f>
        <v>0</v>
      </c>
      <c r="F14">
        <f>_xlfn.IFNA(_xlfn.XLOOKUP(_xlfn.TEXTJOIN("",TRUE,'Table1 Input'!F$1,'Table1 Input'!$B14),'Joint tables'!$E$1:$E$507,'Joint tables'!$F$1:$F$507),0)</f>
        <v>7917</v>
      </c>
      <c r="G14">
        <f>_xlfn.IFNA(_xlfn.XLOOKUP(_xlfn.TEXTJOIN("",TRUE,'Table1 Input'!G$1,'Table1 Input'!$B14),'Joint tables'!$E$1:$E$507,'Joint tables'!$F$1:$F$507),0)</f>
        <v>44624</v>
      </c>
      <c r="H14">
        <f>_xlfn.IFNA(_xlfn.XLOOKUP(_xlfn.TEXTJOIN("",TRUE,'Table1 Input'!H$1,'Table1 Input'!$B14),'Joint tables'!$E$1:$E$507,'Joint tables'!$F$1:$F$507),0)</f>
        <v>87654</v>
      </c>
      <c r="I14">
        <f>_xlfn.IFNA(_xlfn.XLOOKUP(_xlfn.TEXTJOIN("",TRUE,'Table1 Input'!I$1,'Table1 Input'!$B14),'Joint tables'!$E$1:$E$507,'Joint tables'!$F$1:$F$507),0)</f>
        <v>27093</v>
      </c>
      <c r="J14">
        <f>_xlfn.IFNA(_xlfn.XLOOKUP(_xlfn.TEXTJOIN("",TRUE,'Table1 Input'!J$1,'Table1 Input'!$B14),'Joint tables'!$E$1:$E$507,'Joint tables'!$F$1:$F$507),0)</f>
        <v>184812</v>
      </c>
      <c r="K14">
        <f>_xlfn.IFNA(_xlfn.XLOOKUP(_xlfn.TEXTJOIN("",TRUE,'Table1 Input'!K$1,'Table1 Input'!$B14),'Joint tables'!$E$1:$E$507,'Joint tables'!$F$1:$F$507),0)</f>
        <v>127173</v>
      </c>
      <c r="L14">
        <f>_xlfn.IFNA(_xlfn.XLOOKUP(_xlfn.TEXTJOIN("",TRUE,'Table1 Input'!L$1,'Table1 Input'!$B14),'Joint tables'!$E$1:$E$507,'Joint tables'!$F$1:$F$507),0)</f>
        <v>140759</v>
      </c>
      <c r="M14">
        <f>_xlfn.IFNA(_xlfn.XLOOKUP(_xlfn.TEXTJOIN("",TRUE,'Table1 Input'!M$1,'Table1 Input'!$B14),'Joint tables'!$E$1:$E$507,'Joint tables'!$F$1:$F$507),0)</f>
        <v>93890</v>
      </c>
      <c r="N14">
        <f>_xlfn.IFNA(_xlfn.XLOOKUP(_xlfn.TEXTJOIN("",TRUE,'Table1 Input'!N$1,'Table1 Input'!$B14),'Joint tables'!$E$1:$E$507,'Joint tables'!$F$1:$F$507),0)</f>
        <v>95920</v>
      </c>
      <c r="O14">
        <f>_xlfn.IFNA(_xlfn.XLOOKUP(_xlfn.TEXTJOIN("",TRUE,'Table1 Input'!O$1,'Table1 Input'!$B14),'Joint tables'!$E$1:$E$507,'Joint tables'!$F$1:$F$507),0)</f>
        <v>87949</v>
      </c>
      <c r="P14">
        <f>_xlfn.IFNA(_xlfn.XLOOKUP(_xlfn.TEXTJOIN("",TRUE,'Table1 Input'!P$1,'Table1 Input'!$B14),'Joint tables'!$E$1:$E$507,'Joint tables'!$F$1:$F$507),0)</f>
        <v>235434</v>
      </c>
      <c r="Q14">
        <f>_xlfn.IFNA(_xlfn.XLOOKUP(_xlfn.TEXTJOIN("",TRUE,'Table1 Input'!Q$1,'Table1 Input'!$B14),'Joint tables'!$E$1:$E$507,'Joint tables'!$F$1:$F$507),0)</f>
        <v>159046</v>
      </c>
      <c r="R14">
        <f>_xlfn.IFNA(_xlfn.XLOOKUP(_xlfn.TEXTJOIN("",TRUE,'Table1 Input'!R$1,'Table1 Input'!$B14),'Joint tables'!$E$1:$E$507,'Joint tables'!$F$1:$F$507),0)</f>
        <v>148198</v>
      </c>
      <c r="S14">
        <f>_xlfn.IFNA(_xlfn.XLOOKUP(_xlfn.TEXTJOIN("",TRUE,'Table1 Input'!S$1,'Table1 Input'!$B14),'Joint tables'!$E$1:$E$507,'Joint tables'!$F$1:$F$507),0)</f>
        <v>413565</v>
      </c>
    </row>
    <row r="15" spans="1:19" x14ac:dyDescent="0.25">
      <c r="A15" t="str">
        <f>_xlfn.XLOOKUP(B15,wasteprojectionmodel_actuals_20!D:D,wasteprojectionmodel_actuals_20!C:C)</f>
        <v>Organics</v>
      </c>
      <c r="B15" t="s">
        <v>31</v>
      </c>
      <c r="D15">
        <f>_xlfn.IFNA(_xlfn.XLOOKUP(_xlfn.TEXTJOIN("",TRUE,'Table1 Input'!D$1,'Table1 Input'!$B15),'Joint tables'!$E$1:$E$507,'Joint tables'!$F$1:$F$507),0)</f>
        <v>84001</v>
      </c>
      <c r="E15">
        <f>_xlfn.IFNA(_xlfn.XLOOKUP(_xlfn.TEXTJOIN("",TRUE,'Table1 Input'!E$1,'Table1 Input'!$B15),'Joint tables'!$E$1:$E$507,'Joint tables'!$F$1:$F$507),0)</f>
        <v>179412</v>
      </c>
      <c r="F15">
        <f>_xlfn.IFNA(_xlfn.XLOOKUP(_xlfn.TEXTJOIN("",TRUE,'Table1 Input'!F$1,'Table1 Input'!$B15),'Joint tables'!$E$1:$E$507,'Joint tables'!$F$1:$F$507),0)</f>
        <v>121329.9</v>
      </c>
      <c r="G15">
        <f>_xlfn.IFNA(_xlfn.XLOOKUP(_xlfn.TEXTJOIN("",TRUE,'Table1 Input'!G$1,'Table1 Input'!$B15),'Joint tables'!$E$1:$E$507,'Joint tables'!$F$1:$F$507),0)</f>
        <v>157544.9</v>
      </c>
      <c r="H15">
        <f>_xlfn.IFNA(_xlfn.XLOOKUP(_xlfn.TEXTJOIN("",TRUE,'Table1 Input'!H$1,'Table1 Input'!$B15),'Joint tables'!$E$1:$E$507,'Joint tables'!$F$1:$F$507),0)</f>
        <v>162923.6</v>
      </c>
      <c r="I15">
        <f>_xlfn.IFNA(_xlfn.XLOOKUP(_xlfn.TEXTJOIN("",TRUE,'Table1 Input'!I$1,'Table1 Input'!$B15),'Joint tables'!$E$1:$E$507,'Joint tables'!$F$1:$F$507),0)</f>
        <v>106958.6</v>
      </c>
      <c r="J15">
        <f>_xlfn.IFNA(_xlfn.XLOOKUP(_xlfn.TEXTJOIN("",TRUE,'Table1 Input'!J$1,'Table1 Input'!$B15),'Joint tables'!$E$1:$E$507,'Joint tables'!$F$1:$F$507),0)</f>
        <v>112536</v>
      </c>
      <c r="K15">
        <f>_xlfn.IFNA(_xlfn.XLOOKUP(_xlfn.TEXTJOIN("",TRUE,'Table1 Input'!K$1,'Table1 Input'!$B15),'Joint tables'!$E$1:$E$507,'Joint tables'!$F$1:$F$507),0)</f>
        <v>129429.7</v>
      </c>
      <c r="L15">
        <f>_xlfn.IFNA(_xlfn.XLOOKUP(_xlfn.TEXTJOIN("",TRUE,'Table1 Input'!L$1,'Table1 Input'!$B15),'Joint tables'!$E$1:$E$507,'Joint tables'!$F$1:$F$507),0)</f>
        <v>117953.7</v>
      </c>
      <c r="M15">
        <f>_xlfn.IFNA(_xlfn.XLOOKUP(_xlfn.TEXTJOIN("",TRUE,'Table1 Input'!M$1,'Table1 Input'!$B15),'Joint tables'!$E$1:$E$507,'Joint tables'!$F$1:$F$507),0)</f>
        <v>193828.65</v>
      </c>
      <c r="N15">
        <f>_xlfn.IFNA(_xlfn.XLOOKUP(_xlfn.TEXTJOIN("",TRUE,'Table1 Input'!N$1,'Table1 Input'!$B15),'Joint tables'!$E$1:$E$507,'Joint tables'!$F$1:$F$507),0)</f>
        <v>203710.4</v>
      </c>
      <c r="O15">
        <f>_xlfn.IFNA(_xlfn.XLOOKUP(_xlfn.TEXTJOIN("",TRUE,'Table1 Input'!O$1,'Table1 Input'!$B15),'Joint tables'!$E$1:$E$507,'Joint tables'!$F$1:$F$507),0)</f>
        <v>227405.6</v>
      </c>
      <c r="P15">
        <f>_xlfn.IFNA(_xlfn.XLOOKUP(_xlfn.TEXTJOIN("",TRUE,'Table1 Input'!P$1,'Table1 Input'!$B15),'Joint tables'!$E$1:$E$507,'Joint tables'!$F$1:$F$507),0)</f>
        <v>187632</v>
      </c>
      <c r="Q15">
        <f>_xlfn.IFNA(_xlfn.XLOOKUP(_xlfn.TEXTJOIN("",TRUE,'Table1 Input'!Q$1,'Table1 Input'!$B15),'Joint tables'!$E$1:$E$507,'Joint tables'!$F$1:$F$507),0)</f>
        <v>193094</v>
      </c>
      <c r="R15">
        <f>_xlfn.IFNA(_xlfn.XLOOKUP(_xlfn.TEXTJOIN("",TRUE,'Table1 Input'!R$1,'Table1 Input'!$B15),'Joint tables'!$E$1:$E$507,'Joint tables'!$F$1:$F$507),0)</f>
        <v>202195</v>
      </c>
      <c r="S15">
        <f>_xlfn.IFNA(_xlfn.XLOOKUP(_xlfn.TEXTJOIN("",TRUE,'Table1 Input'!S$1,'Table1 Input'!$B15),'Joint tables'!$E$1:$E$507,'Joint tables'!$F$1:$F$507),0)</f>
        <v>289438</v>
      </c>
    </row>
    <row r="16" spans="1:19" x14ac:dyDescent="0.25">
      <c r="A16" t="str">
        <f>_xlfn.XLOOKUP(B16,wasteprojectionmodel_actuals_20!D:D,wasteprojectionmodel_actuals_20!C:C)</f>
        <v>Paper and cardboard</v>
      </c>
      <c r="B16" t="s">
        <v>33</v>
      </c>
      <c r="D16">
        <f>_xlfn.IFNA(_xlfn.XLOOKUP(_xlfn.TEXTJOIN("",TRUE,'Table1 Input'!D$1,'Table1 Input'!$B16),'Joint tables'!$E$1:$E$507,'Joint tables'!$F$1:$F$507),0)</f>
        <v>408814</v>
      </c>
      <c r="E16">
        <f>_xlfn.IFNA(_xlfn.XLOOKUP(_xlfn.TEXTJOIN("",TRUE,'Table1 Input'!E$1,'Table1 Input'!$B16),'Joint tables'!$E$1:$E$507,'Joint tables'!$F$1:$F$507),0)</f>
        <v>366919</v>
      </c>
      <c r="F16">
        <f>_xlfn.IFNA(_xlfn.XLOOKUP(_xlfn.TEXTJOIN("",TRUE,'Table1 Input'!F$1,'Table1 Input'!$B16),'Joint tables'!$E$1:$E$507,'Joint tables'!$F$1:$F$507),0)</f>
        <v>379546.38</v>
      </c>
      <c r="G16">
        <f>_xlfn.IFNA(_xlfn.XLOOKUP(_xlfn.TEXTJOIN("",TRUE,'Table1 Input'!G$1,'Table1 Input'!$B16),'Joint tables'!$E$1:$E$507,'Joint tables'!$F$1:$F$507),0)</f>
        <v>449376.98</v>
      </c>
      <c r="H16">
        <f>_xlfn.IFNA(_xlfn.XLOOKUP(_xlfn.TEXTJOIN("",TRUE,'Table1 Input'!H$1,'Table1 Input'!$B16),'Joint tables'!$E$1:$E$507,'Joint tables'!$F$1:$F$507),0)</f>
        <v>192303.91999999998</v>
      </c>
      <c r="I16">
        <f>_xlfn.IFNA(_xlfn.XLOOKUP(_xlfn.TEXTJOIN("",TRUE,'Table1 Input'!I$1,'Table1 Input'!$B16),'Joint tables'!$E$1:$E$507,'Joint tables'!$F$1:$F$507),0)</f>
        <v>211481.91999999998</v>
      </c>
      <c r="J16">
        <f>_xlfn.IFNA(_xlfn.XLOOKUP(_xlfn.TEXTJOIN("",TRUE,'Table1 Input'!J$1,'Table1 Input'!$B16),'Joint tables'!$E$1:$E$507,'Joint tables'!$F$1:$F$507),0)</f>
        <v>277662.2</v>
      </c>
      <c r="K16">
        <f>_xlfn.IFNA(_xlfn.XLOOKUP(_xlfn.TEXTJOIN("",TRUE,'Table1 Input'!K$1,'Table1 Input'!$B16),'Joint tables'!$E$1:$E$507,'Joint tables'!$F$1:$F$507),0)</f>
        <v>635293.14</v>
      </c>
      <c r="L16">
        <f>_xlfn.IFNA(_xlfn.XLOOKUP(_xlfn.TEXTJOIN("",TRUE,'Table1 Input'!L$1,'Table1 Input'!$B16),'Joint tables'!$E$1:$E$507,'Joint tables'!$F$1:$F$507),0)</f>
        <v>621051.14</v>
      </c>
      <c r="M16">
        <f>_xlfn.IFNA(_xlfn.XLOOKUP(_xlfn.TEXTJOIN("",TRUE,'Table1 Input'!M$1,'Table1 Input'!$B16),'Joint tables'!$E$1:$E$507,'Joint tables'!$F$1:$F$507),0)</f>
        <v>210298.13</v>
      </c>
      <c r="N16">
        <f>_xlfn.IFNA(_xlfn.XLOOKUP(_xlfn.TEXTJOIN("",TRUE,'Table1 Input'!N$1,'Table1 Input'!$B16),'Joint tables'!$E$1:$E$507,'Joint tables'!$F$1:$F$507),0)</f>
        <v>515963.48000000004</v>
      </c>
      <c r="O16">
        <f>_xlfn.IFNA(_xlfn.XLOOKUP(_xlfn.TEXTJOIN("",TRUE,'Table1 Input'!O$1,'Table1 Input'!$B16),'Joint tables'!$E$1:$E$507,'Joint tables'!$F$1:$F$507),0)</f>
        <v>485156.12</v>
      </c>
      <c r="P16">
        <f>_xlfn.IFNA(_xlfn.XLOOKUP(_xlfn.TEXTJOIN("",TRUE,'Table1 Input'!P$1,'Table1 Input'!$B16),'Joint tables'!$E$1:$E$507,'Joint tables'!$F$1:$F$507),0)</f>
        <v>513054</v>
      </c>
      <c r="Q16">
        <f>_xlfn.IFNA(_xlfn.XLOOKUP(_xlfn.TEXTJOIN("",TRUE,'Table1 Input'!Q$1,'Table1 Input'!$B16),'Joint tables'!$E$1:$E$507,'Joint tables'!$F$1:$F$507),0)</f>
        <v>553108</v>
      </c>
      <c r="R16">
        <f>_xlfn.IFNA(_xlfn.XLOOKUP(_xlfn.TEXTJOIN("",TRUE,'Table1 Input'!R$1,'Table1 Input'!$B16),'Joint tables'!$E$1:$E$507,'Joint tables'!$F$1:$F$507),0)</f>
        <v>402325</v>
      </c>
      <c r="S16">
        <f>_xlfn.IFNA(_xlfn.XLOOKUP(_xlfn.TEXTJOIN("",TRUE,'Table1 Input'!S$1,'Table1 Input'!$B16),'Joint tables'!$E$1:$E$507,'Joint tables'!$F$1:$F$507),0)</f>
        <v>304509</v>
      </c>
    </row>
    <row r="17" spans="1:19" x14ac:dyDescent="0.25">
      <c r="A17" t="str">
        <f>_xlfn.XLOOKUP(B17,wasteprojectionmodel_actuals_20!D:D,wasteprojectionmodel_actuals_20!C:C)</f>
        <v>Paper and cardboard</v>
      </c>
      <c r="B17" t="s">
        <v>34</v>
      </c>
      <c r="D17">
        <f>_xlfn.IFNA(_xlfn.XLOOKUP(_xlfn.TEXTJOIN("",TRUE,'Table1 Input'!D$1,'Table1 Input'!$B17),'Joint tables'!$E$1:$E$507,'Joint tables'!$F$1:$F$507),0)</f>
        <v>175611</v>
      </c>
      <c r="E17">
        <f>_xlfn.IFNA(_xlfn.XLOOKUP(_xlfn.TEXTJOIN("",TRUE,'Table1 Input'!E$1,'Table1 Input'!$B17),'Joint tables'!$E$1:$E$507,'Joint tables'!$F$1:$F$507),0)</f>
        <v>93801</v>
      </c>
      <c r="F17">
        <f>_xlfn.IFNA(_xlfn.XLOOKUP(_xlfn.TEXTJOIN("",TRUE,'Table1 Input'!F$1,'Table1 Input'!$B17),'Joint tables'!$E$1:$E$507,'Joint tables'!$F$1:$F$507),0)</f>
        <v>85782</v>
      </c>
      <c r="G17">
        <f>_xlfn.IFNA(_xlfn.XLOOKUP(_xlfn.TEXTJOIN("",TRUE,'Table1 Input'!G$1,'Table1 Input'!$B17),'Joint tables'!$E$1:$E$507,'Joint tables'!$F$1:$F$507),0)</f>
        <v>347025</v>
      </c>
      <c r="H17">
        <f>_xlfn.IFNA(_xlfn.XLOOKUP(_xlfn.TEXTJOIN("",TRUE,'Table1 Input'!H$1,'Table1 Input'!$B17),'Joint tables'!$E$1:$E$507,'Joint tables'!$F$1:$F$507),0)</f>
        <v>65453</v>
      </c>
      <c r="I17">
        <f>_xlfn.IFNA(_xlfn.XLOOKUP(_xlfn.TEXTJOIN("",TRUE,'Table1 Input'!I$1,'Table1 Input'!$B17),'Joint tables'!$E$1:$E$507,'Joint tables'!$F$1:$F$507),0)</f>
        <v>27000</v>
      </c>
      <c r="J17">
        <f>_xlfn.IFNA(_xlfn.XLOOKUP(_xlfn.TEXTJOIN("",TRUE,'Table1 Input'!J$1,'Table1 Input'!$B17),'Joint tables'!$E$1:$E$507,'Joint tables'!$F$1:$F$507),0)</f>
        <v>9381</v>
      </c>
      <c r="K17">
        <f>_xlfn.IFNA(_xlfn.XLOOKUP(_xlfn.TEXTJOIN("",TRUE,'Table1 Input'!K$1,'Table1 Input'!$B17),'Joint tables'!$E$1:$E$507,'Joint tables'!$F$1:$F$507),0)</f>
        <v>31040</v>
      </c>
      <c r="L17">
        <f>_xlfn.IFNA(_xlfn.XLOOKUP(_xlfn.TEXTJOIN("",TRUE,'Table1 Input'!L$1,'Table1 Input'!$B17),'Joint tables'!$E$1:$E$507,'Joint tables'!$F$1:$F$507),0)</f>
        <v>23743</v>
      </c>
      <c r="M17">
        <f>_xlfn.IFNA(_xlfn.XLOOKUP(_xlfn.TEXTJOIN("",TRUE,'Table1 Input'!M$1,'Table1 Input'!$B17),'Joint tables'!$E$1:$E$507,'Joint tables'!$F$1:$F$507),0)</f>
        <v>7939</v>
      </c>
      <c r="N17">
        <f>_xlfn.IFNA(_xlfn.XLOOKUP(_xlfn.TEXTJOIN("",TRUE,'Table1 Input'!N$1,'Table1 Input'!$B17),'Joint tables'!$E$1:$E$507,'Joint tables'!$F$1:$F$507),0)</f>
        <v>30186</v>
      </c>
      <c r="O17">
        <f>_xlfn.IFNA(_xlfn.XLOOKUP(_xlfn.TEXTJOIN("",TRUE,'Table1 Input'!O$1,'Table1 Input'!$B17),'Joint tables'!$E$1:$E$507,'Joint tables'!$F$1:$F$507),0)</f>
        <v>129382</v>
      </c>
      <c r="P17">
        <f>_xlfn.IFNA(_xlfn.XLOOKUP(_xlfn.TEXTJOIN("",TRUE,'Table1 Input'!P$1,'Table1 Input'!$B17),'Joint tables'!$E$1:$E$507,'Joint tables'!$F$1:$F$507),0)</f>
        <v>120541</v>
      </c>
      <c r="Q17">
        <f>_xlfn.IFNA(_xlfn.XLOOKUP(_xlfn.TEXTJOIN("",TRUE,'Table1 Input'!Q$1,'Table1 Input'!$B17),'Joint tables'!$E$1:$E$507,'Joint tables'!$F$1:$F$507),0)</f>
        <v>58171</v>
      </c>
      <c r="R17">
        <f>_xlfn.IFNA(_xlfn.XLOOKUP(_xlfn.TEXTJOIN("",TRUE,'Table1 Input'!R$1,'Table1 Input'!$B17),'Joint tables'!$E$1:$E$507,'Joint tables'!$F$1:$F$507),0)</f>
        <v>23725</v>
      </c>
      <c r="S17">
        <f>_xlfn.IFNA(_xlfn.XLOOKUP(_xlfn.TEXTJOIN("",TRUE,'Table1 Input'!S$1,'Table1 Input'!$B17),'Joint tables'!$E$1:$E$507,'Joint tables'!$F$1:$F$507),0)</f>
        <v>20977</v>
      </c>
    </row>
    <row r="18" spans="1:19" x14ac:dyDescent="0.25">
      <c r="A18" t="str">
        <f>_xlfn.XLOOKUP(B18,wasteprojectionmodel_actuals_20!D:D,wasteprojectionmodel_actuals_20!C:C)</f>
        <v>Paper and cardboard</v>
      </c>
      <c r="B18" t="s">
        <v>35</v>
      </c>
      <c r="D18">
        <f>_xlfn.IFNA(_xlfn.XLOOKUP(_xlfn.TEXTJOIN("",TRUE,'Table1 Input'!D$1,'Table1 Input'!$B18),'Joint tables'!$E$1:$E$507,'Joint tables'!$F$1:$F$507),0)</f>
        <v>10004</v>
      </c>
      <c r="E18">
        <f>_xlfn.IFNA(_xlfn.XLOOKUP(_xlfn.TEXTJOIN("",TRUE,'Table1 Input'!E$1,'Table1 Input'!$B18),'Joint tables'!$E$1:$E$507,'Joint tables'!$F$1:$F$507),0)</f>
        <v>136367</v>
      </c>
      <c r="F18">
        <f>_xlfn.IFNA(_xlfn.XLOOKUP(_xlfn.TEXTJOIN("",TRUE,'Table1 Input'!F$1,'Table1 Input'!$B18),'Joint tables'!$E$1:$E$507,'Joint tables'!$F$1:$F$507),0)</f>
        <v>163881</v>
      </c>
      <c r="G18">
        <f>_xlfn.IFNA(_xlfn.XLOOKUP(_xlfn.TEXTJOIN("",TRUE,'Table1 Input'!G$1,'Table1 Input'!$B18),'Joint tables'!$E$1:$E$507,'Joint tables'!$F$1:$F$507),0)</f>
        <v>26130</v>
      </c>
      <c r="H18">
        <f>_xlfn.IFNA(_xlfn.XLOOKUP(_xlfn.TEXTJOIN("",TRUE,'Table1 Input'!H$1,'Table1 Input'!$B18),'Joint tables'!$E$1:$E$507,'Joint tables'!$F$1:$F$507),0)</f>
        <v>545156</v>
      </c>
      <c r="I18">
        <f>_xlfn.IFNA(_xlfn.XLOOKUP(_xlfn.TEXTJOIN("",TRUE,'Table1 Input'!I$1,'Table1 Input'!$B18),'Joint tables'!$E$1:$E$507,'Joint tables'!$F$1:$F$507),0)</f>
        <v>589959</v>
      </c>
      <c r="J18">
        <f>_xlfn.IFNA(_xlfn.XLOOKUP(_xlfn.TEXTJOIN("",TRUE,'Table1 Input'!J$1,'Table1 Input'!$B18),'Joint tables'!$E$1:$E$507,'Joint tables'!$F$1:$F$507),0)</f>
        <v>682321</v>
      </c>
      <c r="K18">
        <f>_xlfn.IFNA(_xlfn.XLOOKUP(_xlfn.TEXTJOIN("",TRUE,'Table1 Input'!K$1,'Table1 Input'!$B18),'Joint tables'!$E$1:$E$507,'Joint tables'!$F$1:$F$507),0)</f>
        <v>84717</v>
      </c>
      <c r="L18">
        <f>_xlfn.IFNA(_xlfn.XLOOKUP(_xlfn.TEXTJOIN("",TRUE,'Table1 Input'!L$1,'Table1 Input'!$B18),'Joint tables'!$E$1:$E$507,'Joint tables'!$F$1:$F$507),0)</f>
        <v>123126</v>
      </c>
      <c r="M18">
        <f>_xlfn.IFNA(_xlfn.XLOOKUP(_xlfn.TEXTJOIN("",TRUE,'Table1 Input'!M$1,'Table1 Input'!$B18),'Joint tables'!$E$1:$E$507,'Joint tables'!$F$1:$F$507),0)</f>
        <v>512779</v>
      </c>
      <c r="N18">
        <f>_xlfn.IFNA(_xlfn.XLOOKUP(_xlfn.TEXTJOIN("",TRUE,'Table1 Input'!N$1,'Table1 Input'!$B18),'Joint tables'!$E$1:$E$507,'Joint tables'!$F$1:$F$507),0)</f>
        <v>138211</v>
      </c>
      <c r="O18">
        <f>_xlfn.IFNA(_xlfn.XLOOKUP(_xlfn.TEXTJOIN("",TRUE,'Table1 Input'!O$1,'Table1 Input'!$B18),'Joint tables'!$E$1:$E$507,'Joint tables'!$F$1:$F$507),0)</f>
        <v>146114</v>
      </c>
      <c r="P18">
        <f>_xlfn.IFNA(_xlfn.XLOOKUP(_xlfn.TEXTJOIN("",TRUE,'Table1 Input'!P$1,'Table1 Input'!$B18),'Joint tables'!$E$1:$E$507,'Joint tables'!$F$1:$F$507),0)</f>
        <v>38812</v>
      </c>
      <c r="Q18">
        <f>_xlfn.IFNA(_xlfn.XLOOKUP(_xlfn.TEXTJOIN("",TRUE,'Table1 Input'!Q$1,'Table1 Input'!$B18),'Joint tables'!$E$1:$E$507,'Joint tables'!$F$1:$F$507),0)</f>
        <v>125031</v>
      </c>
      <c r="R18">
        <f>_xlfn.IFNA(_xlfn.XLOOKUP(_xlfn.TEXTJOIN("",TRUE,'Table1 Input'!R$1,'Table1 Input'!$B18),'Joint tables'!$E$1:$E$507,'Joint tables'!$F$1:$F$507),0)</f>
        <v>132248</v>
      </c>
      <c r="S18">
        <f>_xlfn.IFNA(_xlfn.XLOOKUP(_xlfn.TEXTJOIN("",TRUE,'Table1 Input'!S$1,'Table1 Input'!$B18),'Joint tables'!$E$1:$E$507,'Joint tables'!$F$1:$F$507),0)</f>
        <v>254236</v>
      </c>
    </row>
    <row r="19" spans="1:19" x14ac:dyDescent="0.25">
      <c r="A19" t="str">
        <f>_xlfn.XLOOKUP(B19,wasteprojectionmodel_actuals_20!D:D,wasteprojectionmodel_actuals_20!C:C)</f>
        <v>Paper and cardboard</v>
      </c>
      <c r="B19" t="s">
        <v>36</v>
      </c>
      <c r="D19">
        <f>_xlfn.IFNA(_xlfn.XLOOKUP(_xlfn.TEXTJOIN("",TRUE,'Table1 Input'!D$1,'Table1 Input'!$B19),'Joint tables'!$E$1:$E$507,'Joint tables'!$F$1:$F$507),0)</f>
        <v>224926</v>
      </c>
      <c r="E19">
        <f>_xlfn.IFNA(_xlfn.XLOOKUP(_xlfn.TEXTJOIN("",TRUE,'Table1 Input'!E$1,'Table1 Input'!$B19),'Joint tables'!$E$1:$E$507,'Joint tables'!$F$1:$F$507),0)</f>
        <v>56355</v>
      </c>
      <c r="F19">
        <f>_xlfn.IFNA(_xlfn.XLOOKUP(_xlfn.TEXTJOIN("",TRUE,'Table1 Input'!F$1,'Table1 Input'!$B19),'Joint tables'!$E$1:$E$507,'Joint tables'!$F$1:$F$507),0)</f>
        <v>89265</v>
      </c>
      <c r="G19">
        <f>_xlfn.IFNA(_xlfn.XLOOKUP(_xlfn.TEXTJOIN("",TRUE,'Table1 Input'!G$1,'Table1 Input'!$B19),'Joint tables'!$E$1:$E$507,'Joint tables'!$F$1:$F$507),0)</f>
        <v>3413</v>
      </c>
      <c r="H19">
        <f>_xlfn.IFNA(_xlfn.XLOOKUP(_xlfn.TEXTJOIN("",TRUE,'Table1 Input'!H$1,'Table1 Input'!$B19),'Joint tables'!$E$1:$E$507,'Joint tables'!$F$1:$F$507),0)</f>
        <v>981</v>
      </c>
      <c r="I19">
        <f>_xlfn.IFNA(_xlfn.XLOOKUP(_xlfn.TEXTJOIN("",TRUE,'Table1 Input'!I$1,'Table1 Input'!$B19),'Joint tables'!$E$1:$E$507,'Joint tables'!$F$1:$F$507),0)</f>
        <v>8297</v>
      </c>
      <c r="J19">
        <f>_xlfn.IFNA(_xlfn.XLOOKUP(_xlfn.TEXTJOIN("",TRUE,'Table1 Input'!J$1,'Table1 Input'!$B19),'Joint tables'!$E$1:$E$507,'Joint tables'!$F$1:$F$507),0)</f>
        <v>49936</v>
      </c>
      <c r="K19">
        <f>_xlfn.IFNA(_xlfn.XLOOKUP(_xlfn.TEXTJOIN("",TRUE,'Table1 Input'!K$1,'Table1 Input'!$B19),'Joint tables'!$E$1:$E$507,'Joint tables'!$F$1:$F$507),0)</f>
        <v>32593</v>
      </c>
      <c r="L19">
        <f>_xlfn.IFNA(_xlfn.XLOOKUP(_xlfn.TEXTJOIN("",TRUE,'Table1 Input'!L$1,'Table1 Input'!$B19),'Joint tables'!$E$1:$E$507,'Joint tables'!$F$1:$F$507),0)</f>
        <v>0</v>
      </c>
      <c r="M19">
        <f>_xlfn.IFNA(_xlfn.XLOOKUP(_xlfn.TEXTJOIN("",TRUE,'Table1 Input'!M$1,'Table1 Input'!$B19),'Joint tables'!$E$1:$E$507,'Joint tables'!$F$1:$F$507),0)</f>
        <v>146440</v>
      </c>
      <c r="N19">
        <f>_xlfn.IFNA(_xlfn.XLOOKUP(_xlfn.TEXTJOIN("",TRUE,'Table1 Input'!N$1,'Table1 Input'!$B19),'Joint tables'!$E$1:$E$507,'Joint tables'!$F$1:$F$507),0)</f>
        <v>173023</v>
      </c>
      <c r="O19">
        <f>_xlfn.IFNA(_xlfn.XLOOKUP(_xlfn.TEXTJOIN("",TRUE,'Table1 Input'!O$1,'Table1 Input'!$B19),'Joint tables'!$E$1:$E$507,'Joint tables'!$F$1:$F$507),0)</f>
        <v>24293</v>
      </c>
      <c r="P19">
        <f>_xlfn.IFNA(_xlfn.XLOOKUP(_xlfn.TEXTJOIN("",TRUE,'Table1 Input'!P$1,'Table1 Input'!$B19),'Joint tables'!$E$1:$E$507,'Joint tables'!$F$1:$F$507),0)</f>
        <v>173752</v>
      </c>
      <c r="Q19">
        <f>_xlfn.IFNA(_xlfn.XLOOKUP(_xlfn.TEXTJOIN("",TRUE,'Table1 Input'!Q$1,'Table1 Input'!$B19),'Joint tables'!$E$1:$E$507,'Joint tables'!$F$1:$F$507),0)</f>
        <v>29099</v>
      </c>
      <c r="R19">
        <f>_xlfn.IFNA(_xlfn.XLOOKUP(_xlfn.TEXTJOIN("",TRUE,'Table1 Input'!R$1,'Table1 Input'!$B19),'Joint tables'!$E$1:$E$507,'Joint tables'!$F$1:$F$507),0)</f>
        <v>140854</v>
      </c>
      <c r="S19">
        <f>_xlfn.IFNA(_xlfn.XLOOKUP(_xlfn.TEXTJOIN("",TRUE,'Table1 Input'!S$1,'Table1 Input'!$B19),'Joint tables'!$E$1:$E$507,'Joint tables'!$F$1:$F$507),0)</f>
        <v>37824</v>
      </c>
    </row>
    <row r="20" spans="1:19" x14ac:dyDescent="0.25">
      <c r="A20" t="str">
        <f>_xlfn.XLOOKUP(B20,wasteprojectionmodel_actuals_20!D:D,wasteprojectionmodel_actuals_20!C:C)</f>
        <v>Textiles</v>
      </c>
      <c r="B20" t="s">
        <v>38</v>
      </c>
      <c r="D20">
        <f>_xlfn.IFNA(_xlfn.XLOOKUP(_xlfn.TEXTJOIN("",TRUE,'Table1 Input'!D$1,'Table1 Input'!$B20),'Joint tables'!$E$1:$E$507,'Joint tables'!$F$1:$F$507),0)</f>
        <v>5000</v>
      </c>
      <c r="E20">
        <f>_xlfn.IFNA(_xlfn.XLOOKUP(_xlfn.TEXTJOIN("",TRUE,'Table1 Input'!E$1,'Table1 Input'!$B20),'Joint tables'!$E$1:$E$507,'Joint tables'!$F$1:$F$507),0)</f>
        <v>0</v>
      </c>
      <c r="F20">
        <f>_xlfn.IFNA(_xlfn.XLOOKUP(_xlfn.TEXTJOIN("",TRUE,'Table1 Input'!F$1,'Table1 Input'!$B20),'Joint tables'!$E$1:$E$507,'Joint tables'!$F$1:$F$507),0)</f>
        <v>0</v>
      </c>
      <c r="G20">
        <f>_xlfn.IFNA(_xlfn.XLOOKUP(_xlfn.TEXTJOIN("",TRUE,'Table1 Input'!G$1,'Table1 Input'!$B20),'Joint tables'!$E$1:$E$507,'Joint tables'!$F$1:$F$507),0)</f>
        <v>0</v>
      </c>
      <c r="H20">
        <f>_xlfn.IFNA(_xlfn.XLOOKUP(_xlfn.TEXTJOIN("",TRUE,'Table1 Input'!H$1,'Table1 Input'!$B20),'Joint tables'!$E$1:$E$507,'Joint tables'!$F$1:$F$507),0)</f>
        <v>500</v>
      </c>
      <c r="I20">
        <f>_xlfn.IFNA(_xlfn.XLOOKUP(_xlfn.TEXTJOIN("",TRUE,'Table1 Input'!I$1,'Table1 Input'!$B20),'Joint tables'!$E$1:$E$507,'Joint tables'!$F$1:$F$507),0)</f>
        <v>500</v>
      </c>
      <c r="J20">
        <f>_xlfn.IFNA(_xlfn.XLOOKUP(_xlfn.TEXTJOIN("",TRUE,'Table1 Input'!J$1,'Table1 Input'!$B20),'Joint tables'!$E$1:$E$507,'Joint tables'!$F$1:$F$507),0)</f>
        <v>0</v>
      </c>
      <c r="K20">
        <f>_xlfn.IFNA(_xlfn.XLOOKUP(_xlfn.TEXTJOIN("",TRUE,'Table1 Input'!K$1,'Table1 Input'!$B20),'Joint tables'!$E$1:$E$507,'Joint tables'!$F$1:$F$507),0)</f>
        <v>0</v>
      </c>
      <c r="L20">
        <f>_xlfn.IFNA(_xlfn.XLOOKUP(_xlfn.TEXTJOIN("",TRUE,'Table1 Input'!L$1,'Table1 Input'!$B20),'Joint tables'!$E$1:$E$507,'Joint tables'!$F$1:$F$507),0)</f>
        <v>0</v>
      </c>
      <c r="M20">
        <f>_xlfn.IFNA(_xlfn.XLOOKUP(_xlfn.TEXTJOIN("",TRUE,'Table1 Input'!M$1,'Table1 Input'!$B20),'Joint tables'!$E$1:$E$507,'Joint tables'!$F$1:$F$507),0)</f>
        <v>0</v>
      </c>
      <c r="N20">
        <f>_xlfn.IFNA(_xlfn.XLOOKUP(_xlfn.TEXTJOIN("",TRUE,'Table1 Input'!N$1,'Table1 Input'!$B20),'Joint tables'!$E$1:$E$507,'Joint tables'!$F$1:$F$507),0)</f>
        <v>0</v>
      </c>
      <c r="O20">
        <f>_xlfn.IFNA(_xlfn.XLOOKUP(_xlfn.TEXTJOIN("",TRUE,'Table1 Input'!O$1,'Table1 Input'!$B20),'Joint tables'!$E$1:$E$507,'Joint tables'!$F$1:$F$507),0)</f>
        <v>0</v>
      </c>
      <c r="P20">
        <f>_xlfn.IFNA(_xlfn.XLOOKUP(_xlfn.TEXTJOIN("",TRUE,'Table1 Input'!P$1,'Table1 Input'!$B20),'Joint tables'!$E$1:$E$507,'Joint tables'!$F$1:$F$507),0)</f>
        <v>0</v>
      </c>
      <c r="Q20">
        <f>_xlfn.IFNA(_xlfn.XLOOKUP(_xlfn.TEXTJOIN("",TRUE,'Table1 Input'!Q$1,'Table1 Input'!$B20),'Joint tables'!$E$1:$E$507,'Joint tables'!$F$1:$F$507),0)</f>
        <v>250</v>
      </c>
      <c r="R20">
        <f>_xlfn.IFNA(_xlfn.XLOOKUP(_xlfn.TEXTJOIN("",TRUE,'Table1 Input'!R$1,'Table1 Input'!$B20),'Joint tables'!$E$1:$E$507,'Joint tables'!$F$1:$F$507),0)</f>
        <v>0</v>
      </c>
      <c r="S20">
        <f>_xlfn.IFNA(_xlfn.XLOOKUP(_xlfn.TEXTJOIN("",TRUE,'Table1 Input'!S$1,'Table1 Input'!$B20),'Joint tables'!$E$1:$E$507,'Joint tables'!$F$1:$F$507),0)</f>
        <v>0</v>
      </c>
    </row>
    <row r="21" spans="1:19" x14ac:dyDescent="0.25">
      <c r="A21" t="str">
        <f>_xlfn.XLOOKUP(B21,wasteprojectionmodel_actuals_20!D:D,wasteprojectionmodel_actuals_20!C:C)</f>
        <v>Textiles</v>
      </c>
      <c r="B21" t="s">
        <v>39</v>
      </c>
      <c r="D21">
        <f>_xlfn.IFNA(_xlfn.XLOOKUP(_xlfn.TEXTJOIN("",TRUE,'Table1 Input'!D$1,'Table1 Input'!$B21),'Joint tables'!$E$1:$E$507,'Joint tables'!$F$1:$F$507),0)</f>
        <v>900</v>
      </c>
      <c r="E21">
        <f>_xlfn.IFNA(_xlfn.XLOOKUP(_xlfn.TEXTJOIN("",TRUE,'Table1 Input'!E$1,'Table1 Input'!$B21),'Joint tables'!$E$1:$E$507,'Joint tables'!$F$1:$F$507),0)</f>
        <v>2320</v>
      </c>
      <c r="F21">
        <f>_xlfn.IFNA(_xlfn.XLOOKUP(_xlfn.TEXTJOIN("",TRUE,'Table1 Input'!F$1,'Table1 Input'!$B21),'Joint tables'!$E$1:$E$507,'Joint tables'!$F$1:$F$507),0)</f>
        <v>507.6</v>
      </c>
      <c r="G21">
        <f>_xlfn.IFNA(_xlfn.XLOOKUP(_xlfn.TEXTJOIN("",TRUE,'Table1 Input'!G$1,'Table1 Input'!$B21),'Joint tables'!$E$1:$E$507,'Joint tables'!$F$1:$F$507),0)</f>
        <v>1209.5999999999999</v>
      </c>
      <c r="H21">
        <f>_xlfn.IFNA(_xlfn.XLOOKUP(_xlfn.TEXTJOIN("",TRUE,'Table1 Input'!H$1,'Table1 Input'!$B21),'Joint tables'!$E$1:$E$507,'Joint tables'!$F$1:$F$507),0)</f>
        <v>678.4</v>
      </c>
      <c r="I21">
        <f>_xlfn.IFNA(_xlfn.XLOOKUP(_xlfn.TEXTJOIN("",TRUE,'Table1 Input'!I$1,'Table1 Input'!$B21),'Joint tables'!$E$1:$E$507,'Joint tables'!$F$1:$F$507),0)</f>
        <v>678.4</v>
      </c>
      <c r="J21">
        <f>_xlfn.IFNA(_xlfn.XLOOKUP(_xlfn.TEXTJOIN("",TRUE,'Table1 Input'!J$1,'Table1 Input'!$B21),'Joint tables'!$E$1:$E$507,'Joint tables'!$F$1:$F$507),0)</f>
        <v>1184</v>
      </c>
      <c r="K21">
        <f>_xlfn.IFNA(_xlfn.XLOOKUP(_xlfn.TEXTJOIN("",TRUE,'Table1 Input'!K$1,'Table1 Input'!$B21),'Joint tables'!$E$1:$E$507,'Joint tables'!$F$1:$F$507),0)</f>
        <v>822.8</v>
      </c>
      <c r="L21">
        <f>_xlfn.IFNA(_xlfn.XLOOKUP(_xlfn.TEXTJOIN("",TRUE,'Table1 Input'!L$1,'Table1 Input'!$B21),'Joint tables'!$E$1:$E$507,'Joint tables'!$F$1:$F$507),0)</f>
        <v>1742.8</v>
      </c>
      <c r="M21">
        <f>_xlfn.IFNA(_xlfn.XLOOKUP(_xlfn.TEXTJOIN("",TRUE,'Table1 Input'!M$1,'Table1 Input'!$B21),'Joint tables'!$E$1:$E$507,'Joint tables'!$F$1:$F$507),0)</f>
        <v>302.60000000000002</v>
      </c>
      <c r="N21">
        <f>_xlfn.IFNA(_xlfn.XLOOKUP(_xlfn.TEXTJOIN("",TRUE,'Table1 Input'!N$1,'Table1 Input'!$B21),'Joint tables'!$E$1:$E$507,'Joint tables'!$F$1:$F$507),0)</f>
        <v>369.6</v>
      </c>
      <c r="O21">
        <f>_xlfn.IFNA(_xlfn.XLOOKUP(_xlfn.TEXTJOIN("",TRUE,'Table1 Input'!O$1,'Table1 Input'!$B21),'Joint tables'!$E$1:$E$507,'Joint tables'!$F$1:$F$507),0)</f>
        <v>682.4</v>
      </c>
      <c r="P21">
        <f>_xlfn.IFNA(_xlfn.XLOOKUP(_xlfn.TEXTJOIN("",TRUE,'Table1 Input'!P$1,'Table1 Input'!$B21),'Joint tables'!$E$1:$E$507,'Joint tables'!$F$1:$F$507),0)</f>
        <v>0</v>
      </c>
      <c r="Q21">
        <f>_xlfn.IFNA(_xlfn.XLOOKUP(_xlfn.TEXTJOIN("",TRUE,'Table1 Input'!Q$1,'Table1 Input'!$B21),'Joint tables'!$E$1:$E$507,'Joint tables'!$F$1:$F$507),0)</f>
        <v>250</v>
      </c>
      <c r="R21">
        <f>_xlfn.IFNA(_xlfn.XLOOKUP(_xlfn.TEXTJOIN("",TRUE,'Table1 Input'!R$1,'Table1 Input'!$B21),'Joint tables'!$E$1:$E$507,'Joint tables'!$F$1:$F$507),0)</f>
        <v>32000</v>
      </c>
      <c r="S21">
        <f>_xlfn.IFNA(_xlfn.XLOOKUP(_xlfn.TEXTJOIN("",TRUE,'Table1 Input'!S$1,'Table1 Input'!$B21),'Joint tables'!$E$1:$E$507,'Joint tables'!$F$1:$F$507),0)</f>
        <v>33184</v>
      </c>
    </row>
    <row r="22" spans="1:19" x14ac:dyDescent="0.25">
      <c r="A22" t="str">
        <f>_xlfn.XLOOKUP(B22,wasteprojectionmodel_actuals_20!D:D,wasteprojectionmodel_actuals_20!C:C)</f>
        <v>Tyres and rubber</v>
      </c>
      <c r="B22" t="s">
        <v>41</v>
      </c>
      <c r="D22">
        <f>_xlfn.IFNA(_xlfn.XLOOKUP(_xlfn.TEXTJOIN("",TRUE,'Table1 Input'!D$1,'Table1 Input'!$B22),'Joint tables'!$E$1:$E$507,'Joint tables'!$F$1:$F$507),0)</f>
        <v>2586</v>
      </c>
      <c r="E22">
        <f>_xlfn.IFNA(_xlfn.XLOOKUP(_xlfn.TEXTJOIN("",TRUE,'Table1 Input'!E$1,'Table1 Input'!$B22),'Joint tables'!$E$1:$E$507,'Joint tables'!$F$1:$F$507),0)</f>
        <v>0</v>
      </c>
      <c r="F22">
        <f>_xlfn.IFNA(_xlfn.XLOOKUP(_xlfn.TEXTJOIN("",TRUE,'Table1 Input'!F$1,'Table1 Input'!$B22),'Joint tables'!$E$1:$E$507,'Joint tables'!$F$1:$F$507),0)</f>
        <v>0</v>
      </c>
      <c r="G22">
        <f>_xlfn.IFNA(_xlfn.XLOOKUP(_xlfn.TEXTJOIN("",TRUE,'Table1 Input'!G$1,'Table1 Input'!$B22),'Joint tables'!$E$1:$E$507,'Joint tables'!$F$1:$F$507),0)</f>
        <v>0</v>
      </c>
      <c r="H22">
        <f>_xlfn.IFNA(_xlfn.XLOOKUP(_xlfn.TEXTJOIN("",TRUE,'Table1 Input'!H$1,'Table1 Input'!$B22),'Joint tables'!$E$1:$E$507,'Joint tables'!$F$1:$F$507),0)</f>
        <v>0</v>
      </c>
      <c r="I22">
        <f>_xlfn.IFNA(_xlfn.XLOOKUP(_xlfn.TEXTJOIN("",TRUE,'Table1 Input'!I$1,'Table1 Input'!$B22),'Joint tables'!$E$1:$E$507,'Joint tables'!$F$1:$F$507),0)</f>
        <v>0</v>
      </c>
      <c r="J22">
        <f>_xlfn.IFNA(_xlfn.XLOOKUP(_xlfn.TEXTJOIN("",TRUE,'Table1 Input'!J$1,'Table1 Input'!$B22),'Joint tables'!$E$1:$E$507,'Joint tables'!$F$1:$F$507),0)</f>
        <v>8783</v>
      </c>
      <c r="K22">
        <f>_xlfn.IFNA(_xlfn.XLOOKUP(_xlfn.TEXTJOIN("",TRUE,'Table1 Input'!K$1,'Table1 Input'!$B22),'Joint tables'!$E$1:$E$507,'Joint tables'!$F$1:$F$507),0)</f>
        <v>8046</v>
      </c>
      <c r="L22">
        <f>_xlfn.IFNA(_xlfn.XLOOKUP(_xlfn.TEXTJOIN("",TRUE,'Table1 Input'!L$1,'Table1 Input'!$B22),'Joint tables'!$E$1:$E$507,'Joint tables'!$F$1:$F$507),0)</f>
        <v>7718</v>
      </c>
      <c r="M22">
        <f>_xlfn.IFNA(_xlfn.XLOOKUP(_xlfn.TEXTJOIN("",TRUE,'Table1 Input'!M$1,'Table1 Input'!$B22),'Joint tables'!$E$1:$E$507,'Joint tables'!$F$1:$F$507),0)</f>
        <v>0</v>
      </c>
      <c r="N22">
        <f>_xlfn.IFNA(_xlfn.XLOOKUP(_xlfn.TEXTJOIN("",TRUE,'Table1 Input'!N$1,'Table1 Input'!$B22),'Joint tables'!$E$1:$E$507,'Joint tables'!$F$1:$F$507),0)</f>
        <v>0</v>
      </c>
      <c r="O22">
        <f>_xlfn.IFNA(_xlfn.XLOOKUP(_xlfn.TEXTJOIN("",TRUE,'Table1 Input'!O$1,'Table1 Input'!$B22),'Joint tables'!$E$1:$E$507,'Joint tables'!$F$1:$F$507),0)</f>
        <v>0</v>
      </c>
      <c r="P22">
        <f>_xlfn.IFNA(_xlfn.XLOOKUP(_xlfn.TEXTJOIN("",TRUE,'Table1 Input'!P$1,'Table1 Input'!$B22),'Joint tables'!$E$1:$E$507,'Joint tables'!$F$1:$F$507),0)</f>
        <v>0</v>
      </c>
      <c r="Q22">
        <f>_xlfn.IFNA(_xlfn.XLOOKUP(_xlfn.TEXTJOIN("",TRUE,'Table1 Input'!Q$1,'Table1 Input'!$B22),'Joint tables'!$E$1:$E$507,'Joint tables'!$F$1:$F$507),0)</f>
        <v>0</v>
      </c>
      <c r="R22">
        <f>_xlfn.IFNA(_xlfn.XLOOKUP(_xlfn.TEXTJOIN("",TRUE,'Table1 Input'!R$1,'Table1 Input'!$B22),'Joint tables'!$E$1:$E$507,'Joint tables'!$F$1:$F$507),0)</f>
        <v>0</v>
      </c>
      <c r="S22">
        <f>_xlfn.IFNA(_xlfn.XLOOKUP(_xlfn.TEXTJOIN("",TRUE,'Table1 Input'!S$1,'Table1 Input'!$B22),'Joint tables'!$E$1:$E$507,'Joint tables'!$F$1:$F$507),0)</f>
        <v>0</v>
      </c>
    </row>
    <row r="23" spans="1:19" x14ac:dyDescent="0.25">
      <c r="A23" t="str">
        <f>_xlfn.XLOOKUP(B23,wasteprojectionmodel_actuals_20!D:D,wasteprojectionmodel_actuals_20!C:C)</f>
        <v>Tyres and rubber</v>
      </c>
      <c r="B23" t="s">
        <v>42</v>
      </c>
      <c r="D23">
        <f>_xlfn.IFNA(_xlfn.XLOOKUP(_xlfn.TEXTJOIN("",TRUE,'Table1 Input'!D$1,'Table1 Input'!$B23),'Joint tables'!$E$1:$E$507,'Joint tables'!$F$1:$F$507),0)</f>
        <v>9970</v>
      </c>
      <c r="E23">
        <f>_xlfn.IFNA(_xlfn.XLOOKUP(_xlfn.TEXTJOIN("",TRUE,'Table1 Input'!E$1,'Table1 Input'!$B23),'Joint tables'!$E$1:$E$507,'Joint tables'!$F$1:$F$507),0)</f>
        <v>13632</v>
      </c>
      <c r="F23">
        <f>_xlfn.IFNA(_xlfn.XLOOKUP(_xlfn.TEXTJOIN("",TRUE,'Table1 Input'!F$1,'Table1 Input'!$B23),'Joint tables'!$E$1:$E$507,'Joint tables'!$F$1:$F$507),0)</f>
        <v>6898</v>
      </c>
      <c r="G23">
        <f>_xlfn.IFNA(_xlfn.XLOOKUP(_xlfn.TEXTJOIN("",TRUE,'Table1 Input'!G$1,'Table1 Input'!$B23),'Joint tables'!$E$1:$E$507,'Joint tables'!$F$1:$F$507),0)</f>
        <v>13920</v>
      </c>
      <c r="H23">
        <f>_xlfn.IFNA(_xlfn.XLOOKUP(_xlfn.TEXTJOIN("",TRUE,'Table1 Input'!H$1,'Table1 Input'!$B23),'Joint tables'!$E$1:$E$507,'Joint tables'!$F$1:$F$507),0)</f>
        <v>12146</v>
      </c>
      <c r="I23">
        <f>_xlfn.IFNA(_xlfn.XLOOKUP(_xlfn.TEXTJOIN("",TRUE,'Table1 Input'!I$1,'Table1 Input'!$B23),'Joint tables'!$E$1:$E$507,'Joint tables'!$F$1:$F$507),0)</f>
        <v>13496</v>
      </c>
      <c r="J23">
        <f>_xlfn.IFNA(_xlfn.XLOOKUP(_xlfn.TEXTJOIN("",TRUE,'Table1 Input'!J$1,'Table1 Input'!$B23),'Joint tables'!$E$1:$E$507,'Joint tables'!$F$1:$F$507),0)</f>
        <v>26858</v>
      </c>
      <c r="K23">
        <f>_xlfn.IFNA(_xlfn.XLOOKUP(_xlfn.TEXTJOIN("",TRUE,'Table1 Input'!K$1,'Table1 Input'!$B23),'Joint tables'!$E$1:$E$507,'Joint tables'!$F$1:$F$507),0)</f>
        <v>33120</v>
      </c>
      <c r="L23">
        <f>_xlfn.IFNA(_xlfn.XLOOKUP(_xlfn.TEXTJOIN("",TRUE,'Table1 Input'!L$1,'Table1 Input'!$B23),'Joint tables'!$E$1:$E$507,'Joint tables'!$F$1:$F$507),0)</f>
        <v>19987</v>
      </c>
      <c r="M23">
        <f>_xlfn.IFNA(_xlfn.XLOOKUP(_xlfn.TEXTJOIN("",TRUE,'Table1 Input'!M$1,'Table1 Input'!$B23),'Joint tables'!$E$1:$E$507,'Joint tables'!$F$1:$F$507),0)</f>
        <v>13804</v>
      </c>
      <c r="N23">
        <f>_xlfn.IFNA(_xlfn.XLOOKUP(_xlfn.TEXTJOIN("",TRUE,'Table1 Input'!N$1,'Table1 Input'!$B23),'Joint tables'!$E$1:$E$507,'Joint tables'!$F$1:$F$507),0)</f>
        <v>18880</v>
      </c>
      <c r="O23">
        <f>_xlfn.IFNA(_xlfn.XLOOKUP(_xlfn.TEXTJOIN("",TRUE,'Table1 Input'!O$1,'Table1 Input'!$B23),'Joint tables'!$E$1:$E$507,'Joint tables'!$F$1:$F$507),0)</f>
        <v>18805</v>
      </c>
      <c r="P23">
        <f>_xlfn.IFNA(_xlfn.XLOOKUP(_xlfn.TEXTJOIN("",TRUE,'Table1 Input'!P$1,'Table1 Input'!$B23),'Joint tables'!$E$1:$E$507,'Joint tables'!$F$1:$F$507),0)</f>
        <v>25085</v>
      </c>
      <c r="Q23">
        <f>_xlfn.IFNA(_xlfn.XLOOKUP(_xlfn.TEXTJOIN("",TRUE,'Table1 Input'!Q$1,'Table1 Input'!$B23),'Joint tables'!$E$1:$E$507,'Joint tables'!$F$1:$F$507),0)</f>
        <v>17093</v>
      </c>
      <c r="R23">
        <f>_xlfn.IFNA(_xlfn.XLOOKUP(_xlfn.TEXTJOIN("",TRUE,'Table1 Input'!R$1,'Table1 Input'!$B23),'Joint tables'!$E$1:$E$507,'Joint tables'!$F$1:$F$507),0)</f>
        <v>10263</v>
      </c>
      <c r="S23">
        <f>_xlfn.IFNA(_xlfn.XLOOKUP(_xlfn.TEXTJOIN("",TRUE,'Table1 Input'!S$1,'Table1 Input'!$B23),'Joint tables'!$E$1:$E$507,'Joint tables'!$F$1:$F$507),0)</f>
        <v>23287</v>
      </c>
    </row>
    <row r="24" spans="1:19" x14ac:dyDescent="0.25">
      <c r="A24" t="str">
        <f>_xlfn.XLOOKUP(B24,wasteprojectionmodel_actuals_20!D:D,wasteprojectionmodel_actuals_20!C:C)</f>
        <v>Tyres and rubber</v>
      </c>
      <c r="B24" t="s">
        <v>43</v>
      </c>
      <c r="D24">
        <f>_xlfn.IFNA(_xlfn.XLOOKUP(_xlfn.TEXTJOIN("",TRUE,'Table1 Input'!D$1,'Table1 Input'!$B24),'Joint tables'!$E$1:$E$507,'Joint tables'!$F$1:$F$507),0)</f>
        <v>13777</v>
      </c>
      <c r="E24">
        <f>_xlfn.IFNA(_xlfn.XLOOKUP(_xlfn.TEXTJOIN("",TRUE,'Table1 Input'!E$1,'Table1 Input'!$B24),'Joint tables'!$E$1:$E$507,'Joint tables'!$F$1:$F$507),0)</f>
        <v>9633</v>
      </c>
      <c r="F24">
        <f>_xlfn.IFNA(_xlfn.XLOOKUP(_xlfn.TEXTJOIN("",TRUE,'Table1 Input'!F$1,'Table1 Input'!$B24),'Joint tables'!$E$1:$E$507,'Joint tables'!$F$1:$F$507),0)</f>
        <v>8088</v>
      </c>
      <c r="G24">
        <f>_xlfn.IFNA(_xlfn.XLOOKUP(_xlfn.TEXTJOIN("",TRUE,'Table1 Input'!G$1,'Table1 Input'!$B24),'Joint tables'!$E$1:$E$507,'Joint tables'!$F$1:$F$507),0)</f>
        <v>7908</v>
      </c>
      <c r="H24">
        <f>_xlfn.IFNA(_xlfn.XLOOKUP(_xlfn.TEXTJOIN("",TRUE,'Table1 Input'!H$1,'Table1 Input'!$B24),'Joint tables'!$E$1:$E$507,'Joint tables'!$F$1:$F$507),0)</f>
        <v>13534</v>
      </c>
      <c r="I24">
        <f>_xlfn.IFNA(_xlfn.XLOOKUP(_xlfn.TEXTJOIN("",TRUE,'Table1 Input'!I$1,'Table1 Input'!$B24),'Joint tables'!$E$1:$E$507,'Joint tables'!$F$1:$F$507),0)</f>
        <v>14006</v>
      </c>
      <c r="J24">
        <f>_xlfn.IFNA(_xlfn.XLOOKUP(_xlfn.TEXTJOIN("",TRUE,'Table1 Input'!J$1,'Table1 Input'!$B24),'Joint tables'!$E$1:$E$507,'Joint tables'!$F$1:$F$507),0)</f>
        <v>0</v>
      </c>
      <c r="K24">
        <f>_xlfn.IFNA(_xlfn.XLOOKUP(_xlfn.TEXTJOIN("",TRUE,'Table1 Input'!K$1,'Table1 Input'!$B24),'Joint tables'!$E$1:$E$507,'Joint tables'!$F$1:$F$507),0)</f>
        <v>0</v>
      </c>
      <c r="L24">
        <f>_xlfn.IFNA(_xlfn.XLOOKUP(_xlfn.TEXTJOIN("",TRUE,'Table1 Input'!L$1,'Table1 Input'!$B24),'Joint tables'!$E$1:$E$507,'Joint tables'!$F$1:$F$507),0)</f>
        <v>0</v>
      </c>
      <c r="M24">
        <f>_xlfn.IFNA(_xlfn.XLOOKUP(_xlfn.TEXTJOIN("",TRUE,'Table1 Input'!M$1,'Table1 Input'!$B24),'Joint tables'!$E$1:$E$507,'Joint tables'!$F$1:$F$507),0)</f>
        <v>13152</v>
      </c>
      <c r="N24">
        <f>_xlfn.IFNA(_xlfn.XLOOKUP(_xlfn.TEXTJOIN("",TRUE,'Table1 Input'!N$1,'Table1 Input'!$B24),'Joint tables'!$E$1:$E$507,'Joint tables'!$F$1:$F$507),0)</f>
        <v>21334</v>
      </c>
      <c r="O24">
        <f>_xlfn.IFNA(_xlfn.XLOOKUP(_xlfn.TEXTJOIN("",TRUE,'Table1 Input'!O$1,'Table1 Input'!$B24),'Joint tables'!$E$1:$E$507,'Joint tables'!$F$1:$F$507),0)</f>
        <v>7880</v>
      </c>
      <c r="P24">
        <f>_xlfn.IFNA(_xlfn.XLOOKUP(_xlfn.TEXTJOIN("",TRUE,'Table1 Input'!P$1,'Table1 Input'!$B24),'Joint tables'!$E$1:$E$507,'Joint tables'!$F$1:$F$507),0)</f>
        <v>15581</v>
      </c>
      <c r="Q24">
        <f>_xlfn.IFNA(_xlfn.XLOOKUP(_xlfn.TEXTJOIN("",TRUE,'Table1 Input'!Q$1,'Table1 Input'!$B24),'Joint tables'!$E$1:$E$507,'Joint tables'!$F$1:$F$507),0)</f>
        <v>5527</v>
      </c>
      <c r="R24">
        <f>_xlfn.IFNA(_xlfn.XLOOKUP(_xlfn.TEXTJOIN("",TRUE,'Table1 Input'!R$1,'Table1 Input'!$B24),'Joint tables'!$E$1:$E$507,'Joint tables'!$F$1:$F$507),0)</f>
        <v>14589</v>
      </c>
      <c r="S24">
        <f>_xlfn.IFNA(_xlfn.XLOOKUP(_xlfn.TEXTJOIN("",TRUE,'Table1 Input'!S$1,'Table1 Input'!$B24),'Joint tables'!$E$1:$E$507,'Joint tables'!$F$1:$F$507),0)</f>
        <v>12900</v>
      </c>
    </row>
    <row r="25" spans="1:19" x14ac:dyDescent="0.25">
      <c r="A25" t="str">
        <f>_xlfn.XLOOKUP(B25,wasteprojectionmodel_actuals_20!D:D,wasteprojectionmodel_actuals_20!C:C)</f>
        <v>Aggregate, masonry and soils</v>
      </c>
      <c r="B25" t="s">
        <v>45</v>
      </c>
      <c r="D25">
        <f>_xlfn.IFNA(_xlfn.XLOOKUP(_xlfn.TEXTJOIN("",TRUE,'Table1 Input'!D$1,'Table1 Input'!$B25),'Joint tables'!$E$1:$E$507,'Joint tables'!$F$1:$F$507),0)</f>
        <v>0</v>
      </c>
      <c r="E25">
        <f>_xlfn.IFNA(_xlfn.XLOOKUP(_xlfn.TEXTJOIN("",TRUE,'Table1 Input'!E$1,'Table1 Input'!$B25),'Joint tables'!$E$1:$E$507,'Joint tables'!$F$1:$F$507),0)</f>
        <v>81433</v>
      </c>
      <c r="F25">
        <f>_xlfn.IFNA(_xlfn.XLOOKUP(_xlfn.TEXTJOIN("",TRUE,'Table1 Input'!F$1,'Table1 Input'!$B25),'Joint tables'!$E$1:$E$507,'Joint tables'!$F$1:$F$507),0)</f>
        <v>102874</v>
      </c>
      <c r="G25">
        <f>_xlfn.IFNA(_xlfn.XLOOKUP(_xlfn.TEXTJOIN("",TRUE,'Table1 Input'!G$1,'Table1 Input'!$B25),'Joint tables'!$E$1:$E$507,'Joint tables'!$F$1:$F$507),0)</f>
        <v>109068</v>
      </c>
      <c r="H25">
        <f>_xlfn.IFNA(_xlfn.XLOOKUP(_xlfn.TEXTJOIN("",TRUE,'Table1 Input'!H$1,'Table1 Input'!$B25),'Joint tables'!$E$1:$E$507,'Joint tables'!$F$1:$F$507),0)</f>
        <v>81740</v>
      </c>
      <c r="I25">
        <f>_xlfn.IFNA(_xlfn.XLOOKUP(_xlfn.TEXTJOIN("",TRUE,'Table1 Input'!I$1,'Table1 Input'!$B25),'Joint tables'!$E$1:$E$507,'Joint tables'!$F$1:$F$507),0)</f>
        <v>167101</v>
      </c>
      <c r="J25">
        <f>_xlfn.IFNA(_xlfn.XLOOKUP(_xlfn.TEXTJOIN("",TRUE,'Table1 Input'!J$1,'Table1 Input'!$B25),'Joint tables'!$E$1:$E$507,'Joint tables'!$F$1:$F$507),0)</f>
        <v>243419</v>
      </c>
      <c r="K25">
        <f>_xlfn.IFNA(_xlfn.XLOOKUP(_xlfn.TEXTJOIN("",TRUE,'Table1 Input'!K$1,'Table1 Input'!$B25),'Joint tables'!$E$1:$E$507,'Joint tables'!$F$1:$F$507),0)</f>
        <v>494574</v>
      </c>
      <c r="L25">
        <f>_xlfn.IFNA(_xlfn.XLOOKUP(_xlfn.TEXTJOIN("",TRUE,'Table1 Input'!L$1,'Table1 Input'!$B25),'Joint tables'!$E$1:$E$507,'Joint tables'!$F$1:$F$507),0)</f>
        <v>264926</v>
      </c>
      <c r="M25">
        <f>_xlfn.IFNA(_xlfn.XLOOKUP(_xlfn.TEXTJOIN("",TRUE,'Table1 Input'!M$1,'Table1 Input'!$B25),'Joint tables'!$E$1:$E$507,'Joint tables'!$F$1:$F$507),0)</f>
        <v>865157</v>
      </c>
      <c r="N25">
        <f>_xlfn.IFNA(_xlfn.XLOOKUP(_xlfn.TEXTJOIN("",TRUE,'Table1 Input'!N$1,'Table1 Input'!$B25),'Joint tables'!$E$1:$E$507,'Joint tables'!$F$1:$F$507),0)</f>
        <v>582540</v>
      </c>
      <c r="O25">
        <f>_xlfn.IFNA(_xlfn.XLOOKUP(_xlfn.TEXTJOIN("",TRUE,'Table1 Input'!O$1,'Table1 Input'!$B25),'Joint tables'!$E$1:$E$507,'Joint tables'!$F$1:$F$507),0)</f>
        <v>346551</v>
      </c>
      <c r="P25">
        <f>_xlfn.IFNA(_xlfn.XLOOKUP(_xlfn.TEXTJOIN("",TRUE,'Table1 Input'!P$1,'Table1 Input'!$B25),'Joint tables'!$E$1:$E$507,'Joint tables'!$F$1:$F$507),0)</f>
        <v>552144</v>
      </c>
      <c r="Q25">
        <f>_xlfn.IFNA(_xlfn.XLOOKUP(_xlfn.TEXTJOIN("",TRUE,'Table1 Input'!Q$1,'Table1 Input'!$B25),'Joint tables'!$E$1:$E$507,'Joint tables'!$F$1:$F$507),0)</f>
        <v>491306</v>
      </c>
      <c r="R25">
        <f>_xlfn.IFNA(_xlfn.XLOOKUP(_xlfn.TEXTJOIN("",TRUE,'Table1 Input'!R$1,'Table1 Input'!$B25),'Joint tables'!$E$1:$E$507,'Joint tables'!$F$1:$F$507),0)</f>
        <v>573506</v>
      </c>
      <c r="S25">
        <f>_xlfn.IFNA(_xlfn.XLOOKUP(_xlfn.TEXTJOIN("",TRUE,'Table1 Input'!S$1,'Table1 Input'!$B25),'Joint tables'!$E$1:$E$507,'Joint tables'!$F$1:$F$507),0)</f>
        <v>792341</v>
      </c>
    </row>
    <row r="26" spans="1:19" x14ac:dyDescent="0.25">
      <c r="A26" t="str">
        <f>_xlfn.XLOOKUP(B26,wasteprojectionmodel_actuals_20!D:D,wasteprojectionmodel_actuals_20!C:C)</f>
        <v>Paper and cardboard</v>
      </c>
      <c r="B26" t="s">
        <v>46</v>
      </c>
      <c r="D26">
        <f>_xlfn.IFNA(_xlfn.XLOOKUP(_xlfn.TEXTJOIN("",TRUE,'Table1 Input'!D$1,'Table1 Input'!$B26),'Joint tables'!$E$1:$E$507,'Joint tables'!$F$1:$F$507),0)</f>
        <v>0</v>
      </c>
      <c r="E26">
        <f>_xlfn.IFNA(_xlfn.XLOOKUP(_xlfn.TEXTJOIN("",TRUE,'Table1 Input'!E$1,'Table1 Input'!$B26),'Joint tables'!$E$1:$E$507,'Joint tables'!$F$1:$F$507),0)</f>
        <v>1200</v>
      </c>
      <c r="F26">
        <f>_xlfn.IFNA(_xlfn.XLOOKUP(_xlfn.TEXTJOIN("",TRUE,'Table1 Input'!F$1,'Table1 Input'!$B26),'Joint tables'!$E$1:$E$507,'Joint tables'!$F$1:$F$507),0)</f>
        <v>1208</v>
      </c>
      <c r="G26">
        <f>_xlfn.IFNA(_xlfn.XLOOKUP(_xlfn.TEXTJOIN("",TRUE,'Table1 Input'!G$1,'Table1 Input'!$B26),'Joint tables'!$E$1:$E$507,'Joint tables'!$F$1:$F$507),0)</f>
        <v>37776</v>
      </c>
      <c r="H26">
        <f>_xlfn.IFNA(_xlfn.XLOOKUP(_xlfn.TEXTJOIN("",TRUE,'Table1 Input'!H$1,'Table1 Input'!$B26),'Joint tables'!$E$1:$E$507,'Joint tables'!$F$1:$F$507),0)</f>
        <v>0</v>
      </c>
      <c r="I26">
        <f>_xlfn.IFNA(_xlfn.XLOOKUP(_xlfn.TEXTJOIN("",TRUE,'Table1 Input'!I$1,'Table1 Input'!$B26),'Joint tables'!$E$1:$E$507,'Joint tables'!$F$1:$F$507),0)</f>
        <v>0</v>
      </c>
      <c r="J26">
        <f>_xlfn.IFNA(_xlfn.XLOOKUP(_xlfn.TEXTJOIN("",TRUE,'Table1 Input'!J$1,'Table1 Input'!$B26),'Joint tables'!$E$1:$E$507,'Joint tables'!$F$1:$F$507),0)</f>
        <v>0</v>
      </c>
      <c r="K26">
        <f>_xlfn.IFNA(_xlfn.XLOOKUP(_xlfn.TEXTJOIN("",TRUE,'Table1 Input'!K$1,'Table1 Input'!$B26),'Joint tables'!$E$1:$E$507,'Joint tables'!$F$1:$F$507),0)</f>
        <v>0</v>
      </c>
      <c r="L26">
        <f>_xlfn.IFNA(_xlfn.XLOOKUP(_xlfn.TEXTJOIN("",TRUE,'Table1 Input'!L$1,'Table1 Input'!$B26),'Joint tables'!$E$1:$E$507,'Joint tables'!$F$1:$F$507),0)</f>
        <v>0</v>
      </c>
      <c r="M26">
        <f>_xlfn.IFNA(_xlfn.XLOOKUP(_xlfn.TEXTJOIN("",TRUE,'Table1 Input'!M$1,'Table1 Input'!$B26),'Joint tables'!$E$1:$E$507,'Joint tables'!$F$1:$F$507),0)</f>
        <v>0</v>
      </c>
      <c r="N26">
        <f>_xlfn.IFNA(_xlfn.XLOOKUP(_xlfn.TEXTJOIN("",TRUE,'Table1 Input'!N$1,'Table1 Input'!$B26),'Joint tables'!$E$1:$E$507,'Joint tables'!$F$1:$F$507),0)</f>
        <v>0</v>
      </c>
      <c r="O26">
        <f>_xlfn.IFNA(_xlfn.XLOOKUP(_xlfn.TEXTJOIN("",TRUE,'Table1 Input'!O$1,'Table1 Input'!$B26),'Joint tables'!$E$1:$E$507,'Joint tables'!$F$1:$F$507),0)</f>
        <v>0</v>
      </c>
      <c r="P26">
        <f>_xlfn.IFNA(_xlfn.XLOOKUP(_xlfn.TEXTJOIN("",TRUE,'Table1 Input'!P$1,'Table1 Input'!$B26),'Joint tables'!$E$1:$E$507,'Joint tables'!$F$1:$F$507),0)</f>
        <v>2569</v>
      </c>
      <c r="Q26">
        <f>_xlfn.IFNA(_xlfn.XLOOKUP(_xlfn.TEXTJOIN("",TRUE,'Table1 Input'!Q$1,'Table1 Input'!$B26),'Joint tables'!$E$1:$E$507,'Joint tables'!$F$1:$F$507),0)</f>
        <v>0</v>
      </c>
      <c r="R26">
        <f>_xlfn.IFNA(_xlfn.XLOOKUP(_xlfn.TEXTJOIN("",TRUE,'Table1 Input'!R$1,'Table1 Input'!$B26),'Joint tables'!$E$1:$E$507,'Joint tables'!$F$1:$F$507),0)</f>
        <v>0</v>
      </c>
      <c r="S26">
        <f>_xlfn.IFNA(_xlfn.XLOOKUP(_xlfn.TEXTJOIN("",TRUE,'Table1 Input'!S$1,'Table1 Input'!$B26),'Joint tables'!$E$1:$E$507,'Joint tables'!$F$1:$F$507),0)</f>
        <v>0</v>
      </c>
    </row>
    <row r="27" spans="1:19" x14ac:dyDescent="0.25">
      <c r="A27" t="str">
        <f>_xlfn.XLOOKUP(B27,wasteprojectionmodel_actuals_20!D:D,wasteprojectionmodel_actuals_20!C:C)</f>
        <v>Tyres and rubber</v>
      </c>
      <c r="B27" t="s">
        <v>47</v>
      </c>
      <c r="D27">
        <f>_xlfn.IFNA(_xlfn.XLOOKUP(_xlfn.TEXTJOIN("",TRUE,'Table1 Input'!D$1,'Table1 Input'!$B27),'Joint tables'!$E$1:$E$507,'Joint tables'!$F$1:$F$507),0)</f>
        <v>0</v>
      </c>
      <c r="E27">
        <f>_xlfn.IFNA(_xlfn.XLOOKUP(_xlfn.TEXTJOIN("",TRUE,'Table1 Input'!E$1,'Table1 Input'!$B27),'Joint tables'!$E$1:$E$507,'Joint tables'!$F$1:$F$507),0)</f>
        <v>2768</v>
      </c>
      <c r="F27">
        <f>_xlfn.IFNA(_xlfn.XLOOKUP(_xlfn.TEXTJOIN("",TRUE,'Table1 Input'!F$1,'Table1 Input'!$B27),'Joint tables'!$E$1:$E$507,'Joint tables'!$F$1:$F$507),0)</f>
        <v>9767</v>
      </c>
      <c r="G27">
        <f>_xlfn.IFNA(_xlfn.XLOOKUP(_xlfn.TEXTJOIN("",TRUE,'Table1 Input'!G$1,'Table1 Input'!$B27),'Joint tables'!$E$1:$E$507,'Joint tables'!$F$1:$F$507),0)</f>
        <v>9724</v>
      </c>
      <c r="H27">
        <f>_xlfn.IFNA(_xlfn.XLOOKUP(_xlfn.TEXTJOIN("",TRUE,'Table1 Input'!H$1,'Table1 Input'!$B27),'Joint tables'!$E$1:$E$507,'Joint tables'!$F$1:$F$507),0)</f>
        <v>10070</v>
      </c>
      <c r="I27">
        <f>_xlfn.IFNA(_xlfn.XLOOKUP(_xlfn.TEXTJOIN("",TRUE,'Table1 Input'!I$1,'Table1 Input'!$B27),'Joint tables'!$E$1:$E$507,'Joint tables'!$F$1:$F$507),0)</f>
        <v>10320</v>
      </c>
      <c r="J27">
        <f>_xlfn.IFNA(_xlfn.XLOOKUP(_xlfn.TEXTJOIN("",TRUE,'Table1 Input'!J$1,'Table1 Input'!$B27),'Joint tables'!$E$1:$E$507,'Joint tables'!$F$1:$F$507),0)</f>
        <v>0</v>
      </c>
      <c r="K27">
        <f>_xlfn.IFNA(_xlfn.XLOOKUP(_xlfn.TEXTJOIN("",TRUE,'Table1 Input'!K$1,'Table1 Input'!$B27),'Joint tables'!$E$1:$E$507,'Joint tables'!$F$1:$F$507),0)</f>
        <v>0</v>
      </c>
      <c r="L27">
        <f>_xlfn.IFNA(_xlfn.XLOOKUP(_xlfn.TEXTJOIN("",TRUE,'Table1 Input'!L$1,'Table1 Input'!$B27),'Joint tables'!$E$1:$E$507,'Joint tables'!$F$1:$F$507),0)</f>
        <v>0</v>
      </c>
      <c r="M27">
        <f>_xlfn.IFNA(_xlfn.XLOOKUP(_xlfn.TEXTJOIN("",TRUE,'Table1 Input'!M$1,'Table1 Input'!$B27),'Joint tables'!$E$1:$E$507,'Joint tables'!$F$1:$F$507),0)</f>
        <v>1738</v>
      </c>
      <c r="N27">
        <f>_xlfn.IFNA(_xlfn.XLOOKUP(_xlfn.TEXTJOIN("",TRUE,'Table1 Input'!N$1,'Table1 Input'!$B27),'Joint tables'!$E$1:$E$507,'Joint tables'!$F$1:$F$507),0)</f>
        <v>2013</v>
      </c>
      <c r="O27">
        <f>_xlfn.IFNA(_xlfn.XLOOKUP(_xlfn.TEXTJOIN("",TRUE,'Table1 Input'!O$1,'Table1 Input'!$B27),'Joint tables'!$E$1:$E$507,'Joint tables'!$F$1:$F$507),0)</f>
        <v>12745</v>
      </c>
      <c r="P27">
        <f>_xlfn.IFNA(_xlfn.XLOOKUP(_xlfn.TEXTJOIN("",TRUE,'Table1 Input'!P$1,'Table1 Input'!$B27),'Joint tables'!$E$1:$E$507,'Joint tables'!$F$1:$F$507),0)</f>
        <v>1504</v>
      </c>
      <c r="Q27">
        <f>_xlfn.IFNA(_xlfn.XLOOKUP(_xlfn.TEXTJOIN("",TRUE,'Table1 Input'!Q$1,'Table1 Input'!$B27),'Joint tables'!$E$1:$E$507,'Joint tables'!$F$1:$F$507),0)</f>
        <v>7420</v>
      </c>
      <c r="R27">
        <f>_xlfn.IFNA(_xlfn.XLOOKUP(_xlfn.TEXTJOIN("",TRUE,'Table1 Input'!R$1,'Table1 Input'!$B27),'Joint tables'!$E$1:$E$507,'Joint tables'!$F$1:$F$507),0)</f>
        <v>7706</v>
      </c>
      <c r="S27">
        <f>_xlfn.IFNA(_xlfn.XLOOKUP(_xlfn.TEXTJOIN("",TRUE,'Table1 Input'!S$1,'Table1 Input'!$B27),'Joint tables'!$E$1:$E$507,'Joint tables'!$F$1:$F$507),0)</f>
        <v>6814</v>
      </c>
    </row>
    <row r="28" spans="1:19" x14ac:dyDescent="0.25">
      <c r="A28" t="str">
        <f>_xlfn.XLOOKUP(B28,wasteprojectionmodel_actuals_20!D:D,wasteprojectionmodel_actuals_20!C:C)</f>
        <v>Plastic</v>
      </c>
      <c r="B28" t="s">
        <v>50</v>
      </c>
      <c r="D28">
        <f>_xlfn.IFNA(_xlfn.XLOOKUP(_xlfn.TEXTJOIN("",TRUE,'Table1 Input'!D$1,'Table1 Input'!$B28),'Joint tables'!$E$1:$E$507,'Joint tables'!$F$1:$F$507),0)</f>
        <v>0</v>
      </c>
      <c r="E28">
        <f>_xlfn.IFNA(_xlfn.XLOOKUP(_xlfn.TEXTJOIN("",TRUE,'Table1 Input'!E$1,'Table1 Input'!$B28),'Joint tables'!$E$1:$E$507,'Joint tables'!$F$1:$F$507),0)</f>
        <v>0</v>
      </c>
      <c r="F28">
        <f>_xlfn.IFNA(_xlfn.XLOOKUP(_xlfn.TEXTJOIN("",TRUE,'Table1 Input'!F$1,'Table1 Input'!$B28),'Joint tables'!$E$1:$E$507,'Joint tables'!$F$1:$F$507),0)</f>
        <v>0</v>
      </c>
      <c r="G28">
        <f>_xlfn.IFNA(_xlfn.XLOOKUP(_xlfn.TEXTJOIN("",TRUE,'Table1 Input'!G$1,'Table1 Input'!$B28),'Joint tables'!$E$1:$E$507,'Joint tables'!$F$1:$F$507),0)</f>
        <v>0</v>
      </c>
      <c r="H28">
        <f>_xlfn.IFNA(_xlfn.XLOOKUP(_xlfn.TEXTJOIN("",TRUE,'Table1 Input'!H$1,'Table1 Input'!$B28),'Joint tables'!$E$1:$E$507,'Joint tables'!$F$1:$F$507),0)</f>
        <v>0</v>
      </c>
      <c r="I28">
        <f>_xlfn.IFNA(_xlfn.XLOOKUP(_xlfn.TEXTJOIN("",TRUE,'Table1 Input'!I$1,'Table1 Input'!$B28),'Joint tables'!$E$1:$E$507,'Joint tables'!$F$1:$F$507),0)</f>
        <v>0</v>
      </c>
      <c r="J28">
        <f>_xlfn.IFNA(_xlfn.XLOOKUP(_xlfn.TEXTJOIN("",TRUE,'Table1 Input'!J$1,'Table1 Input'!$B28),'Joint tables'!$E$1:$E$507,'Joint tables'!$F$1:$F$507),0)</f>
        <v>43845.7588850354</v>
      </c>
      <c r="K28">
        <f>_xlfn.IFNA(_xlfn.XLOOKUP(_xlfn.TEXTJOIN("",TRUE,'Table1 Input'!K$1,'Table1 Input'!$B28),'Joint tables'!$E$1:$E$507,'Joint tables'!$F$1:$F$507),0)</f>
        <v>43700.143389449571</v>
      </c>
      <c r="L28">
        <f>_xlfn.IFNA(_xlfn.XLOOKUP(_xlfn.TEXTJOIN("",TRUE,'Table1 Input'!L$1,'Table1 Input'!$B28),'Joint tables'!$E$1:$E$507,'Joint tables'!$F$1:$F$507),0)</f>
        <v>12906.947046000001</v>
      </c>
      <c r="M28">
        <f>_xlfn.IFNA(_xlfn.XLOOKUP(_xlfn.TEXTJOIN("",TRUE,'Table1 Input'!M$1,'Table1 Input'!$B28),'Joint tables'!$E$1:$E$507,'Joint tables'!$F$1:$F$507),0)</f>
        <v>9987.1318380000012</v>
      </c>
      <c r="N28">
        <f>_xlfn.IFNA(_xlfn.XLOOKUP(_xlfn.TEXTJOIN("",TRUE,'Table1 Input'!N$1,'Table1 Input'!$B28),'Joint tables'!$E$1:$E$507,'Joint tables'!$F$1:$F$507),0)</f>
        <v>7288.4917420000002</v>
      </c>
      <c r="O28">
        <f>_xlfn.IFNA(_xlfn.XLOOKUP(_xlfn.TEXTJOIN("",TRUE,'Table1 Input'!O$1,'Table1 Input'!$B28),'Joint tables'!$E$1:$E$507,'Joint tables'!$F$1:$F$507),0)</f>
        <v>9192.3609219999998</v>
      </c>
      <c r="P28">
        <f>_xlfn.IFNA(_xlfn.XLOOKUP(_xlfn.TEXTJOIN("",TRUE,'Table1 Input'!P$1,'Table1 Input'!$B28),'Joint tables'!$E$1:$E$507,'Joint tables'!$F$1:$F$507),0)</f>
        <v>8901.1704600000012</v>
      </c>
      <c r="Q28">
        <f>_xlfn.IFNA(_xlfn.XLOOKUP(_xlfn.TEXTJOIN("",TRUE,'Table1 Input'!Q$1,'Table1 Input'!$B28),'Joint tables'!$E$1:$E$507,'Joint tables'!$F$1:$F$507),0)</f>
        <v>14661.90141</v>
      </c>
      <c r="R28">
        <f>_xlfn.IFNA(_xlfn.XLOOKUP(_xlfn.TEXTJOIN("",TRUE,'Table1 Input'!R$1,'Table1 Input'!$B28),'Joint tables'!$E$1:$E$507,'Joint tables'!$F$1:$F$507),0)</f>
        <v>13248.726576000001</v>
      </c>
      <c r="S28">
        <f>_xlfn.IFNA(_xlfn.XLOOKUP(_xlfn.TEXTJOIN("",TRUE,'Table1 Input'!S$1,'Table1 Input'!$B28),'Joint tables'!$E$1:$E$507,'Joint tables'!$F$1:$F$507),0)</f>
        <v>13871.394490999999</v>
      </c>
    </row>
    <row r="29" spans="1:19" x14ac:dyDescent="0.25">
      <c r="A29" t="str">
        <f>_xlfn.XLOOKUP(B29,wasteprojectionmodel_actuals_20!D:D,wasteprojectionmodel_actuals_20!C:C)</f>
        <v>Plastic</v>
      </c>
      <c r="B29" t="s">
        <v>51</v>
      </c>
      <c r="D29">
        <f>_xlfn.IFNA(_xlfn.XLOOKUP(_xlfn.TEXTJOIN("",TRUE,'Table1 Input'!D$1,'Table1 Input'!$B29),'Joint tables'!$E$1:$E$507,'Joint tables'!$F$1:$F$507),0)</f>
        <v>0</v>
      </c>
      <c r="E29">
        <f>_xlfn.IFNA(_xlfn.XLOOKUP(_xlfn.TEXTJOIN("",TRUE,'Table1 Input'!E$1,'Table1 Input'!$B29),'Joint tables'!$E$1:$E$507,'Joint tables'!$F$1:$F$507),0)</f>
        <v>0</v>
      </c>
      <c r="F29">
        <f>_xlfn.IFNA(_xlfn.XLOOKUP(_xlfn.TEXTJOIN("",TRUE,'Table1 Input'!F$1,'Table1 Input'!$B29),'Joint tables'!$E$1:$E$507,'Joint tables'!$F$1:$F$507),0)</f>
        <v>0</v>
      </c>
      <c r="G29">
        <f>_xlfn.IFNA(_xlfn.XLOOKUP(_xlfn.TEXTJOIN("",TRUE,'Table1 Input'!G$1,'Table1 Input'!$B29),'Joint tables'!$E$1:$E$507,'Joint tables'!$F$1:$F$507),0)</f>
        <v>0</v>
      </c>
      <c r="H29">
        <f>_xlfn.IFNA(_xlfn.XLOOKUP(_xlfn.TEXTJOIN("",TRUE,'Table1 Input'!H$1,'Table1 Input'!$B29),'Joint tables'!$E$1:$E$507,'Joint tables'!$F$1:$F$507),0)</f>
        <v>0</v>
      </c>
      <c r="I29">
        <f>_xlfn.IFNA(_xlfn.XLOOKUP(_xlfn.TEXTJOIN("",TRUE,'Table1 Input'!I$1,'Table1 Input'!$B29),'Joint tables'!$E$1:$E$507,'Joint tables'!$F$1:$F$507),0)</f>
        <v>0</v>
      </c>
      <c r="J29">
        <f>_xlfn.IFNA(_xlfn.XLOOKUP(_xlfn.TEXTJOIN("",TRUE,'Table1 Input'!J$1,'Table1 Input'!$B29),'Joint tables'!$E$1:$E$507,'Joint tables'!$F$1:$F$507),0)</f>
        <v>36971.282100000033</v>
      </c>
      <c r="K29">
        <f>_xlfn.IFNA(_xlfn.XLOOKUP(_xlfn.TEXTJOIN("",TRUE,'Table1 Input'!K$1,'Table1 Input'!$B29),'Joint tables'!$E$1:$E$507,'Joint tables'!$F$1:$F$507),0)</f>
        <v>37413.241499999982</v>
      </c>
      <c r="L29">
        <f>_xlfn.IFNA(_xlfn.XLOOKUP(_xlfn.TEXTJOIN("",TRUE,'Table1 Input'!L$1,'Table1 Input'!$B29),'Joint tables'!$E$1:$E$507,'Joint tables'!$F$1:$F$507),0)</f>
        <v>22333.522905000002</v>
      </c>
      <c r="M29">
        <f>_xlfn.IFNA(_xlfn.XLOOKUP(_xlfn.TEXTJOIN("",TRUE,'Table1 Input'!M$1,'Table1 Input'!$B29),'Joint tables'!$E$1:$E$507,'Joint tables'!$F$1:$F$507),0)</f>
        <v>16738.718000000001</v>
      </c>
      <c r="N29">
        <f>_xlfn.IFNA(_xlfn.XLOOKUP(_xlfn.TEXTJOIN("",TRUE,'Table1 Input'!N$1,'Table1 Input'!$B29),'Joint tables'!$E$1:$E$507,'Joint tables'!$F$1:$F$507),0)</f>
        <v>20607.214033</v>
      </c>
      <c r="O29">
        <f>_xlfn.IFNA(_xlfn.XLOOKUP(_xlfn.TEXTJOIN("",TRUE,'Table1 Input'!O$1,'Table1 Input'!$B29),'Joint tables'!$E$1:$E$507,'Joint tables'!$F$1:$F$507),0)</f>
        <v>35429.057122999999</v>
      </c>
      <c r="P29">
        <f>_xlfn.IFNA(_xlfn.XLOOKUP(_xlfn.TEXTJOIN("",TRUE,'Table1 Input'!P$1,'Table1 Input'!$B29),'Joint tables'!$E$1:$E$507,'Joint tables'!$F$1:$F$507),0)</f>
        <v>18711.279133</v>
      </c>
      <c r="Q29">
        <f>_xlfn.IFNA(_xlfn.XLOOKUP(_xlfn.TEXTJOIN("",TRUE,'Table1 Input'!Q$1,'Table1 Input'!$B29),'Joint tables'!$E$1:$E$507,'Joint tables'!$F$1:$F$507),0)</f>
        <v>20267.092724000002</v>
      </c>
      <c r="R29">
        <f>_xlfn.IFNA(_xlfn.XLOOKUP(_xlfn.TEXTJOIN("",TRUE,'Table1 Input'!R$1,'Table1 Input'!$B29),'Joint tables'!$E$1:$E$507,'Joint tables'!$F$1:$F$507),0)</f>
        <v>21942.008701999999</v>
      </c>
      <c r="S29">
        <f>_xlfn.IFNA(_xlfn.XLOOKUP(_xlfn.TEXTJOIN("",TRUE,'Table1 Input'!S$1,'Table1 Input'!$B29),'Joint tables'!$E$1:$E$507,'Joint tables'!$F$1:$F$507),0)</f>
        <v>21400.473305</v>
      </c>
    </row>
    <row r="30" spans="1:19" x14ac:dyDescent="0.25">
      <c r="A30" t="str">
        <f>_xlfn.XLOOKUP(B30,wasteprojectionmodel_actuals_20!D:D,wasteprojectionmodel_actuals_20!C:C)</f>
        <v>Plastic</v>
      </c>
      <c r="B30" t="s">
        <v>52</v>
      </c>
      <c r="D30">
        <f>_xlfn.IFNA(_xlfn.XLOOKUP(_xlfn.TEXTJOIN("",TRUE,'Table1 Input'!D$1,'Table1 Input'!$B30),'Joint tables'!$E$1:$E$507,'Joint tables'!$F$1:$F$507),0)</f>
        <v>0</v>
      </c>
      <c r="E30">
        <f>_xlfn.IFNA(_xlfn.XLOOKUP(_xlfn.TEXTJOIN("",TRUE,'Table1 Input'!E$1,'Table1 Input'!$B30),'Joint tables'!$E$1:$E$507,'Joint tables'!$F$1:$F$507),0)</f>
        <v>0</v>
      </c>
      <c r="F30">
        <f>_xlfn.IFNA(_xlfn.XLOOKUP(_xlfn.TEXTJOIN("",TRUE,'Table1 Input'!F$1,'Table1 Input'!$B30),'Joint tables'!$E$1:$E$507,'Joint tables'!$F$1:$F$507),0)</f>
        <v>0</v>
      </c>
      <c r="G30">
        <f>_xlfn.IFNA(_xlfn.XLOOKUP(_xlfn.TEXTJOIN("",TRUE,'Table1 Input'!G$1,'Table1 Input'!$B30),'Joint tables'!$E$1:$E$507,'Joint tables'!$F$1:$F$507),0)</f>
        <v>0</v>
      </c>
      <c r="H30">
        <f>_xlfn.IFNA(_xlfn.XLOOKUP(_xlfn.TEXTJOIN("",TRUE,'Table1 Input'!H$1,'Table1 Input'!$B30),'Joint tables'!$E$1:$E$507,'Joint tables'!$F$1:$F$507),0)</f>
        <v>0</v>
      </c>
      <c r="I30">
        <f>_xlfn.IFNA(_xlfn.XLOOKUP(_xlfn.TEXTJOIN("",TRUE,'Table1 Input'!I$1,'Table1 Input'!$B30),'Joint tables'!$E$1:$E$507,'Joint tables'!$F$1:$F$507),0)</f>
        <v>0</v>
      </c>
      <c r="J30">
        <f>_xlfn.IFNA(_xlfn.XLOOKUP(_xlfn.TEXTJOIN("",TRUE,'Table1 Input'!J$1,'Table1 Input'!$B30),'Joint tables'!$E$1:$E$507,'Joint tables'!$F$1:$F$507),0)</f>
        <v>9347.0000000000073</v>
      </c>
      <c r="K30">
        <f>_xlfn.IFNA(_xlfn.XLOOKUP(_xlfn.TEXTJOIN("",TRUE,'Table1 Input'!K$1,'Table1 Input'!$B30),'Joint tables'!$E$1:$E$507,'Joint tables'!$F$1:$F$507),0)</f>
        <v>8920.0500000000065</v>
      </c>
      <c r="L30">
        <f>_xlfn.IFNA(_xlfn.XLOOKUP(_xlfn.TEXTJOIN("",TRUE,'Table1 Input'!L$1,'Table1 Input'!$B30),'Joint tables'!$E$1:$E$507,'Joint tables'!$F$1:$F$507),0)</f>
        <v>6948.6645500000004</v>
      </c>
      <c r="M30">
        <f>_xlfn.IFNA(_xlfn.XLOOKUP(_xlfn.TEXTJOIN("",TRUE,'Table1 Input'!M$1,'Table1 Input'!$B30),'Joint tables'!$E$1:$E$507,'Joint tables'!$F$1:$F$507),0)</f>
        <v>1479.9185000000002</v>
      </c>
      <c r="N30">
        <f>_xlfn.IFNA(_xlfn.XLOOKUP(_xlfn.TEXTJOIN("",TRUE,'Table1 Input'!N$1,'Table1 Input'!$B30),'Joint tables'!$E$1:$E$507,'Joint tables'!$F$1:$F$507),0)</f>
        <v>209.067565</v>
      </c>
      <c r="O30">
        <f>_xlfn.IFNA(_xlfn.XLOOKUP(_xlfn.TEXTJOIN("",TRUE,'Table1 Input'!O$1,'Table1 Input'!$B30),'Joint tables'!$E$1:$E$507,'Joint tables'!$F$1:$F$507),0)</f>
        <v>5454.8769940000002</v>
      </c>
      <c r="P30">
        <f>_xlfn.IFNA(_xlfn.XLOOKUP(_xlfn.TEXTJOIN("",TRUE,'Table1 Input'!P$1,'Table1 Input'!$B30),'Joint tables'!$E$1:$E$507,'Joint tables'!$F$1:$F$507),0)</f>
        <v>5777.5301070000005</v>
      </c>
      <c r="Q30">
        <f>_xlfn.IFNA(_xlfn.XLOOKUP(_xlfn.TEXTJOIN("",TRUE,'Table1 Input'!Q$1,'Table1 Input'!$B30),'Joint tables'!$E$1:$E$507,'Joint tables'!$F$1:$F$507),0)</f>
        <v>9239.7226169999994</v>
      </c>
      <c r="R30">
        <f>_xlfn.IFNA(_xlfn.XLOOKUP(_xlfn.TEXTJOIN("",TRUE,'Table1 Input'!R$1,'Table1 Input'!$B30),'Joint tables'!$E$1:$E$507,'Joint tables'!$F$1:$F$507),0)</f>
        <v>7355.4733120000001</v>
      </c>
      <c r="S30">
        <f>_xlfn.IFNA(_xlfn.XLOOKUP(_xlfn.TEXTJOIN("",TRUE,'Table1 Input'!S$1,'Table1 Input'!$B30),'Joint tables'!$E$1:$E$507,'Joint tables'!$F$1:$F$507),0)</f>
        <v>10836.808789000001</v>
      </c>
    </row>
    <row r="31" spans="1:19" x14ac:dyDescent="0.25">
      <c r="A31" t="str">
        <f>_xlfn.XLOOKUP(B31,wasteprojectionmodel_actuals_20!D:D,wasteprojectionmodel_actuals_20!C:C)</f>
        <v>Plastic</v>
      </c>
      <c r="B31" t="s">
        <v>53</v>
      </c>
      <c r="D31">
        <f>_xlfn.IFNA(_xlfn.XLOOKUP(_xlfn.TEXTJOIN("",TRUE,'Table1 Input'!D$1,'Table1 Input'!$B31),'Joint tables'!$E$1:$E$507,'Joint tables'!$F$1:$F$507),0)</f>
        <v>0</v>
      </c>
      <c r="E31">
        <f>_xlfn.IFNA(_xlfn.XLOOKUP(_xlfn.TEXTJOIN("",TRUE,'Table1 Input'!E$1,'Table1 Input'!$B31),'Joint tables'!$E$1:$E$507,'Joint tables'!$F$1:$F$507),0)</f>
        <v>0</v>
      </c>
      <c r="F31">
        <f>_xlfn.IFNA(_xlfn.XLOOKUP(_xlfn.TEXTJOIN("",TRUE,'Table1 Input'!F$1,'Table1 Input'!$B31),'Joint tables'!$E$1:$E$507,'Joint tables'!$F$1:$F$507),0)</f>
        <v>0</v>
      </c>
      <c r="G31">
        <f>_xlfn.IFNA(_xlfn.XLOOKUP(_xlfn.TEXTJOIN("",TRUE,'Table1 Input'!G$1,'Table1 Input'!$B31),'Joint tables'!$E$1:$E$507,'Joint tables'!$F$1:$F$507),0)</f>
        <v>0</v>
      </c>
      <c r="H31">
        <f>_xlfn.IFNA(_xlfn.XLOOKUP(_xlfn.TEXTJOIN("",TRUE,'Table1 Input'!H$1,'Table1 Input'!$B31),'Joint tables'!$E$1:$E$507,'Joint tables'!$F$1:$F$507),0)</f>
        <v>0</v>
      </c>
      <c r="I31">
        <f>_xlfn.IFNA(_xlfn.XLOOKUP(_xlfn.TEXTJOIN("",TRUE,'Table1 Input'!I$1,'Table1 Input'!$B31),'Joint tables'!$E$1:$E$507,'Joint tables'!$F$1:$F$507),0)</f>
        <v>0</v>
      </c>
      <c r="J31">
        <f>_xlfn.IFNA(_xlfn.XLOOKUP(_xlfn.TEXTJOIN("",TRUE,'Table1 Input'!J$1,'Table1 Input'!$B31),'Joint tables'!$E$1:$E$507,'Joint tables'!$F$1:$F$507),0)</f>
        <v>28115.527199999953</v>
      </c>
      <c r="K31">
        <f>_xlfn.IFNA(_xlfn.XLOOKUP(_xlfn.TEXTJOIN("",TRUE,'Table1 Input'!K$1,'Table1 Input'!$B31),'Joint tables'!$E$1:$E$507,'Joint tables'!$F$1:$F$507),0)</f>
        <v>28146.448800000027</v>
      </c>
      <c r="L31">
        <f>_xlfn.IFNA(_xlfn.XLOOKUP(_xlfn.TEXTJOIN("",TRUE,'Table1 Input'!L$1,'Table1 Input'!$B31),'Joint tables'!$E$1:$E$507,'Joint tables'!$F$1:$F$507),0)</f>
        <v>481.87040400000001</v>
      </c>
      <c r="M31">
        <f>_xlfn.IFNA(_xlfn.XLOOKUP(_xlfn.TEXTJOIN("",TRUE,'Table1 Input'!M$1,'Table1 Input'!$B31),'Joint tables'!$E$1:$E$507,'Joint tables'!$F$1:$F$507),0)</f>
        <v>1779.1236199999998</v>
      </c>
      <c r="N31">
        <f>_xlfn.IFNA(_xlfn.XLOOKUP(_xlfn.TEXTJOIN("",TRUE,'Table1 Input'!N$1,'Table1 Input'!$B31),'Joint tables'!$E$1:$E$507,'Joint tables'!$F$1:$F$507),0)</f>
        <v>0</v>
      </c>
      <c r="O31">
        <f>_xlfn.IFNA(_xlfn.XLOOKUP(_xlfn.TEXTJOIN("",TRUE,'Table1 Input'!O$1,'Table1 Input'!$B31),'Joint tables'!$E$1:$E$507,'Joint tables'!$F$1:$F$507),0)</f>
        <v>365.59480100000002</v>
      </c>
      <c r="P31">
        <f>_xlfn.IFNA(_xlfn.XLOOKUP(_xlfn.TEXTJOIN("",TRUE,'Table1 Input'!P$1,'Table1 Input'!$B31),'Joint tables'!$E$1:$E$507,'Joint tables'!$F$1:$F$507),0)</f>
        <v>0</v>
      </c>
      <c r="Q31">
        <f>_xlfn.IFNA(_xlfn.XLOOKUP(_xlfn.TEXTJOIN("",TRUE,'Table1 Input'!Q$1,'Table1 Input'!$B31),'Joint tables'!$E$1:$E$507,'Joint tables'!$F$1:$F$507),0)</f>
        <v>2107.7752380000002</v>
      </c>
      <c r="R31">
        <f>_xlfn.IFNA(_xlfn.XLOOKUP(_xlfn.TEXTJOIN("",TRUE,'Table1 Input'!R$1,'Table1 Input'!$B31),'Joint tables'!$E$1:$E$507,'Joint tables'!$F$1:$F$507),0)</f>
        <v>10337.559461000001</v>
      </c>
      <c r="S31">
        <f>_xlfn.IFNA(_xlfn.XLOOKUP(_xlfn.TEXTJOIN("",TRUE,'Table1 Input'!S$1,'Table1 Input'!$B31),'Joint tables'!$E$1:$E$507,'Joint tables'!$F$1:$F$507),0)</f>
        <v>11445.384110999999</v>
      </c>
    </row>
    <row r="32" spans="1:19" x14ac:dyDescent="0.25">
      <c r="A32" t="str">
        <f>_xlfn.XLOOKUP(B32,wasteprojectionmodel_actuals_20!D:D,wasteprojectionmodel_actuals_20!C:C)</f>
        <v>Plastic</v>
      </c>
      <c r="B32" t="s">
        <v>54</v>
      </c>
      <c r="D32">
        <f>_xlfn.IFNA(_xlfn.XLOOKUP(_xlfn.TEXTJOIN("",TRUE,'Table1 Input'!D$1,'Table1 Input'!$B32),'Joint tables'!$E$1:$E$507,'Joint tables'!$F$1:$F$507),0)</f>
        <v>0</v>
      </c>
      <c r="E32">
        <f>_xlfn.IFNA(_xlfn.XLOOKUP(_xlfn.TEXTJOIN("",TRUE,'Table1 Input'!E$1,'Table1 Input'!$B32),'Joint tables'!$E$1:$E$507,'Joint tables'!$F$1:$F$507),0)</f>
        <v>0</v>
      </c>
      <c r="F32">
        <f>_xlfn.IFNA(_xlfn.XLOOKUP(_xlfn.TEXTJOIN("",TRUE,'Table1 Input'!F$1,'Table1 Input'!$B32),'Joint tables'!$E$1:$E$507,'Joint tables'!$F$1:$F$507),0)</f>
        <v>0</v>
      </c>
      <c r="G32">
        <f>_xlfn.IFNA(_xlfn.XLOOKUP(_xlfn.TEXTJOIN("",TRUE,'Table1 Input'!G$1,'Table1 Input'!$B32),'Joint tables'!$E$1:$E$507,'Joint tables'!$F$1:$F$507),0)</f>
        <v>0</v>
      </c>
      <c r="H32">
        <f>_xlfn.IFNA(_xlfn.XLOOKUP(_xlfn.TEXTJOIN("",TRUE,'Table1 Input'!H$1,'Table1 Input'!$B32),'Joint tables'!$E$1:$E$507,'Joint tables'!$F$1:$F$507),0)</f>
        <v>0</v>
      </c>
      <c r="I32">
        <f>_xlfn.IFNA(_xlfn.XLOOKUP(_xlfn.TEXTJOIN("",TRUE,'Table1 Input'!I$1,'Table1 Input'!$B32),'Joint tables'!$E$1:$E$507,'Joint tables'!$F$1:$F$507),0)</f>
        <v>0</v>
      </c>
      <c r="J32">
        <f>_xlfn.IFNA(_xlfn.XLOOKUP(_xlfn.TEXTJOIN("",TRUE,'Table1 Input'!J$1,'Table1 Input'!$B32),'Joint tables'!$E$1:$E$507,'Joint tables'!$F$1:$F$507),0)</f>
        <v>20256.010879999962</v>
      </c>
      <c r="K32">
        <f>_xlfn.IFNA(_xlfn.XLOOKUP(_xlfn.TEXTJOIN("",TRUE,'Table1 Input'!K$1,'Table1 Input'!$B32),'Joint tables'!$E$1:$E$507,'Joint tables'!$F$1:$F$507),0)</f>
        <v>23796.59452000005</v>
      </c>
      <c r="L32">
        <f>_xlfn.IFNA(_xlfn.XLOOKUP(_xlfn.TEXTJOIN("",TRUE,'Table1 Input'!L$1,'Table1 Input'!$B32),'Joint tables'!$E$1:$E$507,'Joint tables'!$F$1:$F$507),0)</f>
        <v>17947.195746000001</v>
      </c>
      <c r="M32">
        <f>_xlfn.IFNA(_xlfn.XLOOKUP(_xlfn.TEXTJOIN("",TRUE,'Table1 Input'!M$1,'Table1 Input'!$B32),'Joint tables'!$E$1:$E$507,'Joint tables'!$F$1:$F$507),0)</f>
        <v>17182.05184</v>
      </c>
      <c r="N32">
        <f>_xlfn.IFNA(_xlfn.XLOOKUP(_xlfn.TEXTJOIN("",TRUE,'Table1 Input'!N$1,'Table1 Input'!$B32),'Joint tables'!$E$1:$E$507,'Joint tables'!$F$1:$F$507),0)</f>
        <v>10313.406138</v>
      </c>
      <c r="O32">
        <f>_xlfn.IFNA(_xlfn.XLOOKUP(_xlfn.TEXTJOIN("",TRUE,'Table1 Input'!O$1,'Table1 Input'!$B32),'Joint tables'!$E$1:$E$507,'Joint tables'!$F$1:$F$507),0)</f>
        <v>16905.890583</v>
      </c>
      <c r="P32">
        <f>_xlfn.IFNA(_xlfn.XLOOKUP(_xlfn.TEXTJOIN("",TRUE,'Table1 Input'!P$1,'Table1 Input'!$B32),'Joint tables'!$E$1:$E$507,'Joint tables'!$F$1:$F$507),0)</f>
        <v>13850.094842</v>
      </c>
      <c r="Q32">
        <f>_xlfn.IFNA(_xlfn.XLOOKUP(_xlfn.TEXTJOIN("",TRUE,'Table1 Input'!Q$1,'Table1 Input'!$B32),'Joint tables'!$E$1:$E$507,'Joint tables'!$F$1:$F$507),0)</f>
        <v>15563.139663</v>
      </c>
      <c r="R32">
        <f>_xlfn.IFNA(_xlfn.XLOOKUP(_xlfn.TEXTJOIN("",TRUE,'Table1 Input'!R$1,'Table1 Input'!$B32),'Joint tables'!$E$1:$E$507,'Joint tables'!$F$1:$F$507),0)</f>
        <v>24868.352486000003</v>
      </c>
      <c r="S32">
        <f>_xlfn.IFNA(_xlfn.XLOOKUP(_xlfn.TEXTJOIN("",TRUE,'Table1 Input'!S$1,'Table1 Input'!$B32),'Joint tables'!$E$1:$E$507,'Joint tables'!$F$1:$F$507),0)</f>
        <v>20095.805747999999</v>
      </c>
    </row>
    <row r="33" spans="1:19" x14ac:dyDescent="0.25">
      <c r="A33" t="str">
        <f>_xlfn.XLOOKUP(B33,wasteprojectionmodel_actuals_20!D:D,wasteprojectionmodel_actuals_20!C:C)</f>
        <v>Plastic</v>
      </c>
      <c r="B33" t="s">
        <v>55</v>
      </c>
      <c r="D33">
        <f>_xlfn.IFNA(_xlfn.XLOOKUP(_xlfn.TEXTJOIN("",TRUE,'Table1 Input'!D$1,'Table1 Input'!$B33),'Joint tables'!$E$1:$E$507,'Joint tables'!$F$1:$F$507),0)</f>
        <v>0</v>
      </c>
      <c r="E33">
        <f>_xlfn.IFNA(_xlfn.XLOOKUP(_xlfn.TEXTJOIN("",TRUE,'Table1 Input'!E$1,'Table1 Input'!$B33),'Joint tables'!$E$1:$E$507,'Joint tables'!$F$1:$F$507),0)</f>
        <v>0</v>
      </c>
      <c r="F33">
        <f>_xlfn.IFNA(_xlfn.XLOOKUP(_xlfn.TEXTJOIN("",TRUE,'Table1 Input'!F$1,'Table1 Input'!$B33),'Joint tables'!$E$1:$E$507,'Joint tables'!$F$1:$F$507),0)</f>
        <v>0</v>
      </c>
      <c r="G33">
        <f>_xlfn.IFNA(_xlfn.XLOOKUP(_xlfn.TEXTJOIN("",TRUE,'Table1 Input'!G$1,'Table1 Input'!$B33),'Joint tables'!$E$1:$E$507,'Joint tables'!$F$1:$F$507),0)</f>
        <v>0</v>
      </c>
      <c r="H33">
        <f>_xlfn.IFNA(_xlfn.XLOOKUP(_xlfn.TEXTJOIN("",TRUE,'Table1 Input'!H$1,'Table1 Input'!$B33),'Joint tables'!$E$1:$E$507,'Joint tables'!$F$1:$F$507),0)</f>
        <v>0</v>
      </c>
      <c r="I33">
        <f>_xlfn.IFNA(_xlfn.XLOOKUP(_xlfn.TEXTJOIN("",TRUE,'Table1 Input'!I$1,'Table1 Input'!$B33),'Joint tables'!$E$1:$E$507,'Joint tables'!$F$1:$F$507),0)</f>
        <v>0</v>
      </c>
      <c r="J33">
        <f>_xlfn.IFNA(_xlfn.XLOOKUP(_xlfn.TEXTJOIN("",TRUE,'Table1 Input'!J$1,'Table1 Input'!$B33),'Joint tables'!$E$1:$E$507,'Joint tables'!$F$1:$F$507),0)</f>
        <v>6023.1157200000043</v>
      </c>
      <c r="K33">
        <f>_xlfn.IFNA(_xlfn.XLOOKUP(_xlfn.TEXTJOIN("",TRUE,'Table1 Input'!K$1,'Table1 Input'!$B33),'Joint tables'!$E$1:$E$507,'Joint tables'!$F$1:$F$507),0)</f>
        <v>6143.1848799999943</v>
      </c>
      <c r="L33">
        <f>_xlfn.IFNA(_xlfn.XLOOKUP(_xlfn.TEXTJOIN("",TRUE,'Table1 Input'!L$1,'Table1 Input'!$B33),'Joint tables'!$E$1:$E$507,'Joint tables'!$F$1:$F$507),0)</f>
        <v>2026.5735199999999</v>
      </c>
      <c r="M33">
        <f>_xlfn.IFNA(_xlfn.XLOOKUP(_xlfn.TEXTJOIN("",TRUE,'Table1 Input'!M$1,'Table1 Input'!$B33),'Joint tables'!$E$1:$E$507,'Joint tables'!$F$1:$F$507),0)</f>
        <v>190.63498900000002</v>
      </c>
      <c r="N33">
        <f>_xlfn.IFNA(_xlfn.XLOOKUP(_xlfn.TEXTJOIN("",TRUE,'Table1 Input'!N$1,'Table1 Input'!$B33),'Joint tables'!$E$1:$E$507,'Joint tables'!$F$1:$F$507),0)</f>
        <v>4399.346896</v>
      </c>
      <c r="O33">
        <f>_xlfn.IFNA(_xlfn.XLOOKUP(_xlfn.TEXTJOIN("",TRUE,'Table1 Input'!O$1,'Table1 Input'!$B33),'Joint tables'!$E$1:$E$507,'Joint tables'!$F$1:$F$507),0)</f>
        <v>4107.1490629999998</v>
      </c>
      <c r="P33">
        <f>_xlfn.IFNA(_xlfn.XLOOKUP(_xlfn.TEXTJOIN("",TRUE,'Table1 Input'!P$1,'Table1 Input'!$B33),'Joint tables'!$E$1:$E$507,'Joint tables'!$F$1:$F$507),0)</f>
        <v>3661.121173</v>
      </c>
      <c r="Q33">
        <f>_xlfn.IFNA(_xlfn.XLOOKUP(_xlfn.TEXTJOIN("",TRUE,'Table1 Input'!Q$1,'Table1 Input'!$B33),'Joint tables'!$E$1:$E$507,'Joint tables'!$F$1:$F$507),0)</f>
        <v>4170.0611369999997</v>
      </c>
      <c r="R33">
        <f>_xlfn.IFNA(_xlfn.XLOOKUP(_xlfn.TEXTJOIN("",TRUE,'Table1 Input'!R$1,'Table1 Input'!$B33),'Joint tables'!$E$1:$E$507,'Joint tables'!$F$1:$F$507),0)</f>
        <v>7051.8165630000003</v>
      </c>
      <c r="S33">
        <f>_xlfn.IFNA(_xlfn.XLOOKUP(_xlfn.TEXTJOIN("",TRUE,'Table1 Input'!S$1,'Table1 Input'!$B33),'Joint tables'!$E$1:$E$507,'Joint tables'!$F$1:$F$507),0)</f>
        <v>8376.4071920000006</v>
      </c>
    </row>
    <row r="34" spans="1:19" x14ac:dyDescent="0.25">
      <c r="A34" t="str">
        <f>_xlfn.XLOOKUP(B34,wasteprojectionmodel_actuals_20!D:D,wasteprojectionmodel_actuals_20!C:C)</f>
        <v>Plastic</v>
      </c>
      <c r="B34" t="s">
        <v>56</v>
      </c>
      <c r="D34">
        <f>_xlfn.IFNA(_xlfn.XLOOKUP(_xlfn.TEXTJOIN("",TRUE,'Table1 Input'!D$1,'Table1 Input'!$B34),'Joint tables'!$E$1:$E$507,'Joint tables'!$F$1:$F$507),0)</f>
        <v>0</v>
      </c>
      <c r="E34">
        <f>_xlfn.IFNA(_xlfn.XLOOKUP(_xlfn.TEXTJOIN("",TRUE,'Table1 Input'!E$1,'Table1 Input'!$B34),'Joint tables'!$E$1:$E$507,'Joint tables'!$F$1:$F$507),0)</f>
        <v>0</v>
      </c>
      <c r="F34">
        <f>_xlfn.IFNA(_xlfn.XLOOKUP(_xlfn.TEXTJOIN("",TRUE,'Table1 Input'!F$1,'Table1 Input'!$B34),'Joint tables'!$E$1:$E$507,'Joint tables'!$F$1:$F$507),0)</f>
        <v>0</v>
      </c>
      <c r="G34">
        <f>_xlfn.IFNA(_xlfn.XLOOKUP(_xlfn.TEXTJOIN("",TRUE,'Table1 Input'!G$1,'Table1 Input'!$B34),'Joint tables'!$E$1:$E$507,'Joint tables'!$F$1:$F$507),0)</f>
        <v>0</v>
      </c>
      <c r="H34">
        <f>_xlfn.IFNA(_xlfn.XLOOKUP(_xlfn.TEXTJOIN("",TRUE,'Table1 Input'!H$1,'Table1 Input'!$B34),'Joint tables'!$E$1:$E$507,'Joint tables'!$F$1:$F$507),0)</f>
        <v>0</v>
      </c>
      <c r="I34">
        <f>_xlfn.IFNA(_xlfn.XLOOKUP(_xlfn.TEXTJOIN("",TRUE,'Table1 Input'!I$1,'Table1 Input'!$B34),'Joint tables'!$E$1:$E$507,'Joint tables'!$F$1:$F$507),0)</f>
        <v>0</v>
      </c>
      <c r="J34">
        <f>_xlfn.IFNA(_xlfn.XLOOKUP(_xlfn.TEXTJOIN("",TRUE,'Table1 Input'!J$1,'Table1 Input'!$B34),'Joint tables'!$E$1:$E$507,'Joint tables'!$F$1:$F$507),0)</f>
        <v>4896.889214964639</v>
      </c>
      <c r="K34">
        <f>_xlfn.IFNA(_xlfn.XLOOKUP(_xlfn.TEXTJOIN("",TRUE,'Table1 Input'!K$1,'Table1 Input'!$B34),'Joint tables'!$E$1:$E$507,'Joint tables'!$F$1:$F$507),0)</f>
        <v>3880.5369105504451</v>
      </c>
      <c r="L34">
        <f>_xlfn.IFNA(_xlfn.XLOOKUP(_xlfn.TEXTJOIN("",TRUE,'Table1 Input'!L$1,'Table1 Input'!$B34),'Joint tables'!$E$1:$E$507,'Joint tables'!$F$1:$F$507),0)</f>
        <v>1458.4354050000002</v>
      </c>
      <c r="M34">
        <f>_xlfn.IFNA(_xlfn.XLOOKUP(_xlfn.TEXTJOIN("",TRUE,'Table1 Input'!M$1,'Table1 Input'!$B34),'Joint tables'!$E$1:$E$507,'Joint tables'!$F$1:$F$507),0)</f>
        <v>953.36821099999997</v>
      </c>
      <c r="N34">
        <f>_xlfn.IFNA(_xlfn.XLOOKUP(_xlfn.TEXTJOIN("",TRUE,'Table1 Input'!N$1,'Table1 Input'!$B34),'Joint tables'!$E$1:$E$507,'Joint tables'!$F$1:$F$507),0)</f>
        <v>518.43121599999995</v>
      </c>
      <c r="O34">
        <f>_xlfn.IFNA(_xlfn.XLOOKUP(_xlfn.TEXTJOIN("",TRUE,'Table1 Input'!O$1,'Table1 Input'!$B34),'Joint tables'!$E$1:$E$507,'Joint tables'!$F$1:$F$507),0)</f>
        <v>1646.709112</v>
      </c>
      <c r="P34">
        <f>_xlfn.IFNA(_xlfn.XLOOKUP(_xlfn.TEXTJOIN("",TRUE,'Table1 Input'!P$1,'Table1 Input'!$B34),'Joint tables'!$E$1:$E$507,'Joint tables'!$F$1:$F$507),0)</f>
        <v>1379.385403</v>
      </c>
      <c r="Q34">
        <f>_xlfn.IFNA(_xlfn.XLOOKUP(_xlfn.TEXTJOIN("",TRUE,'Table1 Input'!Q$1,'Table1 Input'!$B34),'Joint tables'!$E$1:$E$507,'Joint tables'!$F$1:$F$507),0)</f>
        <v>2578.4962889999997</v>
      </c>
      <c r="R34">
        <f>_xlfn.IFNA(_xlfn.XLOOKUP(_xlfn.TEXTJOIN("",TRUE,'Table1 Input'!R$1,'Table1 Input'!$B34),'Joint tables'!$E$1:$E$507,'Joint tables'!$F$1:$F$507),0)</f>
        <v>2936.9050310000002</v>
      </c>
      <c r="S34">
        <f>_xlfn.IFNA(_xlfn.XLOOKUP(_xlfn.TEXTJOIN("",TRUE,'Table1 Input'!S$1,'Table1 Input'!$B34),'Joint tables'!$E$1:$E$507,'Joint tables'!$F$1:$F$507),0)</f>
        <v>1657.7370940000001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5"/>
  <sheetViews>
    <sheetView topLeftCell="A2" workbookViewId="0">
      <selection activeCell="B1" sqref="B1:R34"/>
    </sheetView>
  </sheetViews>
  <sheetFormatPr defaultRowHeight="15" x14ac:dyDescent="0.25"/>
  <cols>
    <col min="1" max="1" width="27.28515625" bestFit="1" customWidth="1"/>
    <col min="2" max="2" width="24.42578125" bestFit="1" customWidth="1"/>
    <col min="22" max="22" width="20.140625" bestFit="1" customWidth="1"/>
    <col min="23" max="37" width="11.5703125" bestFit="1" customWidth="1"/>
    <col min="38" max="69" width="20.140625" bestFit="1" customWidth="1"/>
    <col min="70" max="71" width="16.5703125" bestFit="1" customWidth="1"/>
  </cols>
  <sheetData>
    <row r="1" spans="1:20" x14ac:dyDescent="0.25">
      <c r="A1" t="s">
        <v>77</v>
      </c>
      <c r="B1" t="s">
        <v>2</v>
      </c>
      <c r="C1" t="s">
        <v>593</v>
      </c>
      <c r="D1" t="s">
        <v>594</v>
      </c>
      <c r="E1" t="s">
        <v>595</v>
      </c>
      <c r="F1" t="s">
        <v>596</v>
      </c>
      <c r="G1" t="s">
        <v>597</v>
      </c>
      <c r="H1" t="s">
        <v>598</v>
      </c>
      <c r="I1" t="s">
        <v>599</v>
      </c>
      <c r="J1" t="s">
        <v>600</v>
      </c>
      <c r="K1" t="s">
        <v>601</v>
      </c>
      <c r="L1" t="s">
        <v>602</v>
      </c>
      <c r="M1" t="s">
        <v>603</v>
      </c>
      <c r="N1" t="s">
        <v>604</v>
      </c>
      <c r="O1" t="s">
        <v>605</v>
      </c>
      <c r="P1" t="s">
        <v>606</v>
      </c>
      <c r="Q1" t="s">
        <v>607</v>
      </c>
      <c r="R1" t="s">
        <v>608</v>
      </c>
      <c r="S1" t="s">
        <v>609</v>
      </c>
      <c r="T1" t="s">
        <v>610</v>
      </c>
    </row>
    <row r="2" spans="1:20" x14ac:dyDescent="0.25">
      <c r="A2" t="str">
        <f>_xlfn.XLOOKUP(B2,wasteprojectionmodel_actuals_20!D:D,wasteprojectionmodel_actuals_20!C:C)</f>
        <v>Aggregate, masonry and soils</v>
      </c>
      <c r="B2" t="s">
        <v>12</v>
      </c>
      <c r="C2">
        <f>_xlfn.IFNA(_xlfn.XLOOKUP(_xlfn.TEXTJOIN("",TRUE,'Table1 Input'!D$1,'Table1 Input'!$B2),'Joint tables'!$E$1:$E$507,'Joint tables'!$F$1:$F$507),0)</f>
        <v>138923</v>
      </c>
      <c r="D2">
        <f>_xlfn.IFNA(_xlfn.XLOOKUP(_xlfn.TEXTJOIN("",TRUE,'Table1 Input'!E$1,'Table1 Input'!$B2),'Joint tables'!$E$1:$E$507,'Joint tables'!$F$1:$F$507),0)</f>
        <v>189520</v>
      </c>
      <c r="E2">
        <f>_xlfn.IFNA(_xlfn.XLOOKUP(_xlfn.TEXTJOIN("",TRUE,'Table1 Input'!F$1,'Table1 Input'!$B2),'Joint tables'!$E$1:$E$507,'Joint tables'!$F$1:$F$507),0)</f>
        <v>151965</v>
      </c>
      <c r="F2">
        <f>_xlfn.IFNA(_xlfn.XLOOKUP(_xlfn.TEXTJOIN("",TRUE,'Table1 Input'!G$1,'Table1 Input'!$B2),'Joint tables'!$E$1:$E$507,'Joint tables'!$F$1:$F$507),0)</f>
        <v>225802</v>
      </c>
      <c r="G2">
        <f>_xlfn.IFNA(_xlfn.XLOOKUP(_xlfn.TEXTJOIN("",TRUE,'Table1 Input'!H$1,'Table1 Input'!$B2),'Joint tables'!$E$1:$E$507,'Joint tables'!$F$1:$F$507),0)</f>
        <v>196305</v>
      </c>
      <c r="H2">
        <f>_xlfn.IFNA(_xlfn.XLOOKUP(_xlfn.TEXTJOIN("",TRUE,'Table1 Input'!I$1,'Table1 Input'!$B2),'Joint tables'!$E$1:$E$507,'Joint tables'!$F$1:$F$507),0)</f>
        <v>223478</v>
      </c>
      <c r="I2">
        <f>_xlfn.IFNA(_xlfn.XLOOKUP(_xlfn.TEXTJOIN("",TRUE,'Table1 Input'!J$1,'Table1 Input'!$B2),'Joint tables'!$E$1:$E$507,'Joint tables'!$F$1:$F$507),0)</f>
        <v>228916</v>
      </c>
      <c r="J2">
        <f>_xlfn.IFNA(_xlfn.XLOOKUP(_xlfn.TEXTJOIN("",TRUE,'Table1 Input'!K$1,'Table1 Input'!$B2),'Joint tables'!$E$1:$E$507,'Joint tables'!$F$1:$F$507),0)</f>
        <v>257835</v>
      </c>
      <c r="K2">
        <f>_xlfn.IFNA(_xlfn.XLOOKUP(_xlfn.TEXTJOIN("",TRUE,'Table1 Input'!L$1,'Table1 Input'!$B2),'Joint tables'!$E$1:$E$507,'Joint tables'!$F$1:$F$507),0)</f>
        <v>233206</v>
      </c>
      <c r="L2">
        <f>_xlfn.IFNA(_xlfn.XLOOKUP(_xlfn.TEXTJOIN("",TRUE,'Table1 Input'!M$1,'Table1 Input'!$B2),'Joint tables'!$E$1:$E$507,'Joint tables'!$F$1:$F$507),0)</f>
        <v>160128</v>
      </c>
      <c r="M2">
        <f>_xlfn.IFNA(_xlfn.XLOOKUP(_xlfn.TEXTJOIN("",TRUE,'Table1 Input'!N$1,'Table1 Input'!$B2),'Joint tables'!$E$1:$E$507,'Joint tables'!$F$1:$F$507),0)</f>
        <v>626587</v>
      </c>
      <c r="N2">
        <f>_xlfn.IFNA(_xlfn.XLOOKUP(_xlfn.TEXTJOIN("",TRUE,'Table1 Input'!O$1,'Table1 Input'!$B2),'Joint tables'!$E$1:$E$507,'Joint tables'!$F$1:$F$507),0)</f>
        <v>757452</v>
      </c>
      <c r="O2">
        <f>_xlfn.IFNA(_xlfn.XLOOKUP(_xlfn.TEXTJOIN("",TRUE,'Table1 Input'!P$1,'Table1 Input'!$B2),'Joint tables'!$E$1:$E$507,'Joint tables'!$F$1:$F$507),0)</f>
        <v>439204</v>
      </c>
      <c r="P2">
        <f>_xlfn.IFNA(_xlfn.XLOOKUP(_xlfn.TEXTJOIN("",TRUE,'Table1 Input'!Q$1,'Table1 Input'!$B2),'Joint tables'!$E$1:$E$507,'Joint tables'!$F$1:$F$507),0)</f>
        <v>978257</v>
      </c>
      <c r="Q2">
        <f>_xlfn.IFNA(_xlfn.XLOOKUP(_xlfn.TEXTJOIN("",TRUE,'Table1 Input'!R$1,'Table1 Input'!$B2),'Joint tables'!$E$1:$E$507,'Joint tables'!$F$1:$F$507),0)</f>
        <v>510291</v>
      </c>
      <c r="R2">
        <f>_xlfn.IFNA(_xlfn.XLOOKUP(_xlfn.TEXTJOIN("",TRUE,'Table1 Input'!S$1,'Table1 Input'!$B2),'Joint tables'!$E$1:$E$507,'Joint tables'!$F$1:$F$507),0)</f>
        <v>939675</v>
      </c>
    </row>
    <row r="3" spans="1:20" x14ac:dyDescent="0.25">
      <c r="A3" t="str">
        <f>_xlfn.XLOOKUP(B3,wasteprojectionmodel_actuals_20!D:D,wasteprojectionmodel_actuals_20!C:C)</f>
        <v>Aggregate, masonry and soils</v>
      </c>
      <c r="B3" t="s">
        <v>16</v>
      </c>
      <c r="C3">
        <f>_xlfn.IFNA(_xlfn.XLOOKUP(_xlfn.TEXTJOIN("",TRUE,'Table1 Input'!D$1,'Table1 Input'!$B3),'Joint tables'!$E$1:$E$507,'Joint tables'!$F$1:$F$507),0)</f>
        <v>385214</v>
      </c>
      <c r="D3">
        <f>_xlfn.IFNA(_xlfn.XLOOKUP(_xlfn.TEXTJOIN("",TRUE,'Table1 Input'!E$1,'Table1 Input'!$B3),'Joint tables'!$E$1:$E$507,'Joint tables'!$F$1:$F$507),0)</f>
        <v>437843</v>
      </c>
      <c r="E3">
        <f>_xlfn.IFNA(_xlfn.XLOOKUP(_xlfn.TEXTJOIN("",TRUE,'Table1 Input'!F$1,'Table1 Input'!$B3),'Joint tables'!$E$1:$E$507,'Joint tables'!$F$1:$F$507),0)</f>
        <v>293128</v>
      </c>
      <c r="F3">
        <f>_xlfn.IFNA(_xlfn.XLOOKUP(_xlfn.TEXTJOIN("",TRUE,'Table1 Input'!G$1,'Table1 Input'!$B3),'Joint tables'!$E$1:$E$507,'Joint tables'!$F$1:$F$507),0)</f>
        <v>243616</v>
      </c>
      <c r="G3">
        <f>_xlfn.IFNA(_xlfn.XLOOKUP(_xlfn.TEXTJOIN("",TRUE,'Table1 Input'!H$1,'Table1 Input'!$B3),'Joint tables'!$E$1:$E$507,'Joint tables'!$F$1:$F$507),0)</f>
        <v>518366</v>
      </c>
      <c r="H3">
        <f>_xlfn.IFNA(_xlfn.XLOOKUP(_xlfn.TEXTJOIN("",TRUE,'Table1 Input'!I$1,'Table1 Input'!$B3),'Joint tables'!$E$1:$E$507,'Joint tables'!$F$1:$F$507),0)</f>
        <v>497273</v>
      </c>
      <c r="I3">
        <f>_xlfn.IFNA(_xlfn.XLOOKUP(_xlfn.TEXTJOIN("",TRUE,'Table1 Input'!J$1,'Table1 Input'!$B3),'Joint tables'!$E$1:$E$507,'Joint tables'!$F$1:$F$507),0)</f>
        <v>350222</v>
      </c>
      <c r="J3">
        <f>_xlfn.IFNA(_xlfn.XLOOKUP(_xlfn.TEXTJOIN("",TRUE,'Table1 Input'!K$1,'Table1 Input'!$B3),'Joint tables'!$E$1:$E$507,'Joint tables'!$F$1:$F$507),0)</f>
        <v>369721</v>
      </c>
      <c r="K3">
        <f>_xlfn.IFNA(_xlfn.XLOOKUP(_xlfn.TEXTJOIN("",TRUE,'Table1 Input'!L$1,'Table1 Input'!$B3),'Joint tables'!$E$1:$E$507,'Joint tables'!$F$1:$F$507),0)</f>
        <v>366973</v>
      </c>
      <c r="L3">
        <f>_xlfn.IFNA(_xlfn.XLOOKUP(_xlfn.TEXTJOIN("",TRUE,'Table1 Input'!M$1,'Table1 Input'!$B3),'Joint tables'!$E$1:$E$507,'Joint tables'!$F$1:$F$507),0)</f>
        <v>330740</v>
      </c>
      <c r="M3">
        <f>_xlfn.IFNA(_xlfn.XLOOKUP(_xlfn.TEXTJOIN("",TRUE,'Table1 Input'!N$1,'Table1 Input'!$B3),'Joint tables'!$E$1:$E$507,'Joint tables'!$F$1:$F$507),0)</f>
        <v>426778</v>
      </c>
      <c r="N3">
        <f>_xlfn.IFNA(_xlfn.XLOOKUP(_xlfn.TEXTJOIN("",TRUE,'Table1 Input'!O$1,'Table1 Input'!$B3),'Joint tables'!$E$1:$E$507,'Joint tables'!$F$1:$F$507),0)</f>
        <v>586157</v>
      </c>
      <c r="O3">
        <f>_xlfn.IFNA(_xlfn.XLOOKUP(_xlfn.TEXTJOIN("",TRUE,'Table1 Input'!P$1,'Table1 Input'!$B3),'Joint tables'!$E$1:$E$507,'Joint tables'!$F$1:$F$507),0)</f>
        <v>797410</v>
      </c>
      <c r="P3">
        <f>_xlfn.IFNA(_xlfn.XLOOKUP(_xlfn.TEXTJOIN("",TRUE,'Table1 Input'!Q$1,'Table1 Input'!$B3),'Joint tables'!$E$1:$E$507,'Joint tables'!$F$1:$F$507),0)</f>
        <v>804650</v>
      </c>
      <c r="Q3">
        <f>_xlfn.IFNA(_xlfn.XLOOKUP(_xlfn.TEXTJOIN("",TRUE,'Table1 Input'!R$1,'Table1 Input'!$B3),'Joint tables'!$E$1:$E$507,'Joint tables'!$F$1:$F$507),0)</f>
        <v>1293321</v>
      </c>
      <c r="R3">
        <f>_xlfn.IFNA(_xlfn.XLOOKUP(_xlfn.TEXTJOIN("",TRUE,'Table1 Input'!S$1,'Table1 Input'!$B3),'Joint tables'!$E$1:$E$507,'Joint tables'!$F$1:$F$507),0)</f>
        <v>1024636</v>
      </c>
    </row>
    <row r="4" spans="1:20" x14ac:dyDescent="0.25">
      <c r="A4" t="str">
        <f>_xlfn.XLOOKUP(B4,wasteprojectionmodel_actuals_20!D:D,wasteprojectionmodel_actuals_20!C:C)</f>
        <v>Aggregate, masonry and soils</v>
      </c>
      <c r="B4" t="s">
        <v>17</v>
      </c>
      <c r="C4">
        <f>_xlfn.IFNA(_xlfn.XLOOKUP(_xlfn.TEXTJOIN("",TRUE,'Table1 Input'!D$1,'Table1 Input'!$B4),'Joint tables'!$E$1:$E$507,'Joint tables'!$F$1:$F$507),0)</f>
        <v>1733505</v>
      </c>
      <c r="D4">
        <f>_xlfn.IFNA(_xlfn.XLOOKUP(_xlfn.TEXTJOIN("",TRUE,'Table1 Input'!E$1,'Table1 Input'!$B4),'Joint tables'!$E$1:$E$507,'Joint tables'!$F$1:$F$507),0)</f>
        <v>1695308</v>
      </c>
      <c r="E4">
        <f>_xlfn.IFNA(_xlfn.XLOOKUP(_xlfn.TEXTJOIN("",TRUE,'Table1 Input'!F$1,'Table1 Input'!$B4),'Joint tables'!$E$1:$E$507,'Joint tables'!$F$1:$F$507),0)</f>
        <v>1717318</v>
      </c>
      <c r="F4">
        <f>_xlfn.IFNA(_xlfn.XLOOKUP(_xlfn.TEXTJOIN("",TRUE,'Table1 Input'!G$1,'Table1 Input'!$B4),'Joint tables'!$E$1:$E$507,'Joint tables'!$F$1:$F$507),0)</f>
        <v>1712831</v>
      </c>
      <c r="G4">
        <f>_xlfn.IFNA(_xlfn.XLOOKUP(_xlfn.TEXTJOIN("",TRUE,'Table1 Input'!H$1,'Table1 Input'!$B4),'Joint tables'!$E$1:$E$507,'Joint tables'!$F$1:$F$507),0)</f>
        <v>2438898</v>
      </c>
      <c r="H4">
        <f>_xlfn.IFNA(_xlfn.XLOOKUP(_xlfn.TEXTJOIN("",TRUE,'Table1 Input'!I$1,'Table1 Input'!$B4),'Joint tables'!$E$1:$E$507,'Joint tables'!$F$1:$F$507),0)</f>
        <v>2174906</v>
      </c>
      <c r="I4">
        <f>_xlfn.IFNA(_xlfn.XLOOKUP(_xlfn.TEXTJOIN("",TRUE,'Table1 Input'!J$1,'Table1 Input'!$B4),'Joint tables'!$E$1:$E$507,'Joint tables'!$F$1:$F$507),0)</f>
        <v>1828873</v>
      </c>
      <c r="J4">
        <f>_xlfn.IFNA(_xlfn.XLOOKUP(_xlfn.TEXTJOIN("",TRUE,'Table1 Input'!K$1,'Table1 Input'!$B4),'Joint tables'!$E$1:$E$507,'Joint tables'!$F$1:$F$507),0)</f>
        <v>1984673</v>
      </c>
      <c r="K4">
        <f>_xlfn.IFNA(_xlfn.XLOOKUP(_xlfn.TEXTJOIN("",TRUE,'Table1 Input'!L$1,'Table1 Input'!$B4),'Joint tables'!$E$1:$E$507,'Joint tables'!$F$1:$F$507),0)</f>
        <v>1964234</v>
      </c>
      <c r="L4">
        <f>_xlfn.IFNA(_xlfn.XLOOKUP(_xlfn.TEXTJOIN("",TRUE,'Table1 Input'!M$1,'Table1 Input'!$B4),'Joint tables'!$E$1:$E$507,'Joint tables'!$F$1:$F$507),0)</f>
        <v>1738324</v>
      </c>
      <c r="M4">
        <f>_xlfn.IFNA(_xlfn.XLOOKUP(_xlfn.TEXTJOIN("",TRUE,'Table1 Input'!N$1,'Table1 Input'!$B4),'Joint tables'!$E$1:$E$507,'Joint tables'!$F$1:$F$507),0)</f>
        <v>2373860</v>
      </c>
      <c r="N4">
        <f>_xlfn.IFNA(_xlfn.XLOOKUP(_xlfn.TEXTJOIN("",TRUE,'Table1 Input'!O$1,'Table1 Input'!$B4),'Joint tables'!$E$1:$E$507,'Joint tables'!$F$1:$F$507),0)</f>
        <v>2262965</v>
      </c>
      <c r="O4">
        <f>_xlfn.IFNA(_xlfn.XLOOKUP(_xlfn.TEXTJOIN("",TRUE,'Table1 Input'!P$1,'Table1 Input'!$B4),'Joint tables'!$E$1:$E$507,'Joint tables'!$F$1:$F$507),0)</f>
        <v>2624038</v>
      </c>
      <c r="P4">
        <f>_xlfn.IFNA(_xlfn.XLOOKUP(_xlfn.TEXTJOIN("",TRUE,'Table1 Input'!Q$1,'Table1 Input'!$B4),'Joint tables'!$E$1:$E$507,'Joint tables'!$F$1:$F$507),0)</f>
        <v>2710460</v>
      </c>
      <c r="Q4">
        <f>_xlfn.IFNA(_xlfn.XLOOKUP(_xlfn.TEXTJOIN("",TRUE,'Table1 Input'!R$1,'Table1 Input'!$B4),'Joint tables'!$E$1:$E$507,'Joint tables'!$F$1:$F$507),0)</f>
        <v>3182354</v>
      </c>
      <c r="R4">
        <f>_xlfn.IFNA(_xlfn.XLOOKUP(_xlfn.TEXTJOIN("",TRUE,'Table1 Input'!S$1,'Table1 Input'!$B4),'Joint tables'!$E$1:$E$507,'Joint tables'!$F$1:$F$507),0)</f>
        <v>2673437</v>
      </c>
    </row>
    <row r="5" spans="1:20" x14ac:dyDescent="0.25">
      <c r="A5" t="str">
        <f>_xlfn.XLOOKUP(B5,wasteprojectionmodel_actuals_20!D:D,wasteprojectionmodel_actuals_20!C:C)</f>
        <v>Aggregate, masonry and soils</v>
      </c>
      <c r="B5" t="s">
        <v>18</v>
      </c>
      <c r="C5">
        <f>_xlfn.IFNA(_xlfn.XLOOKUP(_xlfn.TEXTJOIN("",TRUE,'Table1 Input'!D$1,'Table1 Input'!$B5),'Joint tables'!$E$1:$E$507,'Joint tables'!$F$1:$F$507),0)</f>
        <v>27290</v>
      </c>
      <c r="D5">
        <f>_xlfn.IFNA(_xlfn.XLOOKUP(_xlfn.TEXTJOIN("",TRUE,'Table1 Input'!E$1,'Table1 Input'!$B5),'Joint tables'!$E$1:$E$507,'Joint tables'!$F$1:$F$507),0)</f>
        <v>22300</v>
      </c>
      <c r="E5">
        <f>_xlfn.IFNA(_xlfn.XLOOKUP(_xlfn.TEXTJOIN("",TRUE,'Table1 Input'!F$1,'Table1 Input'!$B5),'Joint tables'!$E$1:$E$507,'Joint tables'!$F$1:$F$507),0)</f>
        <v>33475</v>
      </c>
      <c r="F5">
        <f>_xlfn.IFNA(_xlfn.XLOOKUP(_xlfn.TEXTJOIN("",TRUE,'Table1 Input'!G$1,'Table1 Input'!$B5),'Joint tables'!$E$1:$E$507,'Joint tables'!$F$1:$F$507),0)</f>
        <v>37259</v>
      </c>
      <c r="G5">
        <f>_xlfn.IFNA(_xlfn.XLOOKUP(_xlfn.TEXTJOIN("",TRUE,'Table1 Input'!H$1,'Table1 Input'!$B5),'Joint tables'!$E$1:$E$507,'Joint tables'!$F$1:$F$507),0)</f>
        <v>27205</v>
      </c>
      <c r="H5">
        <f>_xlfn.IFNA(_xlfn.XLOOKUP(_xlfn.TEXTJOIN("",TRUE,'Table1 Input'!I$1,'Table1 Input'!$B5),'Joint tables'!$E$1:$E$507,'Joint tables'!$F$1:$F$507),0)</f>
        <v>32234</v>
      </c>
      <c r="I5">
        <f>_xlfn.IFNA(_xlfn.XLOOKUP(_xlfn.TEXTJOIN("",TRUE,'Table1 Input'!J$1,'Table1 Input'!$B5),'Joint tables'!$E$1:$E$507,'Joint tables'!$F$1:$F$507),0)</f>
        <v>34058</v>
      </c>
      <c r="J5">
        <f>_xlfn.IFNA(_xlfn.XLOOKUP(_xlfn.TEXTJOIN("",TRUE,'Table1 Input'!K$1,'Table1 Input'!$B5),'Joint tables'!$E$1:$E$507,'Joint tables'!$F$1:$F$507),0)</f>
        <v>38838</v>
      </c>
      <c r="K5">
        <f>_xlfn.IFNA(_xlfn.XLOOKUP(_xlfn.TEXTJOIN("",TRUE,'Table1 Input'!L$1,'Table1 Input'!$B5),'Joint tables'!$E$1:$E$507,'Joint tables'!$F$1:$F$507),0)</f>
        <v>33208</v>
      </c>
      <c r="L5">
        <f>_xlfn.IFNA(_xlfn.XLOOKUP(_xlfn.TEXTJOIN("",TRUE,'Table1 Input'!M$1,'Table1 Input'!$B5),'Joint tables'!$E$1:$E$507,'Joint tables'!$F$1:$F$507),0)</f>
        <v>38062</v>
      </c>
      <c r="M5">
        <f>_xlfn.IFNA(_xlfn.XLOOKUP(_xlfn.TEXTJOIN("",TRUE,'Table1 Input'!N$1,'Table1 Input'!$B5),'Joint tables'!$E$1:$E$507,'Joint tables'!$F$1:$F$507),0)</f>
        <v>36868</v>
      </c>
      <c r="N5">
        <f>_xlfn.IFNA(_xlfn.XLOOKUP(_xlfn.TEXTJOIN("",TRUE,'Table1 Input'!O$1,'Table1 Input'!$B5),'Joint tables'!$E$1:$E$507,'Joint tables'!$F$1:$F$507),0)</f>
        <v>34524</v>
      </c>
      <c r="O5">
        <f>_xlfn.IFNA(_xlfn.XLOOKUP(_xlfn.TEXTJOIN("",TRUE,'Table1 Input'!P$1,'Table1 Input'!$B5),'Joint tables'!$E$1:$E$507,'Joint tables'!$F$1:$F$507),0)</f>
        <v>35983</v>
      </c>
      <c r="P5">
        <f>_xlfn.IFNA(_xlfn.XLOOKUP(_xlfn.TEXTJOIN("",TRUE,'Table1 Input'!Q$1,'Table1 Input'!$B5),'Joint tables'!$E$1:$E$507,'Joint tables'!$F$1:$F$507),0)</f>
        <v>30319</v>
      </c>
      <c r="Q5">
        <f>_xlfn.IFNA(_xlfn.XLOOKUP(_xlfn.TEXTJOIN("",TRUE,'Table1 Input'!R$1,'Table1 Input'!$B5),'Joint tables'!$E$1:$E$507,'Joint tables'!$F$1:$F$507),0)</f>
        <v>32616</v>
      </c>
      <c r="R5">
        <f>_xlfn.IFNA(_xlfn.XLOOKUP(_xlfn.TEXTJOIN("",TRUE,'Table1 Input'!S$1,'Table1 Input'!$B5),'Joint tables'!$E$1:$E$507,'Joint tables'!$F$1:$F$507),0)</f>
        <v>32641</v>
      </c>
    </row>
    <row r="6" spans="1:20" x14ac:dyDescent="0.25">
      <c r="A6" t="str">
        <f>_xlfn.XLOOKUP(B6,wasteprojectionmodel_actuals_20!D:D,wasteprojectionmodel_actuals_20!C:C)</f>
        <v>Aggregate, masonry and soils</v>
      </c>
      <c r="B6" t="s">
        <v>19</v>
      </c>
      <c r="C6">
        <f>_xlfn.IFNA(_xlfn.XLOOKUP(_xlfn.TEXTJOIN("",TRUE,'Table1 Input'!D$1,'Table1 Input'!$B6),'Joint tables'!$E$1:$E$507,'Joint tables'!$F$1:$F$507),0)</f>
        <v>628011</v>
      </c>
      <c r="D6">
        <f>_xlfn.IFNA(_xlfn.XLOOKUP(_xlfn.TEXTJOIN("",TRUE,'Table1 Input'!E$1,'Table1 Input'!$B6),'Joint tables'!$E$1:$E$507,'Joint tables'!$F$1:$F$507),0)</f>
        <v>743697</v>
      </c>
      <c r="E6">
        <f>_xlfn.IFNA(_xlfn.XLOOKUP(_xlfn.TEXTJOIN("",TRUE,'Table1 Input'!F$1,'Table1 Input'!$B6),'Joint tables'!$E$1:$E$507,'Joint tables'!$F$1:$F$507),0)</f>
        <v>742793</v>
      </c>
      <c r="F6">
        <f>_xlfn.IFNA(_xlfn.XLOOKUP(_xlfn.TEXTJOIN("",TRUE,'Table1 Input'!G$1,'Table1 Input'!$B6),'Joint tables'!$E$1:$E$507,'Joint tables'!$F$1:$F$507),0)</f>
        <v>826100</v>
      </c>
      <c r="G6">
        <f>_xlfn.IFNA(_xlfn.XLOOKUP(_xlfn.TEXTJOIN("",TRUE,'Table1 Input'!H$1,'Table1 Input'!$B6),'Joint tables'!$E$1:$E$507,'Joint tables'!$F$1:$F$507),0)</f>
        <v>560951</v>
      </c>
      <c r="H6">
        <f>_xlfn.IFNA(_xlfn.XLOOKUP(_xlfn.TEXTJOIN("",TRUE,'Table1 Input'!I$1,'Table1 Input'!$B6),'Joint tables'!$E$1:$E$507,'Joint tables'!$F$1:$F$507),0)</f>
        <v>1098835</v>
      </c>
      <c r="I6">
        <f>_xlfn.IFNA(_xlfn.XLOOKUP(_xlfn.TEXTJOIN("",TRUE,'Table1 Input'!J$1,'Table1 Input'!$B6),'Joint tables'!$E$1:$E$507,'Joint tables'!$F$1:$F$507),0)</f>
        <v>816521</v>
      </c>
      <c r="J6">
        <f>_xlfn.IFNA(_xlfn.XLOOKUP(_xlfn.TEXTJOIN("",TRUE,'Table1 Input'!K$1,'Table1 Input'!$B6),'Joint tables'!$E$1:$E$507,'Joint tables'!$F$1:$F$507),0)</f>
        <v>839579</v>
      </c>
      <c r="K6">
        <f>_xlfn.IFNA(_xlfn.XLOOKUP(_xlfn.TEXTJOIN("",TRUE,'Table1 Input'!L$1,'Table1 Input'!$B6),'Joint tables'!$E$1:$E$507,'Joint tables'!$F$1:$F$507),0)</f>
        <v>711088</v>
      </c>
      <c r="L6">
        <f>_xlfn.IFNA(_xlfn.XLOOKUP(_xlfn.TEXTJOIN("",TRUE,'Table1 Input'!M$1,'Table1 Input'!$B6),'Joint tables'!$E$1:$E$507,'Joint tables'!$F$1:$F$507),0)</f>
        <v>727237</v>
      </c>
      <c r="M6">
        <f>_xlfn.IFNA(_xlfn.XLOOKUP(_xlfn.TEXTJOIN("",TRUE,'Table1 Input'!N$1,'Table1 Input'!$B6),'Joint tables'!$E$1:$E$507,'Joint tables'!$F$1:$F$507),0)</f>
        <v>100197</v>
      </c>
      <c r="N6">
        <f>_xlfn.IFNA(_xlfn.XLOOKUP(_xlfn.TEXTJOIN("",TRUE,'Table1 Input'!O$1,'Table1 Input'!$B6),'Joint tables'!$E$1:$E$507,'Joint tables'!$F$1:$F$507),0)</f>
        <v>92277</v>
      </c>
      <c r="O6">
        <f>_xlfn.IFNA(_xlfn.XLOOKUP(_xlfn.TEXTJOIN("",TRUE,'Table1 Input'!P$1,'Table1 Input'!$B6),'Joint tables'!$E$1:$E$507,'Joint tables'!$F$1:$F$507),0)</f>
        <v>1058430</v>
      </c>
      <c r="P6">
        <f>_xlfn.IFNA(_xlfn.XLOOKUP(_xlfn.TEXTJOIN("",TRUE,'Table1 Input'!Q$1,'Table1 Input'!$B6),'Joint tables'!$E$1:$E$507,'Joint tables'!$F$1:$F$507),0)</f>
        <v>1300376</v>
      </c>
      <c r="Q6">
        <f>_xlfn.IFNA(_xlfn.XLOOKUP(_xlfn.TEXTJOIN("",TRUE,'Table1 Input'!R$1,'Table1 Input'!$B6),'Joint tables'!$E$1:$E$507,'Joint tables'!$F$1:$F$507),0)</f>
        <v>946601</v>
      </c>
      <c r="R6">
        <f>_xlfn.IFNA(_xlfn.XLOOKUP(_xlfn.TEXTJOIN("",TRUE,'Table1 Input'!S$1,'Table1 Input'!$B6),'Joint tables'!$E$1:$E$507,'Joint tables'!$F$1:$F$507),0)</f>
        <v>1119490</v>
      </c>
    </row>
    <row r="7" spans="1:20" x14ac:dyDescent="0.25">
      <c r="A7" t="str">
        <f>_xlfn.XLOOKUP(B7,wasteprojectionmodel_actuals_20!D:D,wasteprojectionmodel_actuals_20!C:C)</f>
        <v>Glass</v>
      </c>
      <c r="B7" t="s">
        <v>21</v>
      </c>
      <c r="C7">
        <f>_xlfn.IFNA(_xlfn.XLOOKUP(_xlfn.TEXTJOIN("",TRUE,'Table1 Input'!D$1,'Table1 Input'!$B7),'Joint tables'!$E$1:$E$507,'Joint tables'!$F$1:$F$507),0)</f>
        <v>142617</v>
      </c>
      <c r="D7">
        <f>_xlfn.IFNA(_xlfn.XLOOKUP(_xlfn.TEXTJOIN("",TRUE,'Table1 Input'!E$1,'Table1 Input'!$B7),'Joint tables'!$E$1:$E$507,'Joint tables'!$F$1:$F$507),0)</f>
        <v>187955</v>
      </c>
      <c r="E7">
        <f>_xlfn.IFNA(_xlfn.XLOOKUP(_xlfn.TEXTJOIN("",TRUE,'Table1 Input'!F$1,'Table1 Input'!$B7),'Joint tables'!$E$1:$E$507,'Joint tables'!$F$1:$F$507),0)</f>
        <v>162320</v>
      </c>
      <c r="F7">
        <f>_xlfn.IFNA(_xlfn.XLOOKUP(_xlfn.TEXTJOIN("",TRUE,'Table1 Input'!G$1,'Table1 Input'!$B7),'Joint tables'!$E$1:$E$507,'Joint tables'!$F$1:$F$507),0)</f>
        <v>166649</v>
      </c>
      <c r="G7">
        <f>_xlfn.IFNA(_xlfn.XLOOKUP(_xlfn.TEXTJOIN("",TRUE,'Table1 Input'!H$1,'Table1 Input'!$B7),'Joint tables'!$E$1:$E$507,'Joint tables'!$F$1:$F$507),0)</f>
        <v>137049</v>
      </c>
      <c r="H7">
        <f>_xlfn.IFNA(_xlfn.XLOOKUP(_xlfn.TEXTJOIN("",TRUE,'Table1 Input'!I$1,'Table1 Input'!$B7),'Joint tables'!$E$1:$E$507,'Joint tables'!$F$1:$F$507),0)</f>
        <v>176954</v>
      </c>
      <c r="I7">
        <f>_xlfn.IFNA(_xlfn.XLOOKUP(_xlfn.TEXTJOIN("",TRUE,'Table1 Input'!J$1,'Table1 Input'!$B7),'Joint tables'!$E$1:$E$507,'Joint tables'!$F$1:$F$507),0)</f>
        <v>178608</v>
      </c>
      <c r="J7">
        <f>_xlfn.IFNA(_xlfn.XLOOKUP(_xlfn.TEXTJOIN("",TRUE,'Table1 Input'!K$1,'Table1 Input'!$B7),'Joint tables'!$E$1:$E$507,'Joint tables'!$F$1:$F$507),0)</f>
        <v>143480</v>
      </c>
      <c r="K7">
        <f>_xlfn.IFNA(_xlfn.XLOOKUP(_xlfn.TEXTJOIN("",TRUE,'Table1 Input'!L$1,'Table1 Input'!$B7),'Joint tables'!$E$1:$E$507,'Joint tables'!$F$1:$F$507),0)</f>
        <v>149169</v>
      </c>
      <c r="L7">
        <f>_xlfn.IFNA(_xlfn.XLOOKUP(_xlfn.TEXTJOIN("",TRUE,'Table1 Input'!M$1,'Table1 Input'!$B7),'Joint tables'!$E$1:$E$507,'Joint tables'!$F$1:$F$507),0)</f>
        <v>196075</v>
      </c>
      <c r="M7">
        <f>_xlfn.IFNA(_xlfn.XLOOKUP(_xlfn.TEXTJOIN("",TRUE,'Table1 Input'!N$1,'Table1 Input'!$B7),'Joint tables'!$E$1:$E$507,'Joint tables'!$F$1:$F$507),0)</f>
        <v>181754</v>
      </c>
      <c r="N7">
        <f>_xlfn.IFNA(_xlfn.XLOOKUP(_xlfn.TEXTJOIN("",TRUE,'Table1 Input'!O$1,'Table1 Input'!$B7),'Joint tables'!$E$1:$E$507,'Joint tables'!$F$1:$F$507),0)</f>
        <v>142554</v>
      </c>
      <c r="O7">
        <f>_xlfn.IFNA(_xlfn.XLOOKUP(_xlfn.TEXTJOIN("",TRUE,'Table1 Input'!P$1,'Table1 Input'!$B7),'Joint tables'!$E$1:$E$507,'Joint tables'!$F$1:$F$507),0)</f>
        <v>218376</v>
      </c>
      <c r="P7">
        <f>_xlfn.IFNA(_xlfn.XLOOKUP(_xlfn.TEXTJOIN("",TRUE,'Table1 Input'!Q$1,'Table1 Input'!$B7),'Joint tables'!$E$1:$E$507,'Joint tables'!$F$1:$F$507),0)</f>
        <v>175668</v>
      </c>
      <c r="Q7">
        <f>_xlfn.IFNA(_xlfn.XLOOKUP(_xlfn.TEXTJOIN("",TRUE,'Table1 Input'!R$1,'Table1 Input'!$B7),'Joint tables'!$E$1:$E$507,'Joint tables'!$F$1:$F$507),0)</f>
        <v>296804</v>
      </c>
      <c r="R7">
        <f>_xlfn.IFNA(_xlfn.XLOOKUP(_xlfn.TEXTJOIN("",TRUE,'Table1 Input'!S$1,'Table1 Input'!$B7),'Joint tables'!$E$1:$E$507,'Joint tables'!$F$1:$F$507),0)</f>
        <v>334640</v>
      </c>
    </row>
    <row r="8" spans="1:20" x14ac:dyDescent="0.25">
      <c r="A8" t="str">
        <f>_xlfn.XLOOKUP(B8,wasteprojectionmodel_actuals_20!D:D,wasteprojectionmodel_actuals_20!C:C)</f>
        <v>Glass</v>
      </c>
      <c r="B8" t="s">
        <v>22</v>
      </c>
      <c r="C8">
        <f>_xlfn.IFNA(_xlfn.XLOOKUP(_xlfn.TEXTJOIN("",TRUE,'Table1 Input'!D$1,'Table1 Input'!$B8),'Joint tables'!$E$1:$E$507,'Joint tables'!$F$1:$F$507),0)</f>
        <v>25000</v>
      </c>
      <c r="D8">
        <f>_xlfn.IFNA(_xlfn.XLOOKUP(_xlfn.TEXTJOIN("",TRUE,'Table1 Input'!E$1,'Table1 Input'!$B8),'Joint tables'!$E$1:$E$507,'Joint tables'!$F$1:$F$507),0)</f>
        <v>14058</v>
      </c>
      <c r="E8">
        <f>_xlfn.IFNA(_xlfn.XLOOKUP(_xlfn.TEXTJOIN("",TRUE,'Table1 Input'!F$1,'Table1 Input'!$B8),'Joint tables'!$E$1:$E$507,'Joint tables'!$F$1:$F$507),0)</f>
        <v>11249</v>
      </c>
      <c r="F8">
        <f>_xlfn.IFNA(_xlfn.XLOOKUP(_xlfn.TEXTJOIN("",TRUE,'Table1 Input'!G$1,'Table1 Input'!$B8),'Joint tables'!$E$1:$E$507,'Joint tables'!$F$1:$F$507),0)</f>
        <v>19251</v>
      </c>
      <c r="G8">
        <f>_xlfn.IFNA(_xlfn.XLOOKUP(_xlfn.TEXTJOIN("",TRUE,'Table1 Input'!H$1,'Table1 Input'!$B8),'Joint tables'!$E$1:$E$507,'Joint tables'!$F$1:$F$507),0)</f>
        <v>19068</v>
      </c>
      <c r="H8">
        <f>_xlfn.IFNA(_xlfn.XLOOKUP(_xlfn.TEXTJOIN("",TRUE,'Table1 Input'!I$1,'Table1 Input'!$B8),'Joint tables'!$E$1:$E$507,'Joint tables'!$F$1:$F$507),0)</f>
        <v>18547</v>
      </c>
      <c r="I8">
        <f>_xlfn.IFNA(_xlfn.XLOOKUP(_xlfn.TEXTJOIN("",TRUE,'Table1 Input'!J$1,'Table1 Input'!$B8),'Joint tables'!$E$1:$E$507,'Joint tables'!$F$1:$F$507),0)</f>
        <v>16420</v>
      </c>
      <c r="J8">
        <f>_xlfn.IFNA(_xlfn.XLOOKUP(_xlfn.TEXTJOIN("",TRUE,'Table1 Input'!K$1,'Table1 Input'!$B8),'Joint tables'!$E$1:$E$507,'Joint tables'!$F$1:$F$507),0)</f>
        <v>23514</v>
      </c>
      <c r="K8">
        <f>_xlfn.IFNA(_xlfn.XLOOKUP(_xlfn.TEXTJOIN("",TRUE,'Table1 Input'!L$1,'Table1 Input'!$B8),'Joint tables'!$E$1:$E$507,'Joint tables'!$F$1:$F$507),0)</f>
        <v>14588</v>
      </c>
      <c r="L8">
        <f>_xlfn.IFNA(_xlfn.XLOOKUP(_xlfn.TEXTJOIN("",TRUE,'Table1 Input'!M$1,'Table1 Input'!$B8),'Joint tables'!$E$1:$E$507,'Joint tables'!$F$1:$F$507),0)</f>
        <v>175</v>
      </c>
      <c r="M8">
        <f>_xlfn.IFNA(_xlfn.XLOOKUP(_xlfn.TEXTJOIN("",TRUE,'Table1 Input'!N$1,'Table1 Input'!$B8),'Joint tables'!$E$1:$E$507,'Joint tables'!$F$1:$F$507),0)</f>
        <v>0</v>
      </c>
      <c r="N8">
        <f>_xlfn.IFNA(_xlfn.XLOOKUP(_xlfn.TEXTJOIN("",TRUE,'Table1 Input'!O$1,'Table1 Input'!$B8),'Joint tables'!$E$1:$E$507,'Joint tables'!$F$1:$F$507),0)</f>
        <v>0</v>
      </c>
      <c r="O8">
        <f>_xlfn.IFNA(_xlfn.XLOOKUP(_xlfn.TEXTJOIN("",TRUE,'Table1 Input'!P$1,'Table1 Input'!$B8),'Joint tables'!$E$1:$E$507,'Joint tables'!$F$1:$F$507),0)</f>
        <v>0</v>
      </c>
      <c r="P8">
        <f>_xlfn.IFNA(_xlfn.XLOOKUP(_xlfn.TEXTJOIN("",TRUE,'Table1 Input'!Q$1,'Table1 Input'!$B8),'Joint tables'!$E$1:$E$507,'Joint tables'!$F$1:$F$507),0)</f>
        <v>4600</v>
      </c>
      <c r="Q8">
        <f>_xlfn.IFNA(_xlfn.XLOOKUP(_xlfn.TEXTJOIN("",TRUE,'Table1 Input'!R$1,'Table1 Input'!$B8),'Joint tables'!$E$1:$E$507,'Joint tables'!$F$1:$F$507),0)</f>
        <v>0</v>
      </c>
      <c r="R8">
        <f>_xlfn.IFNA(_xlfn.XLOOKUP(_xlfn.TEXTJOIN("",TRUE,'Table1 Input'!S$1,'Table1 Input'!$B8),'Joint tables'!$E$1:$E$507,'Joint tables'!$F$1:$F$507),0)</f>
        <v>0</v>
      </c>
    </row>
    <row r="9" spans="1:20" x14ac:dyDescent="0.25">
      <c r="A9" t="str">
        <f>_xlfn.XLOOKUP(B9,wasteprojectionmodel_actuals_20!D:D,wasteprojectionmodel_actuals_20!C:C)</f>
        <v>Metals</v>
      </c>
      <c r="B9" t="s">
        <v>24</v>
      </c>
      <c r="C9">
        <f>_xlfn.IFNA(_xlfn.XLOOKUP(_xlfn.TEXTJOIN("",TRUE,'Table1 Input'!D$1,'Table1 Input'!$B9),'Joint tables'!$E$1:$E$507,'Joint tables'!$F$1:$F$507),0)</f>
        <v>37949</v>
      </c>
      <c r="D9">
        <f>_xlfn.IFNA(_xlfn.XLOOKUP(_xlfn.TEXTJOIN("",TRUE,'Table1 Input'!E$1,'Table1 Input'!$B9),'Joint tables'!$E$1:$E$507,'Joint tables'!$F$1:$F$507),0)</f>
        <v>22067</v>
      </c>
      <c r="E9">
        <f>_xlfn.IFNA(_xlfn.XLOOKUP(_xlfn.TEXTJOIN("",TRUE,'Table1 Input'!F$1,'Table1 Input'!$B9),'Joint tables'!$E$1:$E$507,'Joint tables'!$F$1:$F$507),0)</f>
        <v>16596</v>
      </c>
      <c r="F9">
        <f>_xlfn.IFNA(_xlfn.XLOOKUP(_xlfn.TEXTJOIN("",TRUE,'Table1 Input'!G$1,'Table1 Input'!$B9),'Joint tables'!$E$1:$E$507,'Joint tables'!$F$1:$F$507),0)</f>
        <v>16629</v>
      </c>
      <c r="G9">
        <f>_xlfn.IFNA(_xlfn.XLOOKUP(_xlfn.TEXTJOIN("",TRUE,'Table1 Input'!H$1,'Table1 Input'!$B9),'Joint tables'!$E$1:$E$507,'Joint tables'!$F$1:$F$507),0)</f>
        <v>5500</v>
      </c>
      <c r="H9">
        <f>_xlfn.IFNA(_xlfn.XLOOKUP(_xlfn.TEXTJOIN("",TRUE,'Table1 Input'!I$1,'Table1 Input'!$B9),'Joint tables'!$E$1:$E$507,'Joint tables'!$F$1:$F$507),0)</f>
        <v>29481</v>
      </c>
      <c r="I9">
        <f>_xlfn.IFNA(_xlfn.XLOOKUP(_xlfn.TEXTJOIN("",TRUE,'Table1 Input'!J$1,'Table1 Input'!$B9),'Joint tables'!$E$1:$E$507,'Joint tables'!$F$1:$F$507),0)</f>
        <v>4898</v>
      </c>
      <c r="J9">
        <f>_xlfn.IFNA(_xlfn.XLOOKUP(_xlfn.TEXTJOIN("",TRUE,'Table1 Input'!K$1,'Table1 Input'!$B9),'Joint tables'!$E$1:$E$507,'Joint tables'!$F$1:$F$507),0)</f>
        <v>28800</v>
      </c>
      <c r="K9">
        <f>_xlfn.IFNA(_xlfn.XLOOKUP(_xlfn.TEXTJOIN("",TRUE,'Table1 Input'!L$1,'Table1 Input'!$B9),'Joint tables'!$E$1:$E$507,'Joint tables'!$F$1:$F$507),0)</f>
        <v>28735</v>
      </c>
      <c r="L9">
        <f>_xlfn.IFNA(_xlfn.XLOOKUP(_xlfn.TEXTJOIN("",TRUE,'Table1 Input'!M$1,'Table1 Input'!$B9),'Joint tables'!$E$1:$E$507,'Joint tables'!$F$1:$F$507),0)</f>
        <v>28731</v>
      </c>
      <c r="M9">
        <f>_xlfn.IFNA(_xlfn.XLOOKUP(_xlfn.TEXTJOIN("",TRUE,'Table1 Input'!N$1,'Table1 Input'!$B9),'Joint tables'!$E$1:$E$507,'Joint tables'!$F$1:$F$507),0)</f>
        <v>36747</v>
      </c>
      <c r="N9">
        <f>_xlfn.IFNA(_xlfn.XLOOKUP(_xlfn.TEXTJOIN("",TRUE,'Table1 Input'!O$1,'Table1 Input'!$B9),'Joint tables'!$E$1:$E$507,'Joint tables'!$F$1:$F$507),0)</f>
        <v>30270</v>
      </c>
      <c r="O9">
        <f>_xlfn.IFNA(_xlfn.XLOOKUP(_xlfn.TEXTJOIN("",TRUE,'Table1 Input'!P$1,'Table1 Input'!$B9),'Joint tables'!$E$1:$E$507,'Joint tables'!$F$1:$F$507),0)</f>
        <v>0</v>
      </c>
      <c r="P9">
        <f>_xlfn.IFNA(_xlfn.XLOOKUP(_xlfn.TEXTJOIN("",TRUE,'Table1 Input'!Q$1,'Table1 Input'!$B9),'Joint tables'!$E$1:$E$507,'Joint tables'!$F$1:$F$507),0)</f>
        <v>24692</v>
      </c>
      <c r="Q9">
        <f>_xlfn.IFNA(_xlfn.XLOOKUP(_xlfn.TEXTJOIN("",TRUE,'Table1 Input'!R$1,'Table1 Input'!$B9),'Joint tables'!$E$1:$E$507,'Joint tables'!$F$1:$F$507),0)</f>
        <v>27629</v>
      </c>
      <c r="R9">
        <f>_xlfn.IFNA(_xlfn.XLOOKUP(_xlfn.TEXTJOIN("",TRUE,'Table1 Input'!S$1,'Table1 Input'!$B9),'Joint tables'!$E$1:$E$507,'Joint tables'!$F$1:$F$507),0)</f>
        <v>46112</v>
      </c>
    </row>
    <row r="10" spans="1:20" x14ac:dyDescent="0.25">
      <c r="A10" t="str">
        <f>_xlfn.XLOOKUP(B10,wasteprojectionmodel_actuals_20!D:D,wasteprojectionmodel_actuals_20!C:C)</f>
        <v>Metals</v>
      </c>
      <c r="B10" t="s">
        <v>25</v>
      </c>
      <c r="C10">
        <f>_xlfn.IFNA(_xlfn.XLOOKUP(_xlfn.TEXTJOIN("",TRUE,'Table1 Input'!D$1,'Table1 Input'!$B10),'Joint tables'!$E$1:$E$507,'Joint tables'!$F$1:$F$507),0)</f>
        <v>784992</v>
      </c>
      <c r="D10">
        <f>_xlfn.IFNA(_xlfn.XLOOKUP(_xlfn.TEXTJOIN("",TRUE,'Table1 Input'!E$1,'Table1 Input'!$B10),'Joint tables'!$E$1:$E$507,'Joint tables'!$F$1:$F$507),0)</f>
        <v>937397</v>
      </c>
      <c r="E10">
        <f>_xlfn.IFNA(_xlfn.XLOOKUP(_xlfn.TEXTJOIN("",TRUE,'Table1 Input'!F$1,'Table1 Input'!$B10),'Joint tables'!$E$1:$E$507,'Joint tables'!$F$1:$F$507),0)</f>
        <v>772972.48</v>
      </c>
      <c r="F10">
        <f>_xlfn.IFNA(_xlfn.XLOOKUP(_xlfn.TEXTJOIN("",TRUE,'Table1 Input'!G$1,'Table1 Input'!$B10),'Joint tables'!$E$1:$E$507,'Joint tables'!$F$1:$F$507),0)</f>
        <v>826264.08</v>
      </c>
      <c r="G10">
        <f>_xlfn.IFNA(_xlfn.XLOOKUP(_xlfn.TEXTJOIN("",TRUE,'Table1 Input'!H$1,'Table1 Input'!$B10),'Joint tables'!$E$1:$E$507,'Joint tables'!$F$1:$F$507),0)</f>
        <v>941584.32000000007</v>
      </c>
      <c r="H10">
        <f>_xlfn.IFNA(_xlfn.XLOOKUP(_xlfn.TEXTJOIN("",TRUE,'Table1 Input'!I$1,'Table1 Input'!$B10),'Joint tables'!$E$1:$E$507,'Joint tables'!$F$1:$F$507),0)</f>
        <v>919892.32000000007</v>
      </c>
      <c r="I10">
        <f>_xlfn.IFNA(_xlfn.XLOOKUP(_xlfn.TEXTJOIN("",TRUE,'Table1 Input'!J$1,'Table1 Input'!$B10),'Joint tables'!$E$1:$E$507,'Joint tables'!$F$1:$F$507),0)</f>
        <v>948913.2</v>
      </c>
      <c r="J10">
        <f>_xlfn.IFNA(_xlfn.XLOOKUP(_xlfn.TEXTJOIN("",TRUE,'Table1 Input'!K$1,'Table1 Input'!$B10),'Joint tables'!$E$1:$E$507,'Joint tables'!$F$1:$F$507),0)</f>
        <v>896104.44</v>
      </c>
      <c r="K10">
        <f>_xlfn.IFNA(_xlfn.XLOOKUP(_xlfn.TEXTJOIN("",TRUE,'Table1 Input'!L$1,'Table1 Input'!$B10),'Joint tables'!$E$1:$E$507,'Joint tables'!$F$1:$F$507),0)</f>
        <v>918991.44</v>
      </c>
      <c r="L10">
        <f>_xlfn.IFNA(_xlfn.XLOOKUP(_xlfn.TEXTJOIN("",TRUE,'Table1 Input'!M$1,'Table1 Input'!$B10),'Joint tables'!$E$1:$E$507,'Joint tables'!$F$1:$F$507),0)</f>
        <v>653195.98</v>
      </c>
      <c r="M10">
        <f>_xlfn.IFNA(_xlfn.XLOOKUP(_xlfn.TEXTJOIN("",TRUE,'Table1 Input'!N$1,'Table1 Input'!$B10),'Joint tables'!$E$1:$E$507,'Joint tables'!$F$1:$F$507),0)</f>
        <v>389451.08</v>
      </c>
      <c r="N10">
        <f>_xlfn.IFNA(_xlfn.XLOOKUP(_xlfn.TEXTJOIN("",TRUE,'Table1 Input'!O$1,'Table1 Input'!$B10),'Joint tables'!$E$1:$E$507,'Joint tables'!$F$1:$F$507),0)</f>
        <v>613077.52</v>
      </c>
      <c r="O10">
        <f>_xlfn.IFNA(_xlfn.XLOOKUP(_xlfn.TEXTJOIN("",TRUE,'Table1 Input'!P$1,'Table1 Input'!$B10),'Joint tables'!$E$1:$E$507,'Joint tables'!$F$1:$F$507),0)</f>
        <v>550045</v>
      </c>
      <c r="P10">
        <f>_xlfn.IFNA(_xlfn.XLOOKUP(_xlfn.TEXTJOIN("",TRUE,'Table1 Input'!Q$1,'Table1 Input'!$B10),'Joint tables'!$E$1:$E$507,'Joint tables'!$F$1:$F$507),0)</f>
        <v>754538</v>
      </c>
      <c r="Q10">
        <f>_xlfn.IFNA(_xlfn.XLOOKUP(_xlfn.TEXTJOIN("",TRUE,'Table1 Input'!R$1,'Table1 Input'!$B10),'Joint tables'!$E$1:$E$507,'Joint tables'!$F$1:$F$507),0)</f>
        <v>721441</v>
      </c>
      <c r="R10">
        <f>_xlfn.IFNA(_xlfn.XLOOKUP(_xlfn.TEXTJOIN("",TRUE,'Table1 Input'!S$1,'Table1 Input'!$B10),'Joint tables'!$E$1:$E$507,'Joint tables'!$F$1:$F$507),0)</f>
        <v>750742</v>
      </c>
    </row>
    <row r="11" spans="1:20" x14ac:dyDescent="0.25">
      <c r="A11" t="str">
        <f>_xlfn.XLOOKUP(B11,wasteprojectionmodel_actuals_20!D:D,wasteprojectionmodel_actuals_20!C:C)</f>
        <v>Metals</v>
      </c>
      <c r="B11" t="s">
        <v>26</v>
      </c>
      <c r="C11">
        <f>_xlfn.IFNA(_xlfn.XLOOKUP(_xlfn.TEXTJOIN("",TRUE,'Table1 Input'!D$1,'Table1 Input'!$B11),'Joint tables'!$E$1:$E$507,'Joint tables'!$F$1:$F$507),0)</f>
        <v>20822</v>
      </c>
      <c r="D11">
        <f>_xlfn.IFNA(_xlfn.XLOOKUP(_xlfn.TEXTJOIN("",TRUE,'Table1 Input'!E$1,'Table1 Input'!$B11),'Joint tables'!$E$1:$E$507,'Joint tables'!$F$1:$F$507),0)</f>
        <v>64851</v>
      </c>
      <c r="E11">
        <f>_xlfn.IFNA(_xlfn.XLOOKUP(_xlfn.TEXTJOIN("",TRUE,'Table1 Input'!F$1,'Table1 Input'!$B11),'Joint tables'!$E$1:$E$507,'Joint tables'!$F$1:$F$507),0)</f>
        <v>270427</v>
      </c>
      <c r="F11">
        <f>_xlfn.IFNA(_xlfn.XLOOKUP(_xlfn.TEXTJOIN("",TRUE,'Table1 Input'!G$1,'Table1 Input'!$B11),'Joint tables'!$E$1:$E$507,'Joint tables'!$F$1:$F$507),0)</f>
        <v>52857</v>
      </c>
      <c r="G11">
        <f>_xlfn.IFNA(_xlfn.XLOOKUP(_xlfn.TEXTJOIN("",TRUE,'Table1 Input'!H$1,'Table1 Input'!$B11),'Joint tables'!$E$1:$E$507,'Joint tables'!$F$1:$F$507),0)</f>
        <v>105352</v>
      </c>
      <c r="H11">
        <f>_xlfn.IFNA(_xlfn.XLOOKUP(_xlfn.TEXTJOIN("",TRUE,'Table1 Input'!I$1,'Table1 Input'!$B11),'Joint tables'!$E$1:$E$507,'Joint tables'!$F$1:$F$507),0)</f>
        <v>71159</v>
      </c>
      <c r="I11">
        <f>_xlfn.IFNA(_xlfn.XLOOKUP(_xlfn.TEXTJOIN("",TRUE,'Table1 Input'!J$1,'Table1 Input'!$B11),'Joint tables'!$E$1:$E$507,'Joint tables'!$F$1:$F$507),0)</f>
        <v>99624</v>
      </c>
      <c r="J11">
        <f>_xlfn.IFNA(_xlfn.XLOOKUP(_xlfn.TEXTJOIN("",TRUE,'Table1 Input'!K$1,'Table1 Input'!$B11),'Joint tables'!$E$1:$E$507,'Joint tables'!$F$1:$F$507),0)</f>
        <v>55207</v>
      </c>
      <c r="K11">
        <f>_xlfn.IFNA(_xlfn.XLOOKUP(_xlfn.TEXTJOIN("",TRUE,'Table1 Input'!L$1,'Table1 Input'!$B11),'Joint tables'!$E$1:$E$507,'Joint tables'!$F$1:$F$507),0)</f>
        <v>66317</v>
      </c>
      <c r="L11">
        <f>_xlfn.IFNA(_xlfn.XLOOKUP(_xlfn.TEXTJOIN("",TRUE,'Table1 Input'!M$1,'Table1 Input'!$B11),'Joint tables'!$E$1:$E$507,'Joint tables'!$F$1:$F$507),0)</f>
        <v>246703</v>
      </c>
      <c r="M11">
        <f>_xlfn.IFNA(_xlfn.XLOOKUP(_xlfn.TEXTJOIN("",TRUE,'Table1 Input'!N$1,'Table1 Input'!$B11),'Joint tables'!$E$1:$E$507,'Joint tables'!$F$1:$F$507),0)</f>
        <v>640245</v>
      </c>
      <c r="N11">
        <f>_xlfn.IFNA(_xlfn.XLOOKUP(_xlfn.TEXTJOIN("",TRUE,'Table1 Input'!O$1,'Table1 Input'!$B11),'Joint tables'!$E$1:$E$507,'Joint tables'!$F$1:$F$507),0)</f>
        <v>631564</v>
      </c>
      <c r="O11">
        <f>_xlfn.IFNA(_xlfn.XLOOKUP(_xlfn.TEXTJOIN("",TRUE,'Table1 Input'!P$1,'Table1 Input'!$B11),'Joint tables'!$E$1:$E$507,'Joint tables'!$F$1:$F$507),0)</f>
        <v>416388</v>
      </c>
      <c r="P11">
        <f>_xlfn.IFNA(_xlfn.XLOOKUP(_xlfn.TEXTJOIN("",TRUE,'Table1 Input'!Q$1,'Table1 Input'!$B11),'Joint tables'!$E$1:$E$507,'Joint tables'!$F$1:$F$507),0)</f>
        <v>206587</v>
      </c>
      <c r="Q11">
        <f>_xlfn.IFNA(_xlfn.XLOOKUP(_xlfn.TEXTJOIN("",TRUE,'Table1 Input'!R$1,'Table1 Input'!$B11),'Joint tables'!$E$1:$E$507,'Joint tables'!$F$1:$F$507),0)</f>
        <v>203069</v>
      </c>
      <c r="R11">
        <f>_xlfn.IFNA(_xlfn.XLOOKUP(_xlfn.TEXTJOIN("",TRUE,'Table1 Input'!S$1,'Table1 Input'!$B11),'Joint tables'!$E$1:$E$507,'Joint tables'!$F$1:$F$507),0)</f>
        <v>165900</v>
      </c>
    </row>
    <row r="12" spans="1:20" x14ac:dyDescent="0.25">
      <c r="A12" t="str">
        <f>_xlfn.XLOOKUP(B12,wasteprojectionmodel_actuals_20!D:D,wasteprojectionmodel_actuals_20!C:C)</f>
        <v>Organics</v>
      </c>
      <c r="B12" t="s">
        <v>28</v>
      </c>
      <c r="C12">
        <f>_xlfn.IFNA(_xlfn.XLOOKUP(_xlfn.TEXTJOIN("",TRUE,'Table1 Input'!D$1,'Table1 Input'!$B12),'Joint tables'!$E$1:$E$507,'Joint tables'!$F$1:$F$507),0)</f>
        <v>25796</v>
      </c>
      <c r="D12">
        <f>_xlfn.IFNA(_xlfn.XLOOKUP(_xlfn.TEXTJOIN("",TRUE,'Table1 Input'!E$1,'Table1 Input'!$B12),'Joint tables'!$E$1:$E$507,'Joint tables'!$F$1:$F$507),0)</f>
        <v>48583</v>
      </c>
      <c r="E12">
        <f>_xlfn.IFNA(_xlfn.XLOOKUP(_xlfn.TEXTJOIN("",TRUE,'Table1 Input'!F$1,'Table1 Input'!$B12),'Joint tables'!$E$1:$E$507,'Joint tables'!$F$1:$F$507),0)</f>
        <v>28888</v>
      </c>
      <c r="F12">
        <f>_xlfn.IFNA(_xlfn.XLOOKUP(_xlfn.TEXTJOIN("",TRUE,'Table1 Input'!G$1,'Table1 Input'!$B12),'Joint tables'!$E$1:$E$507,'Joint tables'!$F$1:$F$507),0)</f>
        <v>12546</v>
      </c>
      <c r="G12">
        <f>_xlfn.IFNA(_xlfn.XLOOKUP(_xlfn.TEXTJOIN("",TRUE,'Table1 Input'!H$1,'Table1 Input'!$B12),'Joint tables'!$E$1:$E$507,'Joint tables'!$F$1:$F$507),0)</f>
        <v>31971</v>
      </c>
      <c r="H12">
        <f>_xlfn.IFNA(_xlfn.XLOOKUP(_xlfn.TEXTJOIN("",TRUE,'Table1 Input'!I$1,'Table1 Input'!$B12),'Joint tables'!$E$1:$E$507,'Joint tables'!$F$1:$F$507),0)</f>
        <v>22368</v>
      </c>
      <c r="I12">
        <f>_xlfn.IFNA(_xlfn.XLOOKUP(_xlfn.TEXTJOIN("",TRUE,'Table1 Input'!J$1,'Table1 Input'!$B12),'Joint tables'!$E$1:$E$507,'Joint tables'!$F$1:$F$507),0)</f>
        <v>30696</v>
      </c>
      <c r="J12">
        <f>_xlfn.IFNA(_xlfn.XLOOKUP(_xlfn.TEXTJOIN("",TRUE,'Table1 Input'!K$1,'Table1 Input'!$B12),'Joint tables'!$E$1:$E$507,'Joint tables'!$F$1:$F$507),0)</f>
        <v>42366</v>
      </c>
      <c r="K12">
        <f>_xlfn.IFNA(_xlfn.XLOOKUP(_xlfn.TEXTJOIN("",TRUE,'Table1 Input'!L$1,'Table1 Input'!$B12),'Joint tables'!$E$1:$E$507,'Joint tables'!$F$1:$F$507),0)</f>
        <v>66890</v>
      </c>
      <c r="L12">
        <f>_xlfn.IFNA(_xlfn.XLOOKUP(_xlfn.TEXTJOIN("",TRUE,'Table1 Input'!M$1,'Table1 Input'!$B12),'Joint tables'!$E$1:$E$507,'Joint tables'!$F$1:$F$507),0)</f>
        <v>68418</v>
      </c>
      <c r="M12">
        <f>_xlfn.IFNA(_xlfn.XLOOKUP(_xlfn.TEXTJOIN("",TRUE,'Table1 Input'!N$1,'Table1 Input'!$B12),'Joint tables'!$E$1:$E$507,'Joint tables'!$F$1:$F$507),0)</f>
        <v>65972.47</v>
      </c>
      <c r="N12">
        <f>_xlfn.IFNA(_xlfn.XLOOKUP(_xlfn.TEXTJOIN("",TRUE,'Table1 Input'!O$1,'Table1 Input'!$B12),'Joint tables'!$E$1:$E$507,'Joint tables'!$F$1:$F$507),0)</f>
        <v>32936.04</v>
      </c>
      <c r="O12">
        <f>_xlfn.IFNA(_xlfn.XLOOKUP(_xlfn.TEXTJOIN("",TRUE,'Table1 Input'!P$1,'Table1 Input'!$B12),'Joint tables'!$E$1:$E$507,'Joint tables'!$F$1:$F$507),0)</f>
        <v>37663.300000000003</v>
      </c>
      <c r="P12">
        <f>_xlfn.IFNA(_xlfn.XLOOKUP(_xlfn.TEXTJOIN("",TRUE,'Table1 Input'!Q$1,'Table1 Input'!$B12),'Joint tables'!$E$1:$E$507,'Joint tables'!$F$1:$F$507),0)</f>
        <v>58524.320000000007</v>
      </c>
      <c r="Q12">
        <f>_xlfn.IFNA(_xlfn.XLOOKUP(_xlfn.TEXTJOIN("",TRUE,'Table1 Input'!R$1,'Table1 Input'!$B12),'Joint tables'!$E$1:$E$507,'Joint tables'!$F$1:$F$507),0)</f>
        <v>76613.279999999999</v>
      </c>
      <c r="R12">
        <f>_xlfn.IFNA(_xlfn.XLOOKUP(_xlfn.TEXTJOIN("",TRUE,'Table1 Input'!S$1,'Table1 Input'!$B12),'Joint tables'!$E$1:$E$507,'Joint tables'!$F$1:$F$507),0)</f>
        <v>96774.453999999998</v>
      </c>
    </row>
    <row r="13" spans="1:20" x14ac:dyDescent="0.25">
      <c r="A13" t="str">
        <f>_xlfn.XLOOKUP(B13,wasteprojectionmodel_actuals_20!D:D,wasteprojectionmodel_actuals_20!C:C)</f>
        <v>Organics</v>
      </c>
      <c r="B13" t="s">
        <v>29</v>
      </c>
      <c r="C13">
        <f>_xlfn.IFNA(_xlfn.XLOOKUP(_xlfn.TEXTJOIN("",TRUE,'Table1 Input'!D$1,'Table1 Input'!$B13),'Joint tables'!$E$1:$E$507,'Joint tables'!$F$1:$F$507),0)</f>
        <v>276293</v>
      </c>
      <c r="D13">
        <f>_xlfn.IFNA(_xlfn.XLOOKUP(_xlfn.TEXTJOIN("",TRUE,'Table1 Input'!E$1,'Table1 Input'!$B13),'Joint tables'!$E$1:$E$507,'Joint tables'!$F$1:$F$507),0)</f>
        <v>339358</v>
      </c>
      <c r="E13">
        <f>_xlfn.IFNA(_xlfn.XLOOKUP(_xlfn.TEXTJOIN("",TRUE,'Table1 Input'!F$1,'Table1 Input'!$B13),'Joint tables'!$E$1:$E$507,'Joint tables'!$F$1:$F$507),0)</f>
        <v>311059</v>
      </c>
      <c r="F13">
        <f>_xlfn.IFNA(_xlfn.XLOOKUP(_xlfn.TEXTJOIN("",TRUE,'Table1 Input'!G$1,'Table1 Input'!$B13),'Joint tables'!$E$1:$E$507,'Joint tables'!$F$1:$F$507),0)</f>
        <v>326833</v>
      </c>
      <c r="G13">
        <f>_xlfn.IFNA(_xlfn.XLOOKUP(_xlfn.TEXTJOIN("",TRUE,'Table1 Input'!H$1,'Table1 Input'!$B13),'Joint tables'!$E$1:$E$507,'Joint tables'!$F$1:$F$507),0)</f>
        <v>384117</v>
      </c>
      <c r="H13">
        <f>_xlfn.IFNA(_xlfn.XLOOKUP(_xlfn.TEXTJOIN("",TRUE,'Table1 Input'!I$1,'Table1 Input'!$B13),'Joint tables'!$E$1:$E$507,'Joint tables'!$F$1:$F$507),0)</f>
        <v>421802</v>
      </c>
      <c r="I13">
        <f>_xlfn.IFNA(_xlfn.XLOOKUP(_xlfn.TEXTJOIN("",TRUE,'Table1 Input'!J$1,'Table1 Input'!$B13),'Joint tables'!$E$1:$E$507,'Joint tables'!$F$1:$F$507),0)</f>
        <v>499978</v>
      </c>
      <c r="J13">
        <f>_xlfn.IFNA(_xlfn.XLOOKUP(_xlfn.TEXTJOIN("",TRUE,'Table1 Input'!K$1,'Table1 Input'!$B13),'Joint tables'!$E$1:$E$507,'Joint tables'!$F$1:$F$507),0)</f>
        <v>402313</v>
      </c>
      <c r="K13">
        <f>_xlfn.IFNA(_xlfn.XLOOKUP(_xlfn.TEXTJOIN("",TRUE,'Table1 Input'!L$1,'Table1 Input'!$B13),'Joint tables'!$E$1:$E$507,'Joint tables'!$F$1:$F$507),0)</f>
        <v>358882</v>
      </c>
      <c r="L13">
        <f>_xlfn.IFNA(_xlfn.XLOOKUP(_xlfn.TEXTJOIN("",TRUE,'Table1 Input'!M$1,'Table1 Input'!$B13),'Joint tables'!$E$1:$E$507,'Joint tables'!$F$1:$F$507),0)</f>
        <v>411216</v>
      </c>
      <c r="M13">
        <f>_xlfn.IFNA(_xlfn.XLOOKUP(_xlfn.TEXTJOIN("",TRUE,'Table1 Input'!N$1,'Table1 Input'!$B13),'Joint tables'!$E$1:$E$507,'Joint tables'!$F$1:$F$507),0)</f>
        <v>452398.53</v>
      </c>
      <c r="N13">
        <f>_xlfn.IFNA(_xlfn.XLOOKUP(_xlfn.TEXTJOIN("",TRUE,'Table1 Input'!O$1,'Table1 Input'!$B13),'Joint tables'!$E$1:$E$507,'Joint tables'!$F$1:$F$507),0)</f>
        <v>529191.96</v>
      </c>
      <c r="O13">
        <f>_xlfn.IFNA(_xlfn.XLOOKUP(_xlfn.TEXTJOIN("",TRUE,'Table1 Input'!P$1,'Table1 Input'!$B13),'Joint tables'!$E$1:$E$507,'Joint tables'!$F$1:$F$507),0)</f>
        <v>426821.7</v>
      </c>
      <c r="P13">
        <f>_xlfn.IFNA(_xlfn.XLOOKUP(_xlfn.TEXTJOIN("",TRUE,'Table1 Input'!Q$1,'Table1 Input'!$B13),'Joint tables'!$E$1:$E$507,'Joint tables'!$F$1:$F$507),0)</f>
        <v>466551.68</v>
      </c>
      <c r="Q13">
        <f>_xlfn.IFNA(_xlfn.XLOOKUP(_xlfn.TEXTJOIN("",TRUE,'Table1 Input'!R$1,'Table1 Input'!$B13),'Joint tables'!$E$1:$E$507,'Joint tables'!$F$1:$F$507),0)</f>
        <v>698228.52</v>
      </c>
      <c r="R13">
        <f>_xlfn.IFNA(_xlfn.XLOOKUP(_xlfn.TEXTJOIN("",TRUE,'Table1 Input'!S$1,'Table1 Input'!$B13),'Joint tables'!$E$1:$E$507,'Joint tables'!$F$1:$F$507),0)</f>
        <v>691777.73</v>
      </c>
    </row>
    <row r="14" spans="1:20" x14ac:dyDescent="0.25">
      <c r="A14" t="str">
        <f>_xlfn.XLOOKUP(B14,wasteprojectionmodel_actuals_20!D:D,wasteprojectionmodel_actuals_20!C:C)</f>
        <v>Organics</v>
      </c>
      <c r="B14" t="s">
        <v>30</v>
      </c>
      <c r="C14">
        <f>_xlfn.IFNA(_xlfn.XLOOKUP(_xlfn.TEXTJOIN("",TRUE,'Table1 Input'!D$1,'Table1 Input'!$B14),'Joint tables'!$E$1:$E$507,'Joint tables'!$F$1:$F$507),0)</f>
        <v>28597</v>
      </c>
      <c r="D14">
        <f>_xlfn.IFNA(_xlfn.XLOOKUP(_xlfn.TEXTJOIN("",TRUE,'Table1 Input'!E$1,'Table1 Input'!$B14),'Joint tables'!$E$1:$E$507,'Joint tables'!$F$1:$F$507),0)</f>
        <v>0</v>
      </c>
      <c r="E14">
        <f>_xlfn.IFNA(_xlfn.XLOOKUP(_xlfn.TEXTJOIN("",TRUE,'Table1 Input'!F$1,'Table1 Input'!$B14),'Joint tables'!$E$1:$E$507,'Joint tables'!$F$1:$F$507),0)</f>
        <v>7917</v>
      </c>
      <c r="F14">
        <f>_xlfn.IFNA(_xlfn.XLOOKUP(_xlfn.TEXTJOIN("",TRUE,'Table1 Input'!G$1,'Table1 Input'!$B14),'Joint tables'!$E$1:$E$507,'Joint tables'!$F$1:$F$507),0)</f>
        <v>44624</v>
      </c>
      <c r="G14">
        <f>_xlfn.IFNA(_xlfn.XLOOKUP(_xlfn.TEXTJOIN("",TRUE,'Table1 Input'!H$1,'Table1 Input'!$B14),'Joint tables'!$E$1:$E$507,'Joint tables'!$F$1:$F$507),0)</f>
        <v>87654</v>
      </c>
      <c r="H14">
        <f>_xlfn.IFNA(_xlfn.XLOOKUP(_xlfn.TEXTJOIN("",TRUE,'Table1 Input'!I$1,'Table1 Input'!$B14),'Joint tables'!$E$1:$E$507,'Joint tables'!$F$1:$F$507),0)</f>
        <v>27093</v>
      </c>
      <c r="I14">
        <f>_xlfn.IFNA(_xlfn.XLOOKUP(_xlfn.TEXTJOIN("",TRUE,'Table1 Input'!J$1,'Table1 Input'!$B14),'Joint tables'!$E$1:$E$507,'Joint tables'!$F$1:$F$507),0)</f>
        <v>184812</v>
      </c>
      <c r="J14">
        <f>_xlfn.IFNA(_xlfn.XLOOKUP(_xlfn.TEXTJOIN("",TRUE,'Table1 Input'!K$1,'Table1 Input'!$B14),'Joint tables'!$E$1:$E$507,'Joint tables'!$F$1:$F$507),0)</f>
        <v>127173</v>
      </c>
      <c r="K14">
        <f>_xlfn.IFNA(_xlfn.XLOOKUP(_xlfn.TEXTJOIN("",TRUE,'Table1 Input'!L$1,'Table1 Input'!$B14),'Joint tables'!$E$1:$E$507,'Joint tables'!$F$1:$F$507),0)</f>
        <v>140759</v>
      </c>
      <c r="L14">
        <f>_xlfn.IFNA(_xlfn.XLOOKUP(_xlfn.TEXTJOIN("",TRUE,'Table1 Input'!M$1,'Table1 Input'!$B14),'Joint tables'!$E$1:$E$507,'Joint tables'!$F$1:$F$507),0)</f>
        <v>93890</v>
      </c>
      <c r="M14">
        <f>_xlfn.IFNA(_xlfn.XLOOKUP(_xlfn.TEXTJOIN("",TRUE,'Table1 Input'!N$1,'Table1 Input'!$B14),'Joint tables'!$E$1:$E$507,'Joint tables'!$F$1:$F$507),0)</f>
        <v>95920</v>
      </c>
      <c r="N14">
        <f>_xlfn.IFNA(_xlfn.XLOOKUP(_xlfn.TEXTJOIN("",TRUE,'Table1 Input'!O$1,'Table1 Input'!$B14),'Joint tables'!$E$1:$E$507,'Joint tables'!$F$1:$F$507),0)</f>
        <v>87949</v>
      </c>
      <c r="O14">
        <f>_xlfn.IFNA(_xlfn.XLOOKUP(_xlfn.TEXTJOIN("",TRUE,'Table1 Input'!P$1,'Table1 Input'!$B14),'Joint tables'!$E$1:$E$507,'Joint tables'!$F$1:$F$507),0)</f>
        <v>235434</v>
      </c>
      <c r="P14">
        <f>_xlfn.IFNA(_xlfn.XLOOKUP(_xlfn.TEXTJOIN("",TRUE,'Table1 Input'!Q$1,'Table1 Input'!$B14),'Joint tables'!$E$1:$E$507,'Joint tables'!$F$1:$F$507),0)</f>
        <v>159046</v>
      </c>
      <c r="Q14">
        <f>_xlfn.IFNA(_xlfn.XLOOKUP(_xlfn.TEXTJOIN("",TRUE,'Table1 Input'!R$1,'Table1 Input'!$B14),'Joint tables'!$E$1:$E$507,'Joint tables'!$F$1:$F$507),0)</f>
        <v>148198</v>
      </c>
      <c r="R14">
        <f>_xlfn.IFNA(_xlfn.XLOOKUP(_xlfn.TEXTJOIN("",TRUE,'Table1 Input'!S$1,'Table1 Input'!$B14),'Joint tables'!$E$1:$E$507,'Joint tables'!$F$1:$F$507),0)</f>
        <v>413565</v>
      </c>
    </row>
    <row r="15" spans="1:20" x14ac:dyDescent="0.25">
      <c r="A15" t="str">
        <f>_xlfn.XLOOKUP(B15,wasteprojectionmodel_actuals_20!D:D,wasteprojectionmodel_actuals_20!C:C)</f>
        <v>Organics</v>
      </c>
      <c r="B15" t="s">
        <v>31</v>
      </c>
      <c r="C15">
        <f>_xlfn.IFNA(_xlfn.XLOOKUP(_xlfn.TEXTJOIN("",TRUE,'Table1 Input'!D$1,'Table1 Input'!$B15),'Joint tables'!$E$1:$E$507,'Joint tables'!$F$1:$F$507),0)</f>
        <v>84001</v>
      </c>
      <c r="D15">
        <f>_xlfn.IFNA(_xlfn.XLOOKUP(_xlfn.TEXTJOIN("",TRUE,'Table1 Input'!E$1,'Table1 Input'!$B15),'Joint tables'!$E$1:$E$507,'Joint tables'!$F$1:$F$507),0)</f>
        <v>179412</v>
      </c>
      <c r="E15">
        <f>_xlfn.IFNA(_xlfn.XLOOKUP(_xlfn.TEXTJOIN("",TRUE,'Table1 Input'!F$1,'Table1 Input'!$B15),'Joint tables'!$E$1:$E$507,'Joint tables'!$F$1:$F$507),0)</f>
        <v>121329.9</v>
      </c>
      <c r="F15">
        <f>_xlfn.IFNA(_xlfn.XLOOKUP(_xlfn.TEXTJOIN("",TRUE,'Table1 Input'!G$1,'Table1 Input'!$B15),'Joint tables'!$E$1:$E$507,'Joint tables'!$F$1:$F$507),0)</f>
        <v>157544.9</v>
      </c>
      <c r="G15">
        <f>_xlfn.IFNA(_xlfn.XLOOKUP(_xlfn.TEXTJOIN("",TRUE,'Table1 Input'!H$1,'Table1 Input'!$B15),'Joint tables'!$E$1:$E$507,'Joint tables'!$F$1:$F$507),0)</f>
        <v>162923.6</v>
      </c>
      <c r="H15">
        <f>_xlfn.IFNA(_xlfn.XLOOKUP(_xlfn.TEXTJOIN("",TRUE,'Table1 Input'!I$1,'Table1 Input'!$B15),'Joint tables'!$E$1:$E$507,'Joint tables'!$F$1:$F$507),0)</f>
        <v>106958.6</v>
      </c>
      <c r="I15">
        <f>_xlfn.IFNA(_xlfn.XLOOKUP(_xlfn.TEXTJOIN("",TRUE,'Table1 Input'!J$1,'Table1 Input'!$B15),'Joint tables'!$E$1:$E$507,'Joint tables'!$F$1:$F$507),0)</f>
        <v>112536</v>
      </c>
      <c r="J15">
        <f>_xlfn.IFNA(_xlfn.XLOOKUP(_xlfn.TEXTJOIN("",TRUE,'Table1 Input'!K$1,'Table1 Input'!$B15),'Joint tables'!$E$1:$E$507,'Joint tables'!$F$1:$F$507),0)</f>
        <v>129429.7</v>
      </c>
      <c r="K15">
        <f>_xlfn.IFNA(_xlfn.XLOOKUP(_xlfn.TEXTJOIN("",TRUE,'Table1 Input'!L$1,'Table1 Input'!$B15),'Joint tables'!$E$1:$E$507,'Joint tables'!$F$1:$F$507),0)</f>
        <v>117953.7</v>
      </c>
      <c r="L15">
        <f>_xlfn.IFNA(_xlfn.XLOOKUP(_xlfn.TEXTJOIN("",TRUE,'Table1 Input'!M$1,'Table1 Input'!$B15),'Joint tables'!$E$1:$E$507,'Joint tables'!$F$1:$F$507),0)</f>
        <v>193828.65</v>
      </c>
      <c r="M15">
        <f>_xlfn.IFNA(_xlfn.XLOOKUP(_xlfn.TEXTJOIN("",TRUE,'Table1 Input'!N$1,'Table1 Input'!$B15),'Joint tables'!$E$1:$E$507,'Joint tables'!$F$1:$F$507),0)</f>
        <v>203710.4</v>
      </c>
      <c r="N15">
        <f>_xlfn.IFNA(_xlfn.XLOOKUP(_xlfn.TEXTJOIN("",TRUE,'Table1 Input'!O$1,'Table1 Input'!$B15),'Joint tables'!$E$1:$E$507,'Joint tables'!$F$1:$F$507),0)</f>
        <v>227405.6</v>
      </c>
      <c r="O15">
        <f>_xlfn.IFNA(_xlfn.XLOOKUP(_xlfn.TEXTJOIN("",TRUE,'Table1 Input'!P$1,'Table1 Input'!$B15),'Joint tables'!$E$1:$E$507,'Joint tables'!$F$1:$F$507),0)</f>
        <v>187632</v>
      </c>
      <c r="P15">
        <f>_xlfn.IFNA(_xlfn.XLOOKUP(_xlfn.TEXTJOIN("",TRUE,'Table1 Input'!Q$1,'Table1 Input'!$B15),'Joint tables'!$E$1:$E$507,'Joint tables'!$F$1:$F$507),0)</f>
        <v>193094</v>
      </c>
      <c r="Q15">
        <f>_xlfn.IFNA(_xlfn.XLOOKUP(_xlfn.TEXTJOIN("",TRUE,'Table1 Input'!R$1,'Table1 Input'!$B15),'Joint tables'!$E$1:$E$507,'Joint tables'!$F$1:$F$507),0)</f>
        <v>202195</v>
      </c>
      <c r="R15">
        <f>_xlfn.IFNA(_xlfn.XLOOKUP(_xlfn.TEXTJOIN("",TRUE,'Table1 Input'!S$1,'Table1 Input'!$B15),'Joint tables'!$E$1:$E$507,'Joint tables'!$F$1:$F$507),0)</f>
        <v>289438</v>
      </c>
    </row>
    <row r="16" spans="1:20" x14ac:dyDescent="0.25">
      <c r="A16" t="str">
        <f>_xlfn.XLOOKUP(B16,wasteprojectionmodel_actuals_20!D:D,wasteprojectionmodel_actuals_20!C:C)</f>
        <v>Paper and cardboard</v>
      </c>
      <c r="B16" t="s">
        <v>33</v>
      </c>
      <c r="C16">
        <f>_xlfn.IFNA(_xlfn.XLOOKUP(_xlfn.TEXTJOIN("",TRUE,'Table1 Input'!D$1,'Table1 Input'!$B16),'Joint tables'!$E$1:$E$507,'Joint tables'!$F$1:$F$507),0)</f>
        <v>408814</v>
      </c>
      <c r="D16">
        <f>_xlfn.IFNA(_xlfn.XLOOKUP(_xlfn.TEXTJOIN("",TRUE,'Table1 Input'!E$1,'Table1 Input'!$B16),'Joint tables'!$E$1:$E$507,'Joint tables'!$F$1:$F$507),0)</f>
        <v>366919</v>
      </c>
      <c r="E16">
        <f>_xlfn.IFNA(_xlfn.XLOOKUP(_xlfn.TEXTJOIN("",TRUE,'Table1 Input'!F$1,'Table1 Input'!$B16),'Joint tables'!$E$1:$E$507,'Joint tables'!$F$1:$F$507),0)</f>
        <v>379546.38</v>
      </c>
      <c r="F16">
        <f>_xlfn.IFNA(_xlfn.XLOOKUP(_xlfn.TEXTJOIN("",TRUE,'Table1 Input'!G$1,'Table1 Input'!$B16),'Joint tables'!$E$1:$E$507,'Joint tables'!$F$1:$F$507),0)</f>
        <v>449376.98</v>
      </c>
      <c r="G16">
        <f>_xlfn.IFNA(_xlfn.XLOOKUP(_xlfn.TEXTJOIN("",TRUE,'Table1 Input'!H$1,'Table1 Input'!$B16),'Joint tables'!$E$1:$E$507,'Joint tables'!$F$1:$F$507),0)</f>
        <v>192303.91999999998</v>
      </c>
      <c r="H16">
        <f>_xlfn.IFNA(_xlfn.XLOOKUP(_xlfn.TEXTJOIN("",TRUE,'Table1 Input'!I$1,'Table1 Input'!$B16),'Joint tables'!$E$1:$E$507,'Joint tables'!$F$1:$F$507),0)</f>
        <v>211481.91999999998</v>
      </c>
      <c r="I16">
        <f>_xlfn.IFNA(_xlfn.XLOOKUP(_xlfn.TEXTJOIN("",TRUE,'Table1 Input'!J$1,'Table1 Input'!$B16),'Joint tables'!$E$1:$E$507,'Joint tables'!$F$1:$F$507),0)</f>
        <v>277662.2</v>
      </c>
      <c r="J16">
        <f>_xlfn.IFNA(_xlfn.XLOOKUP(_xlfn.TEXTJOIN("",TRUE,'Table1 Input'!K$1,'Table1 Input'!$B16),'Joint tables'!$E$1:$E$507,'Joint tables'!$F$1:$F$507),0)</f>
        <v>635293.14</v>
      </c>
      <c r="K16">
        <f>_xlfn.IFNA(_xlfn.XLOOKUP(_xlfn.TEXTJOIN("",TRUE,'Table1 Input'!L$1,'Table1 Input'!$B16),'Joint tables'!$E$1:$E$507,'Joint tables'!$F$1:$F$507),0)</f>
        <v>621051.14</v>
      </c>
      <c r="L16">
        <f>_xlfn.IFNA(_xlfn.XLOOKUP(_xlfn.TEXTJOIN("",TRUE,'Table1 Input'!M$1,'Table1 Input'!$B16),'Joint tables'!$E$1:$E$507,'Joint tables'!$F$1:$F$507),0)</f>
        <v>210298.13</v>
      </c>
      <c r="M16">
        <f>_xlfn.IFNA(_xlfn.XLOOKUP(_xlfn.TEXTJOIN("",TRUE,'Table1 Input'!N$1,'Table1 Input'!$B16),'Joint tables'!$E$1:$E$507,'Joint tables'!$F$1:$F$507),0)</f>
        <v>515963.48000000004</v>
      </c>
      <c r="N16">
        <f>_xlfn.IFNA(_xlfn.XLOOKUP(_xlfn.TEXTJOIN("",TRUE,'Table1 Input'!O$1,'Table1 Input'!$B16),'Joint tables'!$E$1:$E$507,'Joint tables'!$F$1:$F$507),0)</f>
        <v>485156.12</v>
      </c>
      <c r="O16">
        <f>_xlfn.IFNA(_xlfn.XLOOKUP(_xlfn.TEXTJOIN("",TRUE,'Table1 Input'!P$1,'Table1 Input'!$B16),'Joint tables'!$E$1:$E$507,'Joint tables'!$F$1:$F$507),0)</f>
        <v>513054</v>
      </c>
      <c r="P16">
        <f>_xlfn.IFNA(_xlfn.XLOOKUP(_xlfn.TEXTJOIN("",TRUE,'Table1 Input'!Q$1,'Table1 Input'!$B16),'Joint tables'!$E$1:$E$507,'Joint tables'!$F$1:$F$507),0)</f>
        <v>553108</v>
      </c>
      <c r="Q16">
        <f>_xlfn.IFNA(_xlfn.XLOOKUP(_xlfn.TEXTJOIN("",TRUE,'Table1 Input'!R$1,'Table1 Input'!$B16),'Joint tables'!$E$1:$E$507,'Joint tables'!$F$1:$F$507),0)</f>
        <v>402325</v>
      </c>
      <c r="R16">
        <f>_xlfn.IFNA(_xlfn.XLOOKUP(_xlfn.TEXTJOIN("",TRUE,'Table1 Input'!S$1,'Table1 Input'!$B16),'Joint tables'!$E$1:$E$507,'Joint tables'!$F$1:$F$507),0)</f>
        <v>304509</v>
      </c>
    </row>
    <row r="17" spans="1:18" x14ac:dyDescent="0.25">
      <c r="A17" t="str">
        <f>_xlfn.XLOOKUP(B17,wasteprojectionmodel_actuals_20!D:D,wasteprojectionmodel_actuals_20!C:C)</f>
        <v>Paper and cardboard</v>
      </c>
      <c r="B17" t="s">
        <v>34</v>
      </c>
      <c r="C17">
        <f>_xlfn.IFNA(_xlfn.XLOOKUP(_xlfn.TEXTJOIN("",TRUE,'Table1 Input'!D$1,'Table1 Input'!$B17),'Joint tables'!$E$1:$E$507,'Joint tables'!$F$1:$F$507),0)</f>
        <v>175611</v>
      </c>
      <c r="D17">
        <f>_xlfn.IFNA(_xlfn.XLOOKUP(_xlfn.TEXTJOIN("",TRUE,'Table1 Input'!E$1,'Table1 Input'!$B17),'Joint tables'!$E$1:$E$507,'Joint tables'!$F$1:$F$507),0)</f>
        <v>93801</v>
      </c>
      <c r="E17">
        <f>_xlfn.IFNA(_xlfn.XLOOKUP(_xlfn.TEXTJOIN("",TRUE,'Table1 Input'!F$1,'Table1 Input'!$B17),'Joint tables'!$E$1:$E$507,'Joint tables'!$F$1:$F$507),0)</f>
        <v>85782</v>
      </c>
      <c r="F17">
        <f>_xlfn.IFNA(_xlfn.XLOOKUP(_xlfn.TEXTJOIN("",TRUE,'Table1 Input'!G$1,'Table1 Input'!$B17),'Joint tables'!$E$1:$E$507,'Joint tables'!$F$1:$F$507),0)</f>
        <v>347025</v>
      </c>
      <c r="G17">
        <f>_xlfn.IFNA(_xlfn.XLOOKUP(_xlfn.TEXTJOIN("",TRUE,'Table1 Input'!H$1,'Table1 Input'!$B17),'Joint tables'!$E$1:$E$507,'Joint tables'!$F$1:$F$507),0)</f>
        <v>65453</v>
      </c>
      <c r="H17">
        <f>_xlfn.IFNA(_xlfn.XLOOKUP(_xlfn.TEXTJOIN("",TRUE,'Table1 Input'!I$1,'Table1 Input'!$B17),'Joint tables'!$E$1:$E$507,'Joint tables'!$F$1:$F$507),0)</f>
        <v>27000</v>
      </c>
      <c r="I17">
        <f>_xlfn.IFNA(_xlfn.XLOOKUP(_xlfn.TEXTJOIN("",TRUE,'Table1 Input'!J$1,'Table1 Input'!$B17),'Joint tables'!$E$1:$E$507,'Joint tables'!$F$1:$F$507),0)</f>
        <v>9381</v>
      </c>
      <c r="J17">
        <f>_xlfn.IFNA(_xlfn.XLOOKUP(_xlfn.TEXTJOIN("",TRUE,'Table1 Input'!K$1,'Table1 Input'!$B17),'Joint tables'!$E$1:$E$507,'Joint tables'!$F$1:$F$507),0)</f>
        <v>31040</v>
      </c>
      <c r="K17">
        <f>_xlfn.IFNA(_xlfn.XLOOKUP(_xlfn.TEXTJOIN("",TRUE,'Table1 Input'!L$1,'Table1 Input'!$B17),'Joint tables'!$E$1:$E$507,'Joint tables'!$F$1:$F$507),0)</f>
        <v>23743</v>
      </c>
      <c r="L17">
        <f>_xlfn.IFNA(_xlfn.XLOOKUP(_xlfn.TEXTJOIN("",TRUE,'Table1 Input'!M$1,'Table1 Input'!$B17),'Joint tables'!$E$1:$E$507,'Joint tables'!$F$1:$F$507),0)</f>
        <v>7939</v>
      </c>
      <c r="M17">
        <f>_xlfn.IFNA(_xlfn.XLOOKUP(_xlfn.TEXTJOIN("",TRUE,'Table1 Input'!N$1,'Table1 Input'!$B17),'Joint tables'!$E$1:$E$507,'Joint tables'!$F$1:$F$507),0)</f>
        <v>30186</v>
      </c>
      <c r="N17">
        <f>_xlfn.IFNA(_xlfn.XLOOKUP(_xlfn.TEXTJOIN("",TRUE,'Table1 Input'!O$1,'Table1 Input'!$B17),'Joint tables'!$E$1:$E$507,'Joint tables'!$F$1:$F$507),0)</f>
        <v>129382</v>
      </c>
      <c r="O17">
        <f>_xlfn.IFNA(_xlfn.XLOOKUP(_xlfn.TEXTJOIN("",TRUE,'Table1 Input'!P$1,'Table1 Input'!$B17),'Joint tables'!$E$1:$E$507,'Joint tables'!$F$1:$F$507),0)</f>
        <v>120541</v>
      </c>
      <c r="P17">
        <f>_xlfn.IFNA(_xlfn.XLOOKUP(_xlfn.TEXTJOIN("",TRUE,'Table1 Input'!Q$1,'Table1 Input'!$B17),'Joint tables'!$E$1:$E$507,'Joint tables'!$F$1:$F$507),0)</f>
        <v>58171</v>
      </c>
      <c r="Q17">
        <f>_xlfn.IFNA(_xlfn.XLOOKUP(_xlfn.TEXTJOIN("",TRUE,'Table1 Input'!R$1,'Table1 Input'!$B17),'Joint tables'!$E$1:$E$507,'Joint tables'!$F$1:$F$507),0)</f>
        <v>23725</v>
      </c>
      <c r="R17">
        <f>_xlfn.IFNA(_xlfn.XLOOKUP(_xlfn.TEXTJOIN("",TRUE,'Table1 Input'!S$1,'Table1 Input'!$B17),'Joint tables'!$E$1:$E$507,'Joint tables'!$F$1:$F$507),0)</f>
        <v>20977</v>
      </c>
    </row>
    <row r="18" spans="1:18" x14ac:dyDescent="0.25">
      <c r="A18" t="str">
        <f>_xlfn.XLOOKUP(B18,wasteprojectionmodel_actuals_20!D:D,wasteprojectionmodel_actuals_20!C:C)</f>
        <v>Paper and cardboard</v>
      </c>
      <c r="B18" t="s">
        <v>35</v>
      </c>
      <c r="C18">
        <f>_xlfn.IFNA(_xlfn.XLOOKUP(_xlfn.TEXTJOIN("",TRUE,'Table1 Input'!D$1,'Table1 Input'!$B18),'Joint tables'!$E$1:$E$507,'Joint tables'!$F$1:$F$507),0)</f>
        <v>10004</v>
      </c>
      <c r="D18">
        <f>_xlfn.IFNA(_xlfn.XLOOKUP(_xlfn.TEXTJOIN("",TRUE,'Table1 Input'!E$1,'Table1 Input'!$B18),'Joint tables'!$E$1:$E$507,'Joint tables'!$F$1:$F$507),0)</f>
        <v>136367</v>
      </c>
      <c r="E18">
        <f>_xlfn.IFNA(_xlfn.XLOOKUP(_xlfn.TEXTJOIN("",TRUE,'Table1 Input'!F$1,'Table1 Input'!$B18),'Joint tables'!$E$1:$E$507,'Joint tables'!$F$1:$F$507),0)</f>
        <v>163881</v>
      </c>
      <c r="F18">
        <f>_xlfn.IFNA(_xlfn.XLOOKUP(_xlfn.TEXTJOIN("",TRUE,'Table1 Input'!G$1,'Table1 Input'!$B18),'Joint tables'!$E$1:$E$507,'Joint tables'!$F$1:$F$507),0)</f>
        <v>26130</v>
      </c>
      <c r="G18">
        <f>_xlfn.IFNA(_xlfn.XLOOKUP(_xlfn.TEXTJOIN("",TRUE,'Table1 Input'!H$1,'Table1 Input'!$B18),'Joint tables'!$E$1:$E$507,'Joint tables'!$F$1:$F$507),0)</f>
        <v>545156</v>
      </c>
      <c r="H18">
        <f>_xlfn.IFNA(_xlfn.XLOOKUP(_xlfn.TEXTJOIN("",TRUE,'Table1 Input'!I$1,'Table1 Input'!$B18),'Joint tables'!$E$1:$E$507,'Joint tables'!$F$1:$F$507),0)</f>
        <v>589959</v>
      </c>
      <c r="I18">
        <f>_xlfn.IFNA(_xlfn.XLOOKUP(_xlfn.TEXTJOIN("",TRUE,'Table1 Input'!J$1,'Table1 Input'!$B18),'Joint tables'!$E$1:$E$507,'Joint tables'!$F$1:$F$507),0)</f>
        <v>682321</v>
      </c>
      <c r="J18">
        <f>_xlfn.IFNA(_xlfn.XLOOKUP(_xlfn.TEXTJOIN("",TRUE,'Table1 Input'!K$1,'Table1 Input'!$B18),'Joint tables'!$E$1:$E$507,'Joint tables'!$F$1:$F$507),0)</f>
        <v>84717</v>
      </c>
      <c r="K18">
        <f>_xlfn.IFNA(_xlfn.XLOOKUP(_xlfn.TEXTJOIN("",TRUE,'Table1 Input'!L$1,'Table1 Input'!$B18),'Joint tables'!$E$1:$E$507,'Joint tables'!$F$1:$F$507),0)</f>
        <v>123126</v>
      </c>
      <c r="L18">
        <f>_xlfn.IFNA(_xlfn.XLOOKUP(_xlfn.TEXTJOIN("",TRUE,'Table1 Input'!M$1,'Table1 Input'!$B18),'Joint tables'!$E$1:$E$507,'Joint tables'!$F$1:$F$507),0)</f>
        <v>512779</v>
      </c>
      <c r="M18">
        <f>_xlfn.IFNA(_xlfn.XLOOKUP(_xlfn.TEXTJOIN("",TRUE,'Table1 Input'!N$1,'Table1 Input'!$B18),'Joint tables'!$E$1:$E$507,'Joint tables'!$F$1:$F$507),0)</f>
        <v>138211</v>
      </c>
      <c r="N18">
        <f>_xlfn.IFNA(_xlfn.XLOOKUP(_xlfn.TEXTJOIN("",TRUE,'Table1 Input'!O$1,'Table1 Input'!$B18),'Joint tables'!$E$1:$E$507,'Joint tables'!$F$1:$F$507),0)</f>
        <v>146114</v>
      </c>
      <c r="O18">
        <f>_xlfn.IFNA(_xlfn.XLOOKUP(_xlfn.TEXTJOIN("",TRUE,'Table1 Input'!P$1,'Table1 Input'!$B18),'Joint tables'!$E$1:$E$507,'Joint tables'!$F$1:$F$507),0)</f>
        <v>38812</v>
      </c>
      <c r="P18">
        <f>_xlfn.IFNA(_xlfn.XLOOKUP(_xlfn.TEXTJOIN("",TRUE,'Table1 Input'!Q$1,'Table1 Input'!$B18),'Joint tables'!$E$1:$E$507,'Joint tables'!$F$1:$F$507),0)</f>
        <v>125031</v>
      </c>
      <c r="Q18">
        <f>_xlfn.IFNA(_xlfn.XLOOKUP(_xlfn.TEXTJOIN("",TRUE,'Table1 Input'!R$1,'Table1 Input'!$B18),'Joint tables'!$E$1:$E$507,'Joint tables'!$F$1:$F$507),0)</f>
        <v>132248</v>
      </c>
      <c r="R18">
        <f>_xlfn.IFNA(_xlfn.XLOOKUP(_xlfn.TEXTJOIN("",TRUE,'Table1 Input'!S$1,'Table1 Input'!$B18),'Joint tables'!$E$1:$E$507,'Joint tables'!$F$1:$F$507),0)</f>
        <v>254236</v>
      </c>
    </row>
    <row r="19" spans="1:18" x14ac:dyDescent="0.25">
      <c r="A19" t="str">
        <f>_xlfn.XLOOKUP(B19,wasteprojectionmodel_actuals_20!D:D,wasteprojectionmodel_actuals_20!C:C)</f>
        <v>Paper and cardboard</v>
      </c>
      <c r="B19" t="s">
        <v>36</v>
      </c>
      <c r="C19">
        <f>_xlfn.IFNA(_xlfn.XLOOKUP(_xlfn.TEXTJOIN("",TRUE,'Table1 Input'!D$1,'Table1 Input'!$B19),'Joint tables'!$E$1:$E$507,'Joint tables'!$F$1:$F$507),0)</f>
        <v>224926</v>
      </c>
      <c r="D19">
        <f>_xlfn.IFNA(_xlfn.XLOOKUP(_xlfn.TEXTJOIN("",TRUE,'Table1 Input'!E$1,'Table1 Input'!$B19),'Joint tables'!$E$1:$E$507,'Joint tables'!$F$1:$F$507),0)</f>
        <v>56355</v>
      </c>
      <c r="E19">
        <f>_xlfn.IFNA(_xlfn.XLOOKUP(_xlfn.TEXTJOIN("",TRUE,'Table1 Input'!F$1,'Table1 Input'!$B19),'Joint tables'!$E$1:$E$507,'Joint tables'!$F$1:$F$507),0)</f>
        <v>89265</v>
      </c>
      <c r="F19">
        <f>_xlfn.IFNA(_xlfn.XLOOKUP(_xlfn.TEXTJOIN("",TRUE,'Table1 Input'!G$1,'Table1 Input'!$B19),'Joint tables'!$E$1:$E$507,'Joint tables'!$F$1:$F$507),0)</f>
        <v>3413</v>
      </c>
      <c r="G19">
        <f>_xlfn.IFNA(_xlfn.XLOOKUP(_xlfn.TEXTJOIN("",TRUE,'Table1 Input'!H$1,'Table1 Input'!$B19),'Joint tables'!$E$1:$E$507,'Joint tables'!$F$1:$F$507),0)</f>
        <v>981</v>
      </c>
      <c r="H19">
        <f>_xlfn.IFNA(_xlfn.XLOOKUP(_xlfn.TEXTJOIN("",TRUE,'Table1 Input'!I$1,'Table1 Input'!$B19),'Joint tables'!$E$1:$E$507,'Joint tables'!$F$1:$F$507),0)</f>
        <v>8297</v>
      </c>
      <c r="I19">
        <f>_xlfn.IFNA(_xlfn.XLOOKUP(_xlfn.TEXTJOIN("",TRUE,'Table1 Input'!J$1,'Table1 Input'!$B19),'Joint tables'!$E$1:$E$507,'Joint tables'!$F$1:$F$507),0)</f>
        <v>49936</v>
      </c>
      <c r="J19">
        <f>_xlfn.IFNA(_xlfn.XLOOKUP(_xlfn.TEXTJOIN("",TRUE,'Table1 Input'!K$1,'Table1 Input'!$B19),'Joint tables'!$E$1:$E$507,'Joint tables'!$F$1:$F$507),0)</f>
        <v>32593</v>
      </c>
      <c r="K19">
        <f>_xlfn.IFNA(_xlfn.XLOOKUP(_xlfn.TEXTJOIN("",TRUE,'Table1 Input'!L$1,'Table1 Input'!$B19),'Joint tables'!$E$1:$E$507,'Joint tables'!$F$1:$F$507),0)</f>
        <v>0</v>
      </c>
      <c r="L19">
        <f>_xlfn.IFNA(_xlfn.XLOOKUP(_xlfn.TEXTJOIN("",TRUE,'Table1 Input'!M$1,'Table1 Input'!$B19),'Joint tables'!$E$1:$E$507,'Joint tables'!$F$1:$F$507),0)</f>
        <v>146440</v>
      </c>
      <c r="M19">
        <f>_xlfn.IFNA(_xlfn.XLOOKUP(_xlfn.TEXTJOIN("",TRUE,'Table1 Input'!N$1,'Table1 Input'!$B19),'Joint tables'!$E$1:$E$507,'Joint tables'!$F$1:$F$507),0)</f>
        <v>173023</v>
      </c>
      <c r="N19">
        <f>_xlfn.IFNA(_xlfn.XLOOKUP(_xlfn.TEXTJOIN("",TRUE,'Table1 Input'!O$1,'Table1 Input'!$B19),'Joint tables'!$E$1:$E$507,'Joint tables'!$F$1:$F$507),0)</f>
        <v>24293</v>
      </c>
      <c r="O19">
        <f>_xlfn.IFNA(_xlfn.XLOOKUP(_xlfn.TEXTJOIN("",TRUE,'Table1 Input'!P$1,'Table1 Input'!$B19),'Joint tables'!$E$1:$E$507,'Joint tables'!$F$1:$F$507),0)</f>
        <v>173752</v>
      </c>
      <c r="P19">
        <f>_xlfn.IFNA(_xlfn.XLOOKUP(_xlfn.TEXTJOIN("",TRUE,'Table1 Input'!Q$1,'Table1 Input'!$B19),'Joint tables'!$E$1:$E$507,'Joint tables'!$F$1:$F$507),0)</f>
        <v>29099</v>
      </c>
      <c r="Q19">
        <f>_xlfn.IFNA(_xlfn.XLOOKUP(_xlfn.TEXTJOIN("",TRUE,'Table1 Input'!R$1,'Table1 Input'!$B19),'Joint tables'!$E$1:$E$507,'Joint tables'!$F$1:$F$507),0)</f>
        <v>140854</v>
      </c>
      <c r="R19">
        <f>_xlfn.IFNA(_xlfn.XLOOKUP(_xlfn.TEXTJOIN("",TRUE,'Table1 Input'!S$1,'Table1 Input'!$B19),'Joint tables'!$E$1:$E$507,'Joint tables'!$F$1:$F$507),0)</f>
        <v>37824</v>
      </c>
    </row>
    <row r="20" spans="1:18" x14ac:dyDescent="0.25">
      <c r="A20" t="str">
        <f>_xlfn.XLOOKUP(B20,wasteprojectionmodel_actuals_20!D:D,wasteprojectionmodel_actuals_20!C:C)</f>
        <v>Textiles</v>
      </c>
      <c r="B20" t="s">
        <v>38</v>
      </c>
      <c r="C20">
        <f>_xlfn.IFNA(_xlfn.XLOOKUP(_xlfn.TEXTJOIN("",TRUE,'Table1 Input'!D$1,'Table1 Input'!$B20),'Joint tables'!$E$1:$E$507,'Joint tables'!$F$1:$F$507),0)</f>
        <v>5000</v>
      </c>
      <c r="D20">
        <f>_xlfn.IFNA(_xlfn.XLOOKUP(_xlfn.TEXTJOIN("",TRUE,'Table1 Input'!E$1,'Table1 Input'!$B20),'Joint tables'!$E$1:$E$507,'Joint tables'!$F$1:$F$507),0)</f>
        <v>0</v>
      </c>
      <c r="E20">
        <f>_xlfn.IFNA(_xlfn.XLOOKUP(_xlfn.TEXTJOIN("",TRUE,'Table1 Input'!F$1,'Table1 Input'!$B20),'Joint tables'!$E$1:$E$507,'Joint tables'!$F$1:$F$507),0)</f>
        <v>0</v>
      </c>
      <c r="F20">
        <f>_xlfn.IFNA(_xlfn.XLOOKUP(_xlfn.TEXTJOIN("",TRUE,'Table1 Input'!G$1,'Table1 Input'!$B20),'Joint tables'!$E$1:$E$507,'Joint tables'!$F$1:$F$507),0)</f>
        <v>0</v>
      </c>
      <c r="G20">
        <f>_xlfn.IFNA(_xlfn.XLOOKUP(_xlfn.TEXTJOIN("",TRUE,'Table1 Input'!H$1,'Table1 Input'!$B20),'Joint tables'!$E$1:$E$507,'Joint tables'!$F$1:$F$507),0)</f>
        <v>500</v>
      </c>
      <c r="H20">
        <f>_xlfn.IFNA(_xlfn.XLOOKUP(_xlfn.TEXTJOIN("",TRUE,'Table1 Input'!I$1,'Table1 Input'!$B20),'Joint tables'!$E$1:$E$507,'Joint tables'!$F$1:$F$507),0)</f>
        <v>500</v>
      </c>
      <c r="I20">
        <f>_xlfn.IFNA(_xlfn.XLOOKUP(_xlfn.TEXTJOIN("",TRUE,'Table1 Input'!J$1,'Table1 Input'!$B20),'Joint tables'!$E$1:$E$507,'Joint tables'!$F$1:$F$507),0)</f>
        <v>0</v>
      </c>
      <c r="J20">
        <f>_xlfn.IFNA(_xlfn.XLOOKUP(_xlfn.TEXTJOIN("",TRUE,'Table1 Input'!K$1,'Table1 Input'!$B20),'Joint tables'!$E$1:$E$507,'Joint tables'!$F$1:$F$507),0)</f>
        <v>0</v>
      </c>
      <c r="K20">
        <f>_xlfn.IFNA(_xlfn.XLOOKUP(_xlfn.TEXTJOIN("",TRUE,'Table1 Input'!L$1,'Table1 Input'!$B20),'Joint tables'!$E$1:$E$507,'Joint tables'!$F$1:$F$507),0)</f>
        <v>0</v>
      </c>
      <c r="L20">
        <f>_xlfn.IFNA(_xlfn.XLOOKUP(_xlfn.TEXTJOIN("",TRUE,'Table1 Input'!M$1,'Table1 Input'!$B20),'Joint tables'!$E$1:$E$507,'Joint tables'!$F$1:$F$507),0)</f>
        <v>0</v>
      </c>
      <c r="M20">
        <f>_xlfn.IFNA(_xlfn.XLOOKUP(_xlfn.TEXTJOIN("",TRUE,'Table1 Input'!N$1,'Table1 Input'!$B20),'Joint tables'!$E$1:$E$507,'Joint tables'!$F$1:$F$507),0)</f>
        <v>0</v>
      </c>
      <c r="N20">
        <f>_xlfn.IFNA(_xlfn.XLOOKUP(_xlfn.TEXTJOIN("",TRUE,'Table1 Input'!O$1,'Table1 Input'!$B20),'Joint tables'!$E$1:$E$507,'Joint tables'!$F$1:$F$507),0)</f>
        <v>0</v>
      </c>
      <c r="O20">
        <f>_xlfn.IFNA(_xlfn.XLOOKUP(_xlfn.TEXTJOIN("",TRUE,'Table1 Input'!P$1,'Table1 Input'!$B20),'Joint tables'!$E$1:$E$507,'Joint tables'!$F$1:$F$507),0)</f>
        <v>0</v>
      </c>
      <c r="P20">
        <f>_xlfn.IFNA(_xlfn.XLOOKUP(_xlfn.TEXTJOIN("",TRUE,'Table1 Input'!Q$1,'Table1 Input'!$B20),'Joint tables'!$E$1:$E$507,'Joint tables'!$F$1:$F$507),0)</f>
        <v>250</v>
      </c>
      <c r="Q20">
        <f>_xlfn.IFNA(_xlfn.XLOOKUP(_xlfn.TEXTJOIN("",TRUE,'Table1 Input'!R$1,'Table1 Input'!$B20),'Joint tables'!$E$1:$E$507,'Joint tables'!$F$1:$F$507),0)</f>
        <v>0</v>
      </c>
      <c r="R20">
        <f>_xlfn.IFNA(_xlfn.XLOOKUP(_xlfn.TEXTJOIN("",TRUE,'Table1 Input'!S$1,'Table1 Input'!$B20),'Joint tables'!$E$1:$E$507,'Joint tables'!$F$1:$F$507),0)</f>
        <v>0</v>
      </c>
    </row>
    <row r="21" spans="1:18" x14ac:dyDescent="0.25">
      <c r="A21" t="str">
        <f>_xlfn.XLOOKUP(B21,wasteprojectionmodel_actuals_20!D:D,wasteprojectionmodel_actuals_20!C:C)</f>
        <v>Textiles</v>
      </c>
      <c r="B21" t="s">
        <v>39</v>
      </c>
      <c r="C21">
        <f>_xlfn.IFNA(_xlfn.XLOOKUP(_xlfn.TEXTJOIN("",TRUE,'Table1 Input'!D$1,'Table1 Input'!$B21),'Joint tables'!$E$1:$E$507,'Joint tables'!$F$1:$F$507),0)</f>
        <v>900</v>
      </c>
      <c r="D21">
        <f>_xlfn.IFNA(_xlfn.XLOOKUP(_xlfn.TEXTJOIN("",TRUE,'Table1 Input'!E$1,'Table1 Input'!$B21),'Joint tables'!$E$1:$E$507,'Joint tables'!$F$1:$F$507),0)</f>
        <v>2320</v>
      </c>
      <c r="E21">
        <f>_xlfn.IFNA(_xlfn.XLOOKUP(_xlfn.TEXTJOIN("",TRUE,'Table1 Input'!F$1,'Table1 Input'!$B21),'Joint tables'!$E$1:$E$507,'Joint tables'!$F$1:$F$507),0)</f>
        <v>507.6</v>
      </c>
      <c r="F21">
        <f>_xlfn.IFNA(_xlfn.XLOOKUP(_xlfn.TEXTJOIN("",TRUE,'Table1 Input'!G$1,'Table1 Input'!$B21),'Joint tables'!$E$1:$E$507,'Joint tables'!$F$1:$F$507),0)</f>
        <v>1209.5999999999999</v>
      </c>
      <c r="G21">
        <f>_xlfn.IFNA(_xlfn.XLOOKUP(_xlfn.TEXTJOIN("",TRUE,'Table1 Input'!H$1,'Table1 Input'!$B21),'Joint tables'!$E$1:$E$507,'Joint tables'!$F$1:$F$507),0)</f>
        <v>678.4</v>
      </c>
      <c r="H21">
        <f>_xlfn.IFNA(_xlfn.XLOOKUP(_xlfn.TEXTJOIN("",TRUE,'Table1 Input'!I$1,'Table1 Input'!$B21),'Joint tables'!$E$1:$E$507,'Joint tables'!$F$1:$F$507),0)</f>
        <v>678.4</v>
      </c>
      <c r="I21">
        <f>_xlfn.IFNA(_xlfn.XLOOKUP(_xlfn.TEXTJOIN("",TRUE,'Table1 Input'!J$1,'Table1 Input'!$B21),'Joint tables'!$E$1:$E$507,'Joint tables'!$F$1:$F$507),0)</f>
        <v>1184</v>
      </c>
      <c r="J21">
        <f>_xlfn.IFNA(_xlfn.XLOOKUP(_xlfn.TEXTJOIN("",TRUE,'Table1 Input'!K$1,'Table1 Input'!$B21),'Joint tables'!$E$1:$E$507,'Joint tables'!$F$1:$F$507),0)</f>
        <v>822.8</v>
      </c>
      <c r="K21">
        <f>_xlfn.IFNA(_xlfn.XLOOKUP(_xlfn.TEXTJOIN("",TRUE,'Table1 Input'!L$1,'Table1 Input'!$B21),'Joint tables'!$E$1:$E$507,'Joint tables'!$F$1:$F$507),0)</f>
        <v>1742.8</v>
      </c>
      <c r="L21">
        <f>_xlfn.IFNA(_xlfn.XLOOKUP(_xlfn.TEXTJOIN("",TRUE,'Table1 Input'!M$1,'Table1 Input'!$B21),'Joint tables'!$E$1:$E$507,'Joint tables'!$F$1:$F$507),0)</f>
        <v>302.60000000000002</v>
      </c>
      <c r="M21">
        <f>_xlfn.IFNA(_xlfn.XLOOKUP(_xlfn.TEXTJOIN("",TRUE,'Table1 Input'!N$1,'Table1 Input'!$B21),'Joint tables'!$E$1:$E$507,'Joint tables'!$F$1:$F$507),0)</f>
        <v>369.6</v>
      </c>
      <c r="N21">
        <f>_xlfn.IFNA(_xlfn.XLOOKUP(_xlfn.TEXTJOIN("",TRUE,'Table1 Input'!O$1,'Table1 Input'!$B21),'Joint tables'!$E$1:$E$507,'Joint tables'!$F$1:$F$507),0)</f>
        <v>682.4</v>
      </c>
      <c r="O21">
        <f>_xlfn.IFNA(_xlfn.XLOOKUP(_xlfn.TEXTJOIN("",TRUE,'Table1 Input'!P$1,'Table1 Input'!$B21),'Joint tables'!$E$1:$E$507,'Joint tables'!$F$1:$F$507),0)</f>
        <v>0</v>
      </c>
      <c r="P21">
        <f>_xlfn.IFNA(_xlfn.XLOOKUP(_xlfn.TEXTJOIN("",TRUE,'Table1 Input'!Q$1,'Table1 Input'!$B21),'Joint tables'!$E$1:$E$507,'Joint tables'!$F$1:$F$507),0)</f>
        <v>250</v>
      </c>
      <c r="Q21">
        <f>_xlfn.IFNA(_xlfn.XLOOKUP(_xlfn.TEXTJOIN("",TRUE,'Table1 Input'!R$1,'Table1 Input'!$B21),'Joint tables'!$E$1:$E$507,'Joint tables'!$F$1:$F$507),0)</f>
        <v>32000</v>
      </c>
      <c r="R21">
        <f>_xlfn.IFNA(_xlfn.XLOOKUP(_xlfn.TEXTJOIN("",TRUE,'Table1 Input'!S$1,'Table1 Input'!$B21),'Joint tables'!$E$1:$E$507,'Joint tables'!$F$1:$F$507),0)</f>
        <v>33184</v>
      </c>
    </row>
    <row r="22" spans="1:18" x14ac:dyDescent="0.25">
      <c r="A22" t="str">
        <f>_xlfn.XLOOKUP(B22,wasteprojectionmodel_actuals_20!D:D,wasteprojectionmodel_actuals_20!C:C)</f>
        <v>Tyres and rubber</v>
      </c>
      <c r="B22" t="s">
        <v>41</v>
      </c>
      <c r="C22">
        <f>_xlfn.IFNA(_xlfn.XLOOKUP(_xlfn.TEXTJOIN("",TRUE,'Table1 Input'!D$1,'Table1 Input'!$B22),'Joint tables'!$E$1:$E$507,'Joint tables'!$F$1:$F$507),0)</f>
        <v>2586</v>
      </c>
      <c r="D22">
        <f>_xlfn.IFNA(_xlfn.XLOOKUP(_xlfn.TEXTJOIN("",TRUE,'Table1 Input'!E$1,'Table1 Input'!$B22),'Joint tables'!$E$1:$E$507,'Joint tables'!$F$1:$F$507),0)</f>
        <v>0</v>
      </c>
      <c r="E22">
        <f>_xlfn.IFNA(_xlfn.XLOOKUP(_xlfn.TEXTJOIN("",TRUE,'Table1 Input'!F$1,'Table1 Input'!$B22),'Joint tables'!$E$1:$E$507,'Joint tables'!$F$1:$F$507),0)</f>
        <v>0</v>
      </c>
      <c r="F22">
        <f>_xlfn.IFNA(_xlfn.XLOOKUP(_xlfn.TEXTJOIN("",TRUE,'Table1 Input'!G$1,'Table1 Input'!$B22),'Joint tables'!$E$1:$E$507,'Joint tables'!$F$1:$F$507),0)</f>
        <v>0</v>
      </c>
      <c r="G22">
        <f>_xlfn.IFNA(_xlfn.XLOOKUP(_xlfn.TEXTJOIN("",TRUE,'Table1 Input'!H$1,'Table1 Input'!$B22),'Joint tables'!$E$1:$E$507,'Joint tables'!$F$1:$F$507),0)</f>
        <v>0</v>
      </c>
      <c r="H22">
        <f>_xlfn.IFNA(_xlfn.XLOOKUP(_xlfn.TEXTJOIN("",TRUE,'Table1 Input'!I$1,'Table1 Input'!$B22),'Joint tables'!$E$1:$E$507,'Joint tables'!$F$1:$F$507),0)</f>
        <v>0</v>
      </c>
      <c r="I22">
        <f>_xlfn.IFNA(_xlfn.XLOOKUP(_xlfn.TEXTJOIN("",TRUE,'Table1 Input'!J$1,'Table1 Input'!$B22),'Joint tables'!$E$1:$E$507,'Joint tables'!$F$1:$F$507),0)</f>
        <v>8783</v>
      </c>
      <c r="J22">
        <f>_xlfn.IFNA(_xlfn.XLOOKUP(_xlfn.TEXTJOIN("",TRUE,'Table1 Input'!K$1,'Table1 Input'!$B22),'Joint tables'!$E$1:$E$507,'Joint tables'!$F$1:$F$507),0)</f>
        <v>8046</v>
      </c>
      <c r="K22">
        <f>_xlfn.IFNA(_xlfn.XLOOKUP(_xlfn.TEXTJOIN("",TRUE,'Table1 Input'!L$1,'Table1 Input'!$B22),'Joint tables'!$E$1:$E$507,'Joint tables'!$F$1:$F$507),0)</f>
        <v>7718</v>
      </c>
      <c r="L22">
        <f>_xlfn.IFNA(_xlfn.XLOOKUP(_xlfn.TEXTJOIN("",TRUE,'Table1 Input'!M$1,'Table1 Input'!$B22),'Joint tables'!$E$1:$E$507,'Joint tables'!$F$1:$F$507),0)</f>
        <v>0</v>
      </c>
      <c r="M22">
        <f>_xlfn.IFNA(_xlfn.XLOOKUP(_xlfn.TEXTJOIN("",TRUE,'Table1 Input'!N$1,'Table1 Input'!$B22),'Joint tables'!$E$1:$E$507,'Joint tables'!$F$1:$F$507),0)</f>
        <v>0</v>
      </c>
      <c r="N22">
        <f>_xlfn.IFNA(_xlfn.XLOOKUP(_xlfn.TEXTJOIN("",TRUE,'Table1 Input'!O$1,'Table1 Input'!$B22),'Joint tables'!$E$1:$E$507,'Joint tables'!$F$1:$F$507),0)</f>
        <v>0</v>
      </c>
      <c r="O22">
        <f>_xlfn.IFNA(_xlfn.XLOOKUP(_xlfn.TEXTJOIN("",TRUE,'Table1 Input'!P$1,'Table1 Input'!$B22),'Joint tables'!$E$1:$E$507,'Joint tables'!$F$1:$F$507),0)</f>
        <v>0</v>
      </c>
      <c r="P22">
        <f>_xlfn.IFNA(_xlfn.XLOOKUP(_xlfn.TEXTJOIN("",TRUE,'Table1 Input'!Q$1,'Table1 Input'!$B22),'Joint tables'!$E$1:$E$507,'Joint tables'!$F$1:$F$507),0)</f>
        <v>0</v>
      </c>
      <c r="Q22">
        <f>_xlfn.IFNA(_xlfn.XLOOKUP(_xlfn.TEXTJOIN("",TRUE,'Table1 Input'!R$1,'Table1 Input'!$B22),'Joint tables'!$E$1:$E$507,'Joint tables'!$F$1:$F$507),0)</f>
        <v>0</v>
      </c>
      <c r="R22">
        <f>_xlfn.IFNA(_xlfn.XLOOKUP(_xlfn.TEXTJOIN("",TRUE,'Table1 Input'!S$1,'Table1 Input'!$B22),'Joint tables'!$E$1:$E$507,'Joint tables'!$F$1:$F$507),0)</f>
        <v>0</v>
      </c>
    </row>
    <row r="23" spans="1:18" x14ac:dyDescent="0.25">
      <c r="A23" t="str">
        <f>_xlfn.XLOOKUP(B23,wasteprojectionmodel_actuals_20!D:D,wasteprojectionmodel_actuals_20!C:C)</f>
        <v>Tyres and rubber</v>
      </c>
      <c r="B23" t="s">
        <v>42</v>
      </c>
      <c r="C23">
        <f>_xlfn.IFNA(_xlfn.XLOOKUP(_xlfn.TEXTJOIN("",TRUE,'Table1 Input'!D$1,'Table1 Input'!$B23),'Joint tables'!$E$1:$E$507,'Joint tables'!$F$1:$F$507),0)</f>
        <v>9970</v>
      </c>
      <c r="D23">
        <f>_xlfn.IFNA(_xlfn.XLOOKUP(_xlfn.TEXTJOIN("",TRUE,'Table1 Input'!E$1,'Table1 Input'!$B23),'Joint tables'!$E$1:$E$507,'Joint tables'!$F$1:$F$507),0)</f>
        <v>13632</v>
      </c>
      <c r="E23">
        <f>_xlfn.IFNA(_xlfn.XLOOKUP(_xlfn.TEXTJOIN("",TRUE,'Table1 Input'!F$1,'Table1 Input'!$B23),'Joint tables'!$E$1:$E$507,'Joint tables'!$F$1:$F$507),0)</f>
        <v>6898</v>
      </c>
      <c r="F23">
        <f>_xlfn.IFNA(_xlfn.XLOOKUP(_xlfn.TEXTJOIN("",TRUE,'Table1 Input'!G$1,'Table1 Input'!$B23),'Joint tables'!$E$1:$E$507,'Joint tables'!$F$1:$F$507),0)</f>
        <v>13920</v>
      </c>
      <c r="G23">
        <f>_xlfn.IFNA(_xlfn.XLOOKUP(_xlfn.TEXTJOIN("",TRUE,'Table1 Input'!H$1,'Table1 Input'!$B23),'Joint tables'!$E$1:$E$507,'Joint tables'!$F$1:$F$507),0)</f>
        <v>12146</v>
      </c>
      <c r="H23">
        <f>_xlfn.IFNA(_xlfn.XLOOKUP(_xlfn.TEXTJOIN("",TRUE,'Table1 Input'!I$1,'Table1 Input'!$B23),'Joint tables'!$E$1:$E$507,'Joint tables'!$F$1:$F$507),0)</f>
        <v>13496</v>
      </c>
      <c r="I23">
        <f>_xlfn.IFNA(_xlfn.XLOOKUP(_xlfn.TEXTJOIN("",TRUE,'Table1 Input'!J$1,'Table1 Input'!$B23),'Joint tables'!$E$1:$E$507,'Joint tables'!$F$1:$F$507),0)</f>
        <v>26858</v>
      </c>
      <c r="J23">
        <f>_xlfn.IFNA(_xlfn.XLOOKUP(_xlfn.TEXTJOIN("",TRUE,'Table1 Input'!K$1,'Table1 Input'!$B23),'Joint tables'!$E$1:$E$507,'Joint tables'!$F$1:$F$507),0)</f>
        <v>33120</v>
      </c>
      <c r="K23">
        <f>_xlfn.IFNA(_xlfn.XLOOKUP(_xlfn.TEXTJOIN("",TRUE,'Table1 Input'!L$1,'Table1 Input'!$B23),'Joint tables'!$E$1:$E$507,'Joint tables'!$F$1:$F$507),0)</f>
        <v>19987</v>
      </c>
      <c r="L23">
        <f>_xlfn.IFNA(_xlfn.XLOOKUP(_xlfn.TEXTJOIN("",TRUE,'Table1 Input'!M$1,'Table1 Input'!$B23),'Joint tables'!$E$1:$E$507,'Joint tables'!$F$1:$F$507),0)</f>
        <v>13804</v>
      </c>
      <c r="M23">
        <f>_xlfn.IFNA(_xlfn.XLOOKUP(_xlfn.TEXTJOIN("",TRUE,'Table1 Input'!N$1,'Table1 Input'!$B23),'Joint tables'!$E$1:$E$507,'Joint tables'!$F$1:$F$507),0)</f>
        <v>18880</v>
      </c>
      <c r="N23">
        <f>_xlfn.IFNA(_xlfn.XLOOKUP(_xlfn.TEXTJOIN("",TRUE,'Table1 Input'!O$1,'Table1 Input'!$B23),'Joint tables'!$E$1:$E$507,'Joint tables'!$F$1:$F$507),0)</f>
        <v>18805</v>
      </c>
      <c r="O23">
        <f>_xlfn.IFNA(_xlfn.XLOOKUP(_xlfn.TEXTJOIN("",TRUE,'Table1 Input'!P$1,'Table1 Input'!$B23),'Joint tables'!$E$1:$E$507,'Joint tables'!$F$1:$F$507),0)</f>
        <v>25085</v>
      </c>
      <c r="P23">
        <f>_xlfn.IFNA(_xlfn.XLOOKUP(_xlfn.TEXTJOIN("",TRUE,'Table1 Input'!Q$1,'Table1 Input'!$B23),'Joint tables'!$E$1:$E$507,'Joint tables'!$F$1:$F$507),0)</f>
        <v>17093</v>
      </c>
      <c r="Q23">
        <f>_xlfn.IFNA(_xlfn.XLOOKUP(_xlfn.TEXTJOIN("",TRUE,'Table1 Input'!R$1,'Table1 Input'!$B23),'Joint tables'!$E$1:$E$507,'Joint tables'!$F$1:$F$507),0)</f>
        <v>10263</v>
      </c>
      <c r="R23">
        <f>_xlfn.IFNA(_xlfn.XLOOKUP(_xlfn.TEXTJOIN("",TRUE,'Table1 Input'!S$1,'Table1 Input'!$B23),'Joint tables'!$E$1:$E$507,'Joint tables'!$F$1:$F$507),0)</f>
        <v>23287</v>
      </c>
    </row>
    <row r="24" spans="1:18" x14ac:dyDescent="0.25">
      <c r="A24" t="str">
        <f>_xlfn.XLOOKUP(B24,wasteprojectionmodel_actuals_20!D:D,wasteprojectionmodel_actuals_20!C:C)</f>
        <v>Tyres and rubber</v>
      </c>
      <c r="B24" t="s">
        <v>43</v>
      </c>
      <c r="C24">
        <f>_xlfn.IFNA(_xlfn.XLOOKUP(_xlfn.TEXTJOIN("",TRUE,'Table1 Input'!D$1,'Table1 Input'!$B24),'Joint tables'!$E$1:$E$507,'Joint tables'!$F$1:$F$507),0)</f>
        <v>13777</v>
      </c>
      <c r="D24">
        <f>_xlfn.IFNA(_xlfn.XLOOKUP(_xlfn.TEXTJOIN("",TRUE,'Table1 Input'!E$1,'Table1 Input'!$B24),'Joint tables'!$E$1:$E$507,'Joint tables'!$F$1:$F$507),0)</f>
        <v>9633</v>
      </c>
      <c r="E24">
        <f>_xlfn.IFNA(_xlfn.XLOOKUP(_xlfn.TEXTJOIN("",TRUE,'Table1 Input'!F$1,'Table1 Input'!$B24),'Joint tables'!$E$1:$E$507,'Joint tables'!$F$1:$F$507),0)</f>
        <v>8088</v>
      </c>
      <c r="F24">
        <f>_xlfn.IFNA(_xlfn.XLOOKUP(_xlfn.TEXTJOIN("",TRUE,'Table1 Input'!G$1,'Table1 Input'!$B24),'Joint tables'!$E$1:$E$507,'Joint tables'!$F$1:$F$507),0)</f>
        <v>7908</v>
      </c>
      <c r="G24">
        <f>_xlfn.IFNA(_xlfn.XLOOKUP(_xlfn.TEXTJOIN("",TRUE,'Table1 Input'!H$1,'Table1 Input'!$B24),'Joint tables'!$E$1:$E$507,'Joint tables'!$F$1:$F$507),0)</f>
        <v>13534</v>
      </c>
      <c r="H24">
        <f>_xlfn.IFNA(_xlfn.XLOOKUP(_xlfn.TEXTJOIN("",TRUE,'Table1 Input'!I$1,'Table1 Input'!$B24),'Joint tables'!$E$1:$E$507,'Joint tables'!$F$1:$F$507),0)</f>
        <v>14006</v>
      </c>
      <c r="I24">
        <f>_xlfn.IFNA(_xlfn.XLOOKUP(_xlfn.TEXTJOIN("",TRUE,'Table1 Input'!J$1,'Table1 Input'!$B24),'Joint tables'!$E$1:$E$507,'Joint tables'!$F$1:$F$507),0)</f>
        <v>0</v>
      </c>
      <c r="J24">
        <f>_xlfn.IFNA(_xlfn.XLOOKUP(_xlfn.TEXTJOIN("",TRUE,'Table1 Input'!K$1,'Table1 Input'!$B24),'Joint tables'!$E$1:$E$507,'Joint tables'!$F$1:$F$507),0)</f>
        <v>0</v>
      </c>
      <c r="K24">
        <f>_xlfn.IFNA(_xlfn.XLOOKUP(_xlfn.TEXTJOIN("",TRUE,'Table1 Input'!L$1,'Table1 Input'!$B24),'Joint tables'!$E$1:$E$507,'Joint tables'!$F$1:$F$507),0)</f>
        <v>0</v>
      </c>
      <c r="L24">
        <f>_xlfn.IFNA(_xlfn.XLOOKUP(_xlfn.TEXTJOIN("",TRUE,'Table1 Input'!M$1,'Table1 Input'!$B24),'Joint tables'!$E$1:$E$507,'Joint tables'!$F$1:$F$507),0)</f>
        <v>13152</v>
      </c>
      <c r="M24">
        <f>_xlfn.IFNA(_xlfn.XLOOKUP(_xlfn.TEXTJOIN("",TRUE,'Table1 Input'!N$1,'Table1 Input'!$B24),'Joint tables'!$E$1:$E$507,'Joint tables'!$F$1:$F$507),0)</f>
        <v>21334</v>
      </c>
      <c r="N24">
        <f>_xlfn.IFNA(_xlfn.XLOOKUP(_xlfn.TEXTJOIN("",TRUE,'Table1 Input'!O$1,'Table1 Input'!$B24),'Joint tables'!$E$1:$E$507,'Joint tables'!$F$1:$F$507),0)</f>
        <v>7880</v>
      </c>
      <c r="O24">
        <f>_xlfn.IFNA(_xlfn.XLOOKUP(_xlfn.TEXTJOIN("",TRUE,'Table1 Input'!P$1,'Table1 Input'!$B24),'Joint tables'!$E$1:$E$507,'Joint tables'!$F$1:$F$507),0)</f>
        <v>15581</v>
      </c>
      <c r="P24">
        <f>_xlfn.IFNA(_xlfn.XLOOKUP(_xlfn.TEXTJOIN("",TRUE,'Table1 Input'!Q$1,'Table1 Input'!$B24),'Joint tables'!$E$1:$E$507,'Joint tables'!$F$1:$F$507),0)</f>
        <v>5527</v>
      </c>
      <c r="Q24">
        <f>_xlfn.IFNA(_xlfn.XLOOKUP(_xlfn.TEXTJOIN("",TRUE,'Table1 Input'!R$1,'Table1 Input'!$B24),'Joint tables'!$E$1:$E$507,'Joint tables'!$F$1:$F$507),0)</f>
        <v>14589</v>
      </c>
      <c r="R24">
        <f>_xlfn.IFNA(_xlfn.XLOOKUP(_xlfn.TEXTJOIN("",TRUE,'Table1 Input'!S$1,'Table1 Input'!$B24),'Joint tables'!$E$1:$E$507,'Joint tables'!$F$1:$F$507),0)</f>
        <v>12900</v>
      </c>
    </row>
    <row r="25" spans="1:18" x14ac:dyDescent="0.25">
      <c r="A25" t="str">
        <f>_xlfn.XLOOKUP(B25,wasteprojectionmodel_actuals_20!D:D,wasteprojectionmodel_actuals_20!C:C)</f>
        <v>Aggregate, masonry and soils</v>
      </c>
      <c r="B25" t="s">
        <v>45</v>
      </c>
      <c r="C25">
        <f>_xlfn.IFNA(_xlfn.XLOOKUP(_xlfn.TEXTJOIN("",TRUE,'Table1 Input'!D$1,'Table1 Input'!$B25),'Joint tables'!$E$1:$E$507,'Joint tables'!$F$1:$F$507),0)</f>
        <v>0</v>
      </c>
      <c r="D25">
        <f>_xlfn.IFNA(_xlfn.XLOOKUP(_xlfn.TEXTJOIN("",TRUE,'Table1 Input'!E$1,'Table1 Input'!$B25),'Joint tables'!$E$1:$E$507,'Joint tables'!$F$1:$F$507),0)</f>
        <v>81433</v>
      </c>
      <c r="E25">
        <f>_xlfn.IFNA(_xlfn.XLOOKUP(_xlfn.TEXTJOIN("",TRUE,'Table1 Input'!F$1,'Table1 Input'!$B25),'Joint tables'!$E$1:$E$507,'Joint tables'!$F$1:$F$507),0)</f>
        <v>102874</v>
      </c>
      <c r="F25">
        <f>_xlfn.IFNA(_xlfn.XLOOKUP(_xlfn.TEXTJOIN("",TRUE,'Table1 Input'!G$1,'Table1 Input'!$B25),'Joint tables'!$E$1:$E$507,'Joint tables'!$F$1:$F$507),0)</f>
        <v>109068</v>
      </c>
      <c r="G25">
        <f>_xlfn.IFNA(_xlfn.XLOOKUP(_xlfn.TEXTJOIN("",TRUE,'Table1 Input'!H$1,'Table1 Input'!$B25),'Joint tables'!$E$1:$E$507,'Joint tables'!$F$1:$F$507),0)</f>
        <v>81740</v>
      </c>
      <c r="H25">
        <f>_xlfn.IFNA(_xlfn.XLOOKUP(_xlfn.TEXTJOIN("",TRUE,'Table1 Input'!I$1,'Table1 Input'!$B25),'Joint tables'!$E$1:$E$507,'Joint tables'!$F$1:$F$507),0)</f>
        <v>167101</v>
      </c>
      <c r="I25">
        <f>_xlfn.IFNA(_xlfn.XLOOKUP(_xlfn.TEXTJOIN("",TRUE,'Table1 Input'!J$1,'Table1 Input'!$B25),'Joint tables'!$E$1:$E$507,'Joint tables'!$F$1:$F$507),0)</f>
        <v>243419</v>
      </c>
      <c r="J25">
        <f>_xlfn.IFNA(_xlfn.XLOOKUP(_xlfn.TEXTJOIN("",TRUE,'Table1 Input'!K$1,'Table1 Input'!$B25),'Joint tables'!$E$1:$E$507,'Joint tables'!$F$1:$F$507),0)</f>
        <v>494574</v>
      </c>
      <c r="K25">
        <f>_xlfn.IFNA(_xlfn.XLOOKUP(_xlfn.TEXTJOIN("",TRUE,'Table1 Input'!L$1,'Table1 Input'!$B25),'Joint tables'!$E$1:$E$507,'Joint tables'!$F$1:$F$507),0)</f>
        <v>264926</v>
      </c>
      <c r="L25">
        <f>_xlfn.IFNA(_xlfn.XLOOKUP(_xlfn.TEXTJOIN("",TRUE,'Table1 Input'!M$1,'Table1 Input'!$B25),'Joint tables'!$E$1:$E$507,'Joint tables'!$F$1:$F$507),0)</f>
        <v>865157</v>
      </c>
      <c r="M25">
        <f>_xlfn.IFNA(_xlfn.XLOOKUP(_xlfn.TEXTJOIN("",TRUE,'Table1 Input'!N$1,'Table1 Input'!$B25),'Joint tables'!$E$1:$E$507,'Joint tables'!$F$1:$F$507),0)</f>
        <v>582540</v>
      </c>
      <c r="N25">
        <f>_xlfn.IFNA(_xlfn.XLOOKUP(_xlfn.TEXTJOIN("",TRUE,'Table1 Input'!O$1,'Table1 Input'!$B25),'Joint tables'!$E$1:$E$507,'Joint tables'!$F$1:$F$507),0)</f>
        <v>346551</v>
      </c>
      <c r="O25">
        <f>_xlfn.IFNA(_xlfn.XLOOKUP(_xlfn.TEXTJOIN("",TRUE,'Table1 Input'!P$1,'Table1 Input'!$B25),'Joint tables'!$E$1:$E$507,'Joint tables'!$F$1:$F$507),0)</f>
        <v>552144</v>
      </c>
      <c r="P25">
        <f>_xlfn.IFNA(_xlfn.XLOOKUP(_xlfn.TEXTJOIN("",TRUE,'Table1 Input'!Q$1,'Table1 Input'!$B25),'Joint tables'!$E$1:$E$507,'Joint tables'!$F$1:$F$507),0)</f>
        <v>491306</v>
      </c>
      <c r="Q25">
        <f>_xlfn.IFNA(_xlfn.XLOOKUP(_xlfn.TEXTJOIN("",TRUE,'Table1 Input'!R$1,'Table1 Input'!$B25),'Joint tables'!$E$1:$E$507,'Joint tables'!$F$1:$F$507),0)</f>
        <v>573506</v>
      </c>
      <c r="R25">
        <f>_xlfn.IFNA(_xlfn.XLOOKUP(_xlfn.TEXTJOIN("",TRUE,'Table1 Input'!S$1,'Table1 Input'!$B25),'Joint tables'!$E$1:$E$507,'Joint tables'!$F$1:$F$507),0)</f>
        <v>792341</v>
      </c>
    </row>
    <row r="26" spans="1:18" x14ac:dyDescent="0.25">
      <c r="A26" t="str">
        <f>_xlfn.XLOOKUP(B26,wasteprojectionmodel_actuals_20!D:D,wasteprojectionmodel_actuals_20!C:C)</f>
        <v>Paper and cardboard</v>
      </c>
      <c r="B26" t="s">
        <v>46</v>
      </c>
      <c r="C26">
        <f>_xlfn.IFNA(_xlfn.XLOOKUP(_xlfn.TEXTJOIN("",TRUE,'Table1 Input'!D$1,'Table1 Input'!$B26),'Joint tables'!$E$1:$E$507,'Joint tables'!$F$1:$F$507),0)</f>
        <v>0</v>
      </c>
      <c r="D26">
        <f>_xlfn.IFNA(_xlfn.XLOOKUP(_xlfn.TEXTJOIN("",TRUE,'Table1 Input'!E$1,'Table1 Input'!$B26),'Joint tables'!$E$1:$E$507,'Joint tables'!$F$1:$F$507),0)</f>
        <v>1200</v>
      </c>
      <c r="E26">
        <f>_xlfn.IFNA(_xlfn.XLOOKUP(_xlfn.TEXTJOIN("",TRUE,'Table1 Input'!F$1,'Table1 Input'!$B26),'Joint tables'!$E$1:$E$507,'Joint tables'!$F$1:$F$507),0)</f>
        <v>1208</v>
      </c>
      <c r="F26">
        <f>_xlfn.IFNA(_xlfn.XLOOKUP(_xlfn.TEXTJOIN("",TRUE,'Table1 Input'!G$1,'Table1 Input'!$B26),'Joint tables'!$E$1:$E$507,'Joint tables'!$F$1:$F$507),0)</f>
        <v>37776</v>
      </c>
      <c r="G26">
        <f>_xlfn.IFNA(_xlfn.XLOOKUP(_xlfn.TEXTJOIN("",TRUE,'Table1 Input'!H$1,'Table1 Input'!$B26),'Joint tables'!$E$1:$E$507,'Joint tables'!$F$1:$F$507),0)</f>
        <v>0</v>
      </c>
      <c r="H26">
        <f>_xlfn.IFNA(_xlfn.XLOOKUP(_xlfn.TEXTJOIN("",TRUE,'Table1 Input'!I$1,'Table1 Input'!$B26),'Joint tables'!$E$1:$E$507,'Joint tables'!$F$1:$F$507),0)</f>
        <v>0</v>
      </c>
      <c r="I26">
        <f>_xlfn.IFNA(_xlfn.XLOOKUP(_xlfn.TEXTJOIN("",TRUE,'Table1 Input'!J$1,'Table1 Input'!$B26),'Joint tables'!$E$1:$E$507,'Joint tables'!$F$1:$F$507),0)</f>
        <v>0</v>
      </c>
      <c r="J26">
        <f>_xlfn.IFNA(_xlfn.XLOOKUP(_xlfn.TEXTJOIN("",TRUE,'Table1 Input'!K$1,'Table1 Input'!$B26),'Joint tables'!$E$1:$E$507,'Joint tables'!$F$1:$F$507),0)</f>
        <v>0</v>
      </c>
      <c r="K26">
        <f>_xlfn.IFNA(_xlfn.XLOOKUP(_xlfn.TEXTJOIN("",TRUE,'Table1 Input'!L$1,'Table1 Input'!$B26),'Joint tables'!$E$1:$E$507,'Joint tables'!$F$1:$F$507),0)</f>
        <v>0</v>
      </c>
      <c r="L26">
        <f>_xlfn.IFNA(_xlfn.XLOOKUP(_xlfn.TEXTJOIN("",TRUE,'Table1 Input'!M$1,'Table1 Input'!$B26),'Joint tables'!$E$1:$E$507,'Joint tables'!$F$1:$F$507),0)</f>
        <v>0</v>
      </c>
      <c r="M26">
        <f>_xlfn.IFNA(_xlfn.XLOOKUP(_xlfn.TEXTJOIN("",TRUE,'Table1 Input'!N$1,'Table1 Input'!$B26),'Joint tables'!$E$1:$E$507,'Joint tables'!$F$1:$F$507),0)</f>
        <v>0</v>
      </c>
      <c r="N26">
        <f>_xlfn.IFNA(_xlfn.XLOOKUP(_xlfn.TEXTJOIN("",TRUE,'Table1 Input'!O$1,'Table1 Input'!$B26),'Joint tables'!$E$1:$E$507,'Joint tables'!$F$1:$F$507),0)</f>
        <v>0</v>
      </c>
      <c r="O26">
        <f>_xlfn.IFNA(_xlfn.XLOOKUP(_xlfn.TEXTJOIN("",TRUE,'Table1 Input'!P$1,'Table1 Input'!$B26),'Joint tables'!$E$1:$E$507,'Joint tables'!$F$1:$F$507),0)</f>
        <v>2569</v>
      </c>
      <c r="P26">
        <f>_xlfn.IFNA(_xlfn.XLOOKUP(_xlfn.TEXTJOIN("",TRUE,'Table1 Input'!Q$1,'Table1 Input'!$B26),'Joint tables'!$E$1:$E$507,'Joint tables'!$F$1:$F$507),0)</f>
        <v>0</v>
      </c>
      <c r="Q26">
        <f>_xlfn.IFNA(_xlfn.XLOOKUP(_xlfn.TEXTJOIN("",TRUE,'Table1 Input'!R$1,'Table1 Input'!$B26),'Joint tables'!$E$1:$E$507,'Joint tables'!$F$1:$F$507),0)</f>
        <v>0</v>
      </c>
      <c r="R26">
        <f>_xlfn.IFNA(_xlfn.XLOOKUP(_xlfn.TEXTJOIN("",TRUE,'Table1 Input'!S$1,'Table1 Input'!$B26),'Joint tables'!$E$1:$E$507,'Joint tables'!$F$1:$F$507),0)</f>
        <v>0</v>
      </c>
    </row>
    <row r="27" spans="1:18" x14ac:dyDescent="0.25">
      <c r="A27" t="str">
        <f>_xlfn.XLOOKUP(B27,wasteprojectionmodel_actuals_20!D:D,wasteprojectionmodel_actuals_20!C:C)</f>
        <v>Tyres and rubber</v>
      </c>
      <c r="B27" t="s">
        <v>47</v>
      </c>
      <c r="C27">
        <f>_xlfn.IFNA(_xlfn.XLOOKUP(_xlfn.TEXTJOIN("",TRUE,'Table1 Input'!D$1,'Table1 Input'!$B27),'Joint tables'!$E$1:$E$507,'Joint tables'!$F$1:$F$507),0)</f>
        <v>0</v>
      </c>
      <c r="D27">
        <f>_xlfn.IFNA(_xlfn.XLOOKUP(_xlfn.TEXTJOIN("",TRUE,'Table1 Input'!E$1,'Table1 Input'!$B27),'Joint tables'!$E$1:$E$507,'Joint tables'!$F$1:$F$507),0)</f>
        <v>2768</v>
      </c>
      <c r="E27">
        <f>_xlfn.IFNA(_xlfn.XLOOKUP(_xlfn.TEXTJOIN("",TRUE,'Table1 Input'!F$1,'Table1 Input'!$B27),'Joint tables'!$E$1:$E$507,'Joint tables'!$F$1:$F$507),0)</f>
        <v>9767</v>
      </c>
      <c r="F27">
        <f>_xlfn.IFNA(_xlfn.XLOOKUP(_xlfn.TEXTJOIN("",TRUE,'Table1 Input'!G$1,'Table1 Input'!$B27),'Joint tables'!$E$1:$E$507,'Joint tables'!$F$1:$F$507),0)</f>
        <v>9724</v>
      </c>
      <c r="G27">
        <f>_xlfn.IFNA(_xlfn.XLOOKUP(_xlfn.TEXTJOIN("",TRUE,'Table1 Input'!H$1,'Table1 Input'!$B27),'Joint tables'!$E$1:$E$507,'Joint tables'!$F$1:$F$507),0)</f>
        <v>10070</v>
      </c>
      <c r="H27">
        <f>_xlfn.IFNA(_xlfn.XLOOKUP(_xlfn.TEXTJOIN("",TRUE,'Table1 Input'!I$1,'Table1 Input'!$B27),'Joint tables'!$E$1:$E$507,'Joint tables'!$F$1:$F$507),0)</f>
        <v>10320</v>
      </c>
      <c r="I27">
        <f>_xlfn.IFNA(_xlfn.XLOOKUP(_xlfn.TEXTJOIN("",TRUE,'Table1 Input'!J$1,'Table1 Input'!$B27),'Joint tables'!$E$1:$E$507,'Joint tables'!$F$1:$F$507),0)</f>
        <v>0</v>
      </c>
      <c r="J27">
        <f>_xlfn.IFNA(_xlfn.XLOOKUP(_xlfn.TEXTJOIN("",TRUE,'Table1 Input'!K$1,'Table1 Input'!$B27),'Joint tables'!$E$1:$E$507,'Joint tables'!$F$1:$F$507),0)</f>
        <v>0</v>
      </c>
      <c r="K27">
        <f>_xlfn.IFNA(_xlfn.XLOOKUP(_xlfn.TEXTJOIN("",TRUE,'Table1 Input'!L$1,'Table1 Input'!$B27),'Joint tables'!$E$1:$E$507,'Joint tables'!$F$1:$F$507),0)</f>
        <v>0</v>
      </c>
      <c r="L27">
        <f>_xlfn.IFNA(_xlfn.XLOOKUP(_xlfn.TEXTJOIN("",TRUE,'Table1 Input'!M$1,'Table1 Input'!$B27),'Joint tables'!$E$1:$E$507,'Joint tables'!$F$1:$F$507),0)</f>
        <v>1738</v>
      </c>
      <c r="M27">
        <f>_xlfn.IFNA(_xlfn.XLOOKUP(_xlfn.TEXTJOIN("",TRUE,'Table1 Input'!N$1,'Table1 Input'!$B27),'Joint tables'!$E$1:$E$507,'Joint tables'!$F$1:$F$507),0)</f>
        <v>2013</v>
      </c>
      <c r="N27">
        <f>_xlfn.IFNA(_xlfn.XLOOKUP(_xlfn.TEXTJOIN("",TRUE,'Table1 Input'!O$1,'Table1 Input'!$B27),'Joint tables'!$E$1:$E$507,'Joint tables'!$F$1:$F$507),0)</f>
        <v>12745</v>
      </c>
      <c r="O27">
        <f>_xlfn.IFNA(_xlfn.XLOOKUP(_xlfn.TEXTJOIN("",TRUE,'Table1 Input'!P$1,'Table1 Input'!$B27),'Joint tables'!$E$1:$E$507,'Joint tables'!$F$1:$F$507),0)</f>
        <v>1504</v>
      </c>
      <c r="P27">
        <f>_xlfn.IFNA(_xlfn.XLOOKUP(_xlfn.TEXTJOIN("",TRUE,'Table1 Input'!Q$1,'Table1 Input'!$B27),'Joint tables'!$E$1:$E$507,'Joint tables'!$F$1:$F$507),0)</f>
        <v>7420</v>
      </c>
      <c r="Q27">
        <f>_xlfn.IFNA(_xlfn.XLOOKUP(_xlfn.TEXTJOIN("",TRUE,'Table1 Input'!R$1,'Table1 Input'!$B27),'Joint tables'!$E$1:$E$507,'Joint tables'!$F$1:$F$507),0)</f>
        <v>7706</v>
      </c>
      <c r="R27">
        <f>_xlfn.IFNA(_xlfn.XLOOKUP(_xlfn.TEXTJOIN("",TRUE,'Table1 Input'!S$1,'Table1 Input'!$B27),'Joint tables'!$E$1:$E$507,'Joint tables'!$F$1:$F$507),0)</f>
        <v>6814</v>
      </c>
    </row>
    <row r="28" spans="1:18" x14ac:dyDescent="0.25">
      <c r="A28" t="str">
        <f>_xlfn.XLOOKUP(B28,wasteprojectionmodel_actuals_20!D:D,wasteprojectionmodel_actuals_20!C:C)</f>
        <v>Plastic</v>
      </c>
      <c r="B28" t="s">
        <v>50</v>
      </c>
      <c r="C28">
        <f>_xlfn.IFNA(_xlfn.XLOOKUP(_xlfn.TEXTJOIN("",TRUE,'Table1 Input'!D$1,'Table1 Input'!$B28),'Joint tables'!$E$1:$E$507,'Joint tables'!$F$1:$F$507),0)</f>
        <v>0</v>
      </c>
      <c r="D28">
        <f>_xlfn.IFNA(_xlfn.XLOOKUP(_xlfn.TEXTJOIN("",TRUE,'Table1 Input'!E$1,'Table1 Input'!$B28),'Joint tables'!$E$1:$E$507,'Joint tables'!$F$1:$F$507),0)</f>
        <v>0</v>
      </c>
      <c r="E28">
        <f>_xlfn.IFNA(_xlfn.XLOOKUP(_xlfn.TEXTJOIN("",TRUE,'Table1 Input'!F$1,'Table1 Input'!$B28),'Joint tables'!$E$1:$E$507,'Joint tables'!$F$1:$F$507),0)</f>
        <v>0</v>
      </c>
      <c r="F28">
        <f>_xlfn.IFNA(_xlfn.XLOOKUP(_xlfn.TEXTJOIN("",TRUE,'Table1 Input'!G$1,'Table1 Input'!$B28),'Joint tables'!$E$1:$E$507,'Joint tables'!$F$1:$F$507),0)</f>
        <v>0</v>
      </c>
      <c r="G28">
        <f>_xlfn.IFNA(_xlfn.XLOOKUP(_xlfn.TEXTJOIN("",TRUE,'Table1 Input'!H$1,'Table1 Input'!$B28),'Joint tables'!$E$1:$E$507,'Joint tables'!$F$1:$F$507),0)</f>
        <v>0</v>
      </c>
      <c r="H28">
        <f>_xlfn.IFNA(_xlfn.XLOOKUP(_xlfn.TEXTJOIN("",TRUE,'Table1 Input'!I$1,'Table1 Input'!$B28),'Joint tables'!$E$1:$E$507,'Joint tables'!$F$1:$F$507),0)</f>
        <v>0</v>
      </c>
      <c r="I28">
        <f>_xlfn.IFNA(_xlfn.XLOOKUP(_xlfn.TEXTJOIN("",TRUE,'Table1 Input'!J$1,'Table1 Input'!$B28),'Joint tables'!$E$1:$E$507,'Joint tables'!$F$1:$F$507),0)</f>
        <v>43845.7588850354</v>
      </c>
      <c r="J28">
        <f>_xlfn.IFNA(_xlfn.XLOOKUP(_xlfn.TEXTJOIN("",TRUE,'Table1 Input'!K$1,'Table1 Input'!$B28),'Joint tables'!$E$1:$E$507,'Joint tables'!$F$1:$F$507),0)</f>
        <v>43700.143389449571</v>
      </c>
      <c r="K28">
        <f>_xlfn.IFNA(_xlfn.XLOOKUP(_xlfn.TEXTJOIN("",TRUE,'Table1 Input'!L$1,'Table1 Input'!$B28),'Joint tables'!$E$1:$E$507,'Joint tables'!$F$1:$F$507),0)</f>
        <v>12906.947046000001</v>
      </c>
      <c r="L28">
        <f>_xlfn.IFNA(_xlfn.XLOOKUP(_xlfn.TEXTJOIN("",TRUE,'Table1 Input'!M$1,'Table1 Input'!$B28),'Joint tables'!$E$1:$E$507,'Joint tables'!$F$1:$F$507),0)</f>
        <v>9987.1318380000012</v>
      </c>
      <c r="M28">
        <f>_xlfn.IFNA(_xlfn.XLOOKUP(_xlfn.TEXTJOIN("",TRUE,'Table1 Input'!N$1,'Table1 Input'!$B28),'Joint tables'!$E$1:$E$507,'Joint tables'!$F$1:$F$507),0)</f>
        <v>7288.4917420000002</v>
      </c>
      <c r="N28">
        <f>_xlfn.IFNA(_xlfn.XLOOKUP(_xlfn.TEXTJOIN("",TRUE,'Table1 Input'!O$1,'Table1 Input'!$B28),'Joint tables'!$E$1:$E$507,'Joint tables'!$F$1:$F$507),0)</f>
        <v>9192.3609219999998</v>
      </c>
      <c r="O28">
        <f>_xlfn.IFNA(_xlfn.XLOOKUP(_xlfn.TEXTJOIN("",TRUE,'Table1 Input'!P$1,'Table1 Input'!$B28),'Joint tables'!$E$1:$E$507,'Joint tables'!$F$1:$F$507),0)</f>
        <v>8901.1704600000012</v>
      </c>
      <c r="P28">
        <f>_xlfn.IFNA(_xlfn.XLOOKUP(_xlfn.TEXTJOIN("",TRUE,'Table1 Input'!Q$1,'Table1 Input'!$B28),'Joint tables'!$E$1:$E$507,'Joint tables'!$F$1:$F$507),0)</f>
        <v>14661.90141</v>
      </c>
      <c r="Q28">
        <f>_xlfn.IFNA(_xlfn.XLOOKUP(_xlfn.TEXTJOIN("",TRUE,'Table1 Input'!R$1,'Table1 Input'!$B28),'Joint tables'!$E$1:$E$507,'Joint tables'!$F$1:$F$507),0)</f>
        <v>13248.726576000001</v>
      </c>
      <c r="R28">
        <f>_xlfn.IFNA(_xlfn.XLOOKUP(_xlfn.TEXTJOIN("",TRUE,'Table1 Input'!S$1,'Table1 Input'!$B28),'Joint tables'!$E$1:$E$507,'Joint tables'!$F$1:$F$507),0)</f>
        <v>13871.394490999999</v>
      </c>
    </row>
    <row r="29" spans="1:18" x14ac:dyDescent="0.25">
      <c r="A29" t="str">
        <f>_xlfn.XLOOKUP(B29,wasteprojectionmodel_actuals_20!D:D,wasteprojectionmodel_actuals_20!C:C)</f>
        <v>Plastic</v>
      </c>
      <c r="B29" t="s">
        <v>51</v>
      </c>
      <c r="C29">
        <f>_xlfn.IFNA(_xlfn.XLOOKUP(_xlfn.TEXTJOIN("",TRUE,'Table1 Input'!D$1,'Table1 Input'!$B29),'Joint tables'!$E$1:$E$507,'Joint tables'!$F$1:$F$507),0)</f>
        <v>0</v>
      </c>
      <c r="D29">
        <f>_xlfn.IFNA(_xlfn.XLOOKUP(_xlfn.TEXTJOIN("",TRUE,'Table1 Input'!E$1,'Table1 Input'!$B29),'Joint tables'!$E$1:$E$507,'Joint tables'!$F$1:$F$507),0)</f>
        <v>0</v>
      </c>
      <c r="E29">
        <f>_xlfn.IFNA(_xlfn.XLOOKUP(_xlfn.TEXTJOIN("",TRUE,'Table1 Input'!F$1,'Table1 Input'!$B29),'Joint tables'!$E$1:$E$507,'Joint tables'!$F$1:$F$507),0)</f>
        <v>0</v>
      </c>
      <c r="F29">
        <f>_xlfn.IFNA(_xlfn.XLOOKUP(_xlfn.TEXTJOIN("",TRUE,'Table1 Input'!G$1,'Table1 Input'!$B29),'Joint tables'!$E$1:$E$507,'Joint tables'!$F$1:$F$507),0)</f>
        <v>0</v>
      </c>
      <c r="G29">
        <f>_xlfn.IFNA(_xlfn.XLOOKUP(_xlfn.TEXTJOIN("",TRUE,'Table1 Input'!H$1,'Table1 Input'!$B29),'Joint tables'!$E$1:$E$507,'Joint tables'!$F$1:$F$507),0)</f>
        <v>0</v>
      </c>
      <c r="H29">
        <f>_xlfn.IFNA(_xlfn.XLOOKUP(_xlfn.TEXTJOIN("",TRUE,'Table1 Input'!I$1,'Table1 Input'!$B29),'Joint tables'!$E$1:$E$507,'Joint tables'!$F$1:$F$507),0)</f>
        <v>0</v>
      </c>
      <c r="I29">
        <f>_xlfn.IFNA(_xlfn.XLOOKUP(_xlfn.TEXTJOIN("",TRUE,'Table1 Input'!J$1,'Table1 Input'!$B29),'Joint tables'!$E$1:$E$507,'Joint tables'!$F$1:$F$507),0)</f>
        <v>36971.282100000033</v>
      </c>
      <c r="J29">
        <f>_xlfn.IFNA(_xlfn.XLOOKUP(_xlfn.TEXTJOIN("",TRUE,'Table1 Input'!K$1,'Table1 Input'!$B29),'Joint tables'!$E$1:$E$507,'Joint tables'!$F$1:$F$507),0)</f>
        <v>37413.241499999982</v>
      </c>
      <c r="K29">
        <f>_xlfn.IFNA(_xlfn.XLOOKUP(_xlfn.TEXTJOIN("",TRUE,'Table1 Input'!L$1,'Table1 Input'!$B29),'Joint tables'!$E$1:$E$507,'Joint tables'!$F$1:$F$507),0)</f>
        <v>22333.522905000002</v>
      </c>
      <c r="L29">
        <f>_xlfn.IFNA(_xlfn.XLOOKUP(_xlfn.TEXTJOIN("",TRUE,'Table1 Input'!M$1,'Table1 Input'!$B29),'Joint tables'!$E$1:$E$507,'Joint tables'!$F$1:$F$507),0)</f>
        <v>16738.718000000001</v>
      </c>
      <c r="M29">
        <f>_xlfn.IFNA(_xlfn.XLOOKUP(_xlfn.TEXTJOIN("",TRUE,'Table1 Input'!N$1,'Table1 Input'!$B29),'Joint tables'!$E$1:$E$507,'Joint tables'!$F$1:$F$507),0)</f>
        <v>20607.214033</v>
      </c>
      <c r="N29">
        <f>_xlfn.IFNA(_xlfn.XLOOKUP(_xlfn.TEXTJOIN("",TRUE,'Table1 Input'!O$1,'Table1 Input'!$B29),'Joint tables'!$E$1:$E$507,'Joint tables'!$F$1:$F$507),0)</f>
        <v>35429.057122999999</v>
      </c>
      <c r="O29">
        <f>_xlfn.IFNA(_xlfn.XLOOKUP(_xlfn.TEXTJOIN("",TRUE,'Table1 Input'!P$1,'Table1 Input'!$B29),'Joint tables'!$E$1:$E$507,'Joint tables'!$F$1:$F$507),0)</f>
        <v>18711.279133</v>
      </c>
      <c r="P29">
        <f>_xlfn.IFNA(_xlfn.XLOOKUP(_xlfn.TEXTJOIN("",TRUE,'Table1 Input'!Q$1,'Table1 Input'!$B29),'Joint tables'!$E$1:$E$507,'Joint tables'!$F$1:$F$507),0)</f>
        <v>20267.092724000002</v>
      </c>
      <c r="Q29">
        <f>_xlfn.IFNA(_xlfn.XLOOKUP(_xlfn.TEXTJOIN("",TRUE,'Table1 Input'!R$1,'Table1 Input'!$B29),'Joint tables'!$E$1:$E$507,'Joint tables'!$F$1:$F$507),0)</f>
        <v>21942.008701999999</v>
      </c>
      <c r="R29">
        <f>_xlfn.IFNA(_xlfn.XLOOKUP(_xlfn.TEXTJOIN("",TRUE,'Table1 Input'!S$1,'Table1 Input'!$B29),'Joint tables'!$E$1:$E$507,'Joint tables'!$F$1:$F$507),0)</f>
        <v>21400.473305</v>
      </c>
    </row>
    <row r="30" spans="1:18" x14ac:dyDescent="0.25">
      <c r="A30" t="str">
        <f>_xlfn.XLOOKUP(B30,wasteprojectionmodel_actuals_20!D:D,wasteprojectionmodel_actuals_20!C:C)</f>
        <v>Plastic</v>
      </c>
      <c r="B30" t="s">
        <v>52</v>
      </c>
      <c r="C30">
        <f>_xlfn.IFNA(_xlfn.XLOOKUP(_xlfn.TEXTJOIN("",TRUE,'Table1 Input'!D$1,'Table1 Input'!$B30),'Joint tables'!$E$1:$E$507,'Joint tables'!$F$1:$F$507),0)</f>
        <v>0</v>
      </c>
      <c r="D30">
        <f>_xlfn.IFNA(_xlfn.XLOOKUP(_xlfn.TEXTJOIN("",TRUE,'Table1 Input'!E$1,'Table1 Input'!$B30),'Joint tables'!$E$1:$E$507,'Joint tables'!$F$1:$F$507),0)</f>
        <v>0</v>
      </c>
      <c r="E30">
        <f>_xlfn.IFNA(_xlfn.XLOOKUP(_xlfn.TEXTJOIN("",TRUE,'Table1 Input'!F$1,'Table1 Input'!$B30),'Joint tables'!$E$1:$E$507,'Joint tables'!$F$1:$F$507),0)</f>
        <v>0</v>
      </c>
      <c r="F30">
        <f>_xlfn.IFNA(_xlfn.XLOOKUP(_xlfn.TEXTJOIN("",TRUE,'Table1 Input'!G$1,'Table1 Input'!$B30),'Joint tables'!$E$1:$E$507,'Joint tables'!$F$1:$F$507),0)</f>
        <v>0</v>
      </c>
      <c r="G30">
        <f>_xlfn.IFNA(_xlfn.XLOOKUP(_xlfn.TEXTJOIN("",TRUE,'Table1 Input'!H$1,'Table1 Input'!$B30),'Joint tables'!$E$1:$E$507,'Joint tables'!$F$1:$F$507),0)</f>
        <v>0</v>
      </c>
      <c r="H30">
        <f>_xlfn.IFNA(_xlfn.XLOOKUP(_xlfn.TEXTJOIN("",TRUE,'Table1 Input'!I$1,'Table1 Input'!$B30),'Joint tables'!$E$1:$E$507,'Joint tables'!$F$1:$F$507),0)</f>
        <v>0</v>
      </c>
      <c r="I30">
        <f>_xlfn.IFNA(_xlfn.XLOOKUP(_xlfn.TEXTJOIN("",TRUE,'Table1 Input'!J$1,'Table1 Input'!$B30),'Joint tables'!$E$1:$E$507,'Joint tables'!$F$1:$F$507),0)</f>
        <v>9347.0000000000073</v>
      </c>
      <c r="J30">
        <f>_xlfn.IFNA(_xlfn.XLOOKUP(_xlfn.TEXTJOIN("",TRUE,'Table1 Input'!K$1,'Table1 Input'!$B30),'Joint tables'!$E$1:$E$507,'Joint tables'!$F$1:$F$507),0)</f>
        <v>8920.0500000000065</v>
      </c>
      <c r="K30">
        <f>_xlfn.IFNA(_xlfn.XLOOKUP(_xlfn.TEXTJOIN("",TRUE,'Table1 Input'!L$1,'Table1 Input'!$B30),'Joint tables'!$E$1:$E$507,'Joint tables'!$F$1:$F$507),0)</f>
        <v>6948.6645500000004</v>
      </c>
      <c r="L30">
        <f>_xlfn.IFNA(_xlfn.XLOOKUP(_xlfn.TEXTJOIN("",TRUE,'Table1 Input'!M$1,'Table1 Input'!$B30),'Joint tables'!$E$1:$E$507,'Joint tables'!$F$1:$F$507),0)</f>
        <v>1479.9185000000002</v>
      </c>
      <c r="M30">
        <f>_xlfn.IFNA(_xlfn.XLOOKUP(_xlfn.TEXTJOIN("",TRUE,'Table1 Input'!N$1,'Table1 Input'!$B30),'Joint tables'!$E$1:$E$507,'Joint tables'!$F$1:$F$507),0)</f>
        <v>209.067565</v>
      </c>
      <c r="N30">
        <f>_xlfn.IFNA(_xlfn.XLOOKUP(_xlfn.TEXTJOIN("",TRUE,'Table1 Input'!O$1,'Table1 Input'!$B30),'Joint tables'!$E$1:$E$507,'Joint tables'!$F$1:$F$507),0)</f>
        <v>5454.8769940000002</v>
      </c>
      <c r="O30">
        <f>_xlfn.IFNA(_xlfn.XLOOKUP(_xlfn.TEXTJOIN("",TRUE,'Table1 Input'!P$1,'Table1 Input'!$B30),'Joint tables'!$E$1:$E$507,'Joint tables'!$F$1:$F$507),0)</f>
        <v>5777.5301070000005</v>
      </c>
      <c r="P30">
        <f>_xlfn.IFNA(_xlfn.XLOOKUP(_xlfn.TEXTJOIN("",TRUE,'Table1 Input'!Q$1,'Table1 Input'!$B30),'Joint tables'!$E$1:$E$507,'Joint tables'!$F$1:$F$507),0)</f>
        <v>9239.7226169999994</v>
      </c>
      <c r="Q30">
        <f>_xlfn.IFNA(_xlfn.XLOOKUP(_xlfn.TEXTJOIN("",TRUE,'Table1 Input'!R$1,'Table1 Input'!$B30),'Joint tables'!$E$1:$E$507,'Joint tables'!$F$1:$F$507),0)</f>
        <v>7355.4733120000001</v>
      </c>
      <c r="R30">
        <f>_xlfn.IFNA(_xlfn.XLOOKUP(_xlfn.TEXTJOIN("",TRUE,'Table1 Input'!S$1,'Table1 Input'!$B30),'Joint tables'!$E$1:$E$507,'Joint tables'!$F$1:$F$507),0)</f>
        <v>10836.808789000001</v>
      </c>
    </row>
    <row r="31" spans="1:18" x14ac:dyDescent="0.25">
      <c r="A31" t="str">
        <f>_xlfn.XLOOKUP(B31,wasteprojectionmodel_actuals_20!D:D,wasteprojectionmodel_actuals_20!C:C)</f>
        <v>Plastic</v>
      </c>
      <c r="B31" t="s">
        <v>53</v>
      </c>
      <c r="C31">
        <f>_xlfn.IFNA(_xlfn.XLOOKUP(_xlfn.TEXTJOIN("",TRUE,'Table1 Input'!D$1,'Table1 Input'!$B31),'Joint tables'!$E$1:$E$507,'Joint tables'!$F$1:$F$507),0)</f>
        <v>0</v>
      </c>
      <c r="D31">
        <f>_xlfn.IFNA(_xlfn.XLOOKUP(_xlfn.TEXTJOIN("",TRUE,'Table1 Input'!E$1,'Table1 Input'!$B31),'Joint tables'!$E$1:$E$507,'Joint tables'!$F$1:$F$507),0)</f>
        <v>0</v>
      </c>
      <c r="E31">
        <f>_xlfn.IFNA(_xlfn.XLOOKUP(_xlfn.TEXTJOIN("",TRUE,'Table1 Input'!F$1,'Table1 Input'!$B31),'Joint tables'!$E$1:$E$507,'Joint tables'!$F$1:$F$507),0)</f>
        <v>0</v>
      </c>
      <c r="F31">
        <f>_xlfn.IFNA(_xlfn.XLOOKUP(_xlfn.TEXTJOIN("",TRUE,'Table1 Input'!G$1,'Table1 Input'!$B31),'Joint tables'!$E$1:$E$507,'Joint tables'!$F$1:$F$507),0)</f>
        <v>0</v>
      </c>
      <c r="G31">
        <f>_xlfn.IFNA(_xlfn.XLOOKUP(_xlfn.TEXTJOIN("",TRUE,'Table1 Input'!H$1,'Table1 Input'!$B31),'Joint tables'!$E$1:$E$507,'Joint tables'!$F$1:$F$507),0)</f>
        <v>0</v>
      </c>
      <c r="H31">
        <f>_xlfn.IFNA(_xlfn.XLOOKUP(_xlfn.TEXTJOIN("",TRUE,'Table1 Input'!I$1,'Table1 Input'!$B31),'Joint tables'!$E$1:$E$507,'Joint tables'!$F$1:$F$507),0)</f>
        <v>0</v>
      </c>
      <c r="I31">
        <f>_xlfn.IFNA(_xlfn.XLOOKUP(_xlfn.TEXTJOIN("",TRUE,'Table1 Input'!J$1,'Table1 Input'!$B31),'Joint tables'!$E$1:$E$507,'Joint tables'!$F$1:$F$507),0)</f>
        <v>28115.527199999953</v>
      </c>
      <c r="J31">
        <f>_xlfn.IFNA(_xlfn.XLOOKUP(_xlfn.TEXTJOIN("",TRUE,'Table1 Input'!K$1,'Table1 Input'!$B31),'Joint tables'!$E$1:$E$507,'Joint tables'!$F$1:$F$507),0)</f>
        <v>28146.448800000027</v>
      </c>
      <c r="K31">
        <f>_xlfn.IFNA(_xlfn.XLOOKUP(_xlfn.TEXTJOIN("",TRUE,'Table1 Input'!L$1,'Table1 Input'!$B31),'Joint tables'!$E$1:$E$507,'Joint tables'!$F$1:$F$507),0)</f>
        <v>481.87040400000001</v>
      </c>
      <c r="L31">
        <f>_xlfn.IFNA(_xlfn.XLOOKUP(_xlfn.TEXTJOIN("",TRUE,'Table1 Input'!M$1,'Table1 Input'!$B31),'Joint tables'!$E$1:$E$507,'Joint tables'!$F$1:$F$507),0)</f>
        <v>1779.1236199999998</v>
      </c>
      <c r="M31">
        <f>_xlfn.IFNA(_xlfn.XLOOKUP(_xlfn.TEXTJOIN("",TRUE,'Table1 Input'!N$1,'Table1 Input'!$B31),'Joint tables'!$E$1:$E$507,'Joint tables'!$F$1:$F$507),0)</f>
        <v>0</v>
      </c>
      <c r="N31">
        <f>_xlfn.IFNA(_xlfn.XLOOKUP(_xlfn.TEXTJOIN("",TRUE,'Table1 Input'!O$1,'Table1 Input'!$B31),'Joint tables'!$E$1:$E$507,'Joint tables'!$F$1:$F$507),0)</f>
        <v>365.59480100000002</v>
      </c>
      <c r="O31">
        <f>_xlfn.IFNA(_xlfn.XLOOKUP(_xlfn.TEXTJOIN("",TRUE,'Table1 Input'!P$1,'Table1 Input'!$B31),'Joint tables'!$E$1:$E$507,'Joint tables'!$F$1:$F$507),0)</f>
        <v>0</v>
      </c>
      <c r="P31">
        <f>_xlfn.IFNA(_xlfn.XLOOKUP(_xlfn.TEXTJOIN("",TRUE,'Table1 Input'!Q$1,'Table1 Input'!$B31),'Joint tables'!$E$1:$E$507,'Joint tables'!$F$1:$F$507),0)</f>
        <v>2107.7752380000002</v>
      </c>
      <c r="Q31">
        <f>_xlfn.IFNA(_xlfn.XLOOKUP(_xlfn.TEXTJOIN("",TRUE,'Table1 Input'!R$1,'Table1 Input'!$B31),'Joint tables'!$E$1:$E$507,'Joint tables'!$F$1:$F$507),0)</f>
        <v>10337.559461000001</v>
      </c>
      <c r="R31">
        <f>_xlfn.IFNA(_xlfn.XLOOKUP(_xlfn.TEXTJOIN("",TRUE,'Table1 Input'!S$1,'Table1 Input'!$B31),'Joint tables'!$E$1:$E$507,'Joint tables'!$F$1:$F$507),0)</f>
        <v>11445.384110999999</v>
      </c>
    </row>
    <row r="32" spans="1:18" x14ac:dyDescent="0.25">
      <c r="A32" t="str">
        <f>_xlfn.XLOOKUP(B32,wasteprojectionmodel_actuals_20!D:D,wasteprojectionmodel_actuals_20!C:C)</f>
        <v>Plastic</v>
      </c>
      <c r="B32" t="s">
        <v>54</v>
      </c>
      <c r="C32">
        <f>_xlfn.IFNA(_xlfn.XLOOKUP(_xlfn.TEXTJOIN("",TRUE,'Table1 Input'!D$1,'Table1 Input'!$B32),'Joint tables'!$E$1:$E$507,'Joint tables'!$F$1:$F$507),0)</f>
        <v>0</v>
      </c>
      <c r="D32">
        <f>_xlfn.IFNA(_xlfn.XLOOKUP(_xlfn.TEXTJOIN("",TRUE,'Table1 Input'!E$1,'Table1 Input'!$B32),'Joint tables'!$E$1:$E$507,'Joint tables'!$F$1:$F$507),0)</f>
        <v>0</v>
      </c>
      <c r="E32">
        <f>_xlfn.IFNA(_xlfn.XLOOKUP(_xlfn.TEXTJOIN("",TRUE,'Table1 Input'!F$1,'Table1 Input'!$B32),'Joint tables'!$E$1:$E$507,'Joint tables'!$F$1:$F$507),0)</f>
        <v>0</v>
      </c>
      <c r="F32">
        <f>_xlfn.IFNA(_xlfn.XLOOKUP(_xlfn.TEXTJOIN("",TRUE,'Table1 Input'!G$1,'Table1 Input'!$B32),'Joint tables'!$E$1:$E$507,'Joint tables'!$F$1:$F$507),0)</f>
        <v>0</v>
      </c>
      <c r="G32">
        <f>_xlfn.IFNA(_xlfn.XLOOKUP(_xlfn.TEXTJOIN("",TRUE,'Table1 Input'!H$1,'Table1 Input'!$B32),'Joint tables'!$E$1:$E$507,'Joint tables'!$F$1:$F$507),0)</f>
        <v>0</v>
      </c>
      <c r="H32">
        <f>_xlfn.IFNA(_xlfn.XLOOKUP(_xlfn.TEXTJOIN("",TRUE,'Table1 Input'!I$1,'Table1 Input'!$B32),'Joint tables'!$E$1:$E$507,'Joint tables'!$F$1:$F$507),0)</f>
        <v>0</v>
      </c>
      <c r="I32">
        <f>_xlfn.IFNA(_xlfn.XLOOKUP(_xlfn.TEXTJOIN("",TRUE,'Table1 Input'!J$1,'Table1 Input'!$B32),'Joint tables'!$E$1:$E$507,'Joint tables'!$F$1:$F$507),0)</f>
        <v>20256.010879999962</v>
      </c>
      <c r="J32">
        <f>_xlfn.IFNA(_xlfn.XLOOKUP(_xlfn.TEXTJOIN("",TRUE,'Table1 Input'!K$1,'Table1 Input'!$B32),'Joint tables'!$E$1:$E$507,'Joint tables'!$F$1:$F$507),0)</f>
        <v>23796.59452000005</v>
      </c>
      <c r="K32">
        <f>_xlfn.IFNA(_xlfn.XLOOKUP(_xlfn.TEXTJOIN("",TRUE,'Table1 Input'!L$1,'Table1 Input'!$B32),'Joint tables'!$E$1:$E$507,'Joint tables'!$F$1:$F$507),0)</f>
        <v>17947.195746000001</v>
      </c>
      <c r="L32">
        <f>_xlfn.IFNA(_xlfn.XLOOKUP(_xlfn.TEXTJOIN("",TRUE,'Table1 Input'!M$1,'Table1 Input'!$B32),'Joint tables'!$E$1:$E$507,'Joint tables'!$F$1:$F$507),0)</f>
        <v>17182.05184</v>
      </c>
      <c r="M32">
        <f>_xlfn.IFNA(_xlfn.XLOOKUP(_xlfn.TEXTJOIN("",TRUE,'Table1 Input'!N$1,'Table1 Input'!$B32),'Joint tables'!$E$1:$E$507,'Joint tables'!$F$1:$F$507),0)</f>
        <v>10313.406138</v>
      </c>
      <c r="N32">
        <f>_xlfn.IFNA(_xlfn.XLOOKUP(_xlfn.TEXTJOIN("",TRUE,'Table1 Input'!O$1,'Table1 Input'!$B32),'Joint tables'!$E$1:$E$507,'Joint tables'!$F$1:$F$507),0)</f>
        <v>16905.890583</v>
      </c>
      <c r="O32">
        <f>_xlfn.IFNA(_xlfn.XLOOKUP(_xlfn.TEXTJOIN("",TRUE,'Table1 Input'!P$1,'Table1 Input'!$B32),'Joint tables'!$E$1:$E$507,'Joint tables'!$F$1:$F$507),0)</f>
        <v>13850.094842</v>
      </c>
      <c r="P32">
        <f>_xlfn.IFNA(_xlfn.XLOOKUP(_xlfn.TEXTJOIN("",TRUE,'Table1 Input'!Q$1,'Table1 Input'!$B32),'Joint tables'!$E$1:$E$507,'Joint tables'!$F$1:$F$507),0)</f>
        <v>15563.139663</v>
      </c>
      <c r="Q32">
        <f>_xlfn.IFNA(_xlfn.XLOOKUP(_xlfn.TEXTJOIN("",TRUE,'Table1 Input'!R$1,'Table1 Input'!$B32),'Joint tables'!$E$1:$E$507,'Joint tables'!$F$1:$F$507),0)</f>
        <v>24868.352486000003</v>
      </c>
      <c r="R32">
        <f>_xlfn.IFNA(_xlfn.XLOOKUP(_xlfn.TEXTJOIN("",TRUE,'Table1 Input'!S$1,'Table1 Input'!$B32),'Joint tables'!$E$1:$E$507,'Joint tables'!$F$1:$F$507),0)</f>
        <v>20095.805747999999</v>
      </c>
    </row>
    <row r="33" spans="1:20" x14ac:dyDescent="0.25">
      <c r="A33" t="str">
        <f>_xlfn.XLOOKUP(B33,wasteprojectionmodel_actuals_20!D:D,wasteprojectionmodel_actuals_20!C:C)</f>
        <v>Plastic</v>
      </c>
      <c r="B33" t="s">
        <v>55</v>
      </c>
      <c r="C33">
        <f>_xlfn.IFNA(_xlfn.XLOOKUP(_xlfn.TEXTJOIN("",TRUE,'Table1 Input'!D$1,'Table1 Input'!$B33),'Joint tables'!$E$1:$E$507,'Joint tables'!$F$1:$F$507),0)</f>
        <v>0</v>
      </c>
      <c r="D33">
        <f>_xlfn.IFNA(_xlfn.XLOOKUP(_xlfn.TEXTJOIN("",TRUE,'Table1 Input'!E$1,'Table1 Input'!$B33),'Joint tables'!$E$1:$E$507,'Joint tables'!$F$1:$F$507),0)</f>
        <v>0</v>
      </c>
      <c r="E33">
        <f>_xlfn.IFNA(_xlfn.XLOOKUP(_xlfn.TEXTJOIN("",TRUE,'Table1 Input'!F$1,'Table1 Input'!$B33),'Joint tables'!$E$1:$E$507,'Joint tables'!$F$1:$F$507),0)</f>
        <v>0</v>
      </c>
      <c r="F33">
        <f>_xlfn.IFNA(_xlfn.XLOOKUP(_xlfn.TEXTJOIN("",TRUE,'Table1 Input'!G$1,'Table1 Input'!$B33),'Joint tables'!$E$1:$E$507,'Joint tables'!$F$1:$F$507),0)</f>
        <v>0</v>
      </c>
      <c r="G33">
        <f>_xlfn.IFNA(_xlfn.XLOOKUP(_xlfn.TEXTJOIN("",TRUE,'Table1 Input'!H$1,'Table1 Input'!$B33),'Joint tables'!$E$1:$E$507,'Joint tables'!$F$1:$F$507),0)</f>
        <v>0</v>
      </c>
      <c r="H33">
        <f>_xlfn.IFNA(_xlfn.XLOOKUP(_xlfn.TEXTJOIN("",TRUE,'Table1 Input'!I$1,'Table1 Input'!$B33),'Joint tables'!$E$1:$E$507,'Joint tables'!$F$1:$F$507),0)</f>
        <v>0</v>
      </c>
      <c r="I33">
        <f>_xlfn.IFNA(_xlfn.XLOOKUP(_xlfn.TEXTJOIN("",TRUE,'Table1 Input'!J$1,'Table1 Input'!$B33),'Joint tables'!$E$1:$E$507,'Joint tables'!$F$1:$F$507),0)</f>
        <v>6023.1157200000043</v>
      </c>
      <c r="J33">
        <f>_xlfn.IFNA(_xlfn.XLOOKUP(_xlfn.TEXTJOIN("",TRUE,'Table1 Input'!K$1,'Table1 Input'!$B33),'Joint tables'!$E$1:$E$507,'Joint tables'!$F$1:$F$507),0)</f>
        <v>6143.1848799999943</v>
      </c>
      <c r="K33">
        <f>_xlfn.IFNA(_xlfn.XLOOKUP(_xlfn.TEXTJOIN("",TRUE,'Table1 Input'!L$1,'Table1 Input'!$B33),'Joint tables'!$E$1:$E$507,'Joint tables'!$F$1:$F$507),0)</f>
        <v>2026.5735199999999</v>
      </c>
      <c r="L33">
        <f>_xlfn.IFNA(_xlfn.XLOOKUP(_xlfn.TEXTJOIN("",TRUE,'Table1 Input'!M$1,'Table1 Input'!$B33),'Joint tables'!$E$1:$E$507,'Joint tables'!$F$1:$F$507),0)</f>
        <v>190.63498900000002</v>
      </c>
      <c r="M33">
        <f>_xlfn.IFNA(_xlfn.XLOOKUP(_xlfn.TEXTJOIN("",TRUE,'Table1 Input'!N$1,'Table1 Input'!$B33),'Joint tables'!$E$1:$E$507,'Joint tables'!$F$1:$F$507),0)</f>
        <v>4399.346896</v>
      </c>
      <c r="N33">
        <f>_xlfn.IFNA(_xlfn.XLOOKUP(_xlfn.TEXTJOIN("",TRUE,'Table1 Input'!O$1,'Table1 Input'!$B33),'Joint tables'!$E$1:$E$507,'Joint tables'!$F$1:$F$507),0)</f>
        <v>4107.1490629999998</v>
      </c>
      <c r="O33">
        <f>_xlfn.IFNA(_xlfn.XLOOKUP(_xlfn.TEXTJOIN("",TRUE,'Table1 Input'!P$1,'Table1 Input'!$B33),'Joint tables'!$E$1:$E$507,'Joint tables'!$F$1:$F$507),0)</f>
        <v>3661.121173</v>
      </c>
      <c r="P33">
        <f>_xlfn.IFNA(_xlfn.XLOOKUP(_xlfn.TEXTJOIN("",TRUE,'Table1 Input'!Q$1,'Table1 Input'!$B33),'Joint tables'!$E$1:$E$507,'Joint tables'!$F$1:$F$507),0)</f>
        <v>4170.0611369999997</v>
      </c>
      <c r="Q33">
        <f>_xlfn.IFNA(_xlfn.XLOOKUP(_xlfn.TEXTJOIN("",TRUE,'Table1 Input'!R$1,'Table1 Input'!$B33),'Joint tables'!$E$1:$E$507,'Joint tables'!$F$1:$F$507),0)</f>
        <v>7051.8165630000003</v>
      </c>
      <c r="R33">
        <f>_xlfn.IFNA(_xlfn.XLOOKUP(_xlfn.TEXTJOIN("",TRUE,'Table1 Input'!S$1,'Table1 Input'!$B33),'Joint tables'!$E$1:$E$507,'Joint tables'!$F$1:$F$507),0)</f>
        <v>8376.4071920000006</v>
      </c>
    </row>
    <row r="34" spans="1:20" x14ac:dyDescent="0.25">
      <c r="A34" t="str">
        <f>_xlfn.XLOOKUP(B34,wasteprojectionmodel_actuals_20!D:D,wasteprojectionmodel_actuals_20!C:C)</f>
        <v>Plastic</v>
      </c>
      <c r="B34" t="s">
        <v>56</v>
      </c>
      <c r="C34">
        <f>_xlfn.IFNA(_xlfn.XLOOKUP(_xlfn.TEXTJOIN("",TRUE,'Table1 Input'!D$1,'Table1 Input'!$B34),'Joint tables'!$E$1:$E$507,'Joint tables'!$F$1:$F$507),0)</f>
        <v>0</v>
      </c>
      <c r="D34">
        <f>_xlfn.IFNA(_xlfn.XLOOKUP(_xlfn.TEXTJOIN("",TRUE,'Table1 Input'!E$1,'Table1 Input'!$B34),'Joint tables'!$E$1:$E$507,'Joint tables'!$F$1:$F$507),0)</f>
        <v>0</v>
      </c>
      <c r="E34">
        <f>_xlfn.IFNA(_xlfn.XLOOKUP(_xlfn.TEXTJOIN("",TRUE,'Table1 Input'!F$1,'Table1 Input'!$B34),'Joint tables'!$E$1:$E$507,'Joint tables'!$F$1:$F$507),0)</f>
        <v>0</v>
      </c>
      <c r="F34">
        <f>_xlfn.IFNA(_xlfn.XLOOKUP(_xlfn.TEXTJOIN("",TRUE,'Table1 Input'!G$1,'Table1 Input'!$B34),'Joint tables'!$E$1:$E$507,'Joint tables'!$F$1:$F$507),0)</f>
        <v>0</v>
      </c>
      <c r="G34">
        <f>_xlfn.IFNA(_xlfn.XLOOKUP(_xlfn.TEXTJOIN("",TRUE,'Table1 Input'!H$1,'Table1 Input'!$B34),'Joint tables'!$E$1:$E$507,'Joint tables'!$F$1:$F$507),0)</f>
        <v>0</v>
      </c>
      <c r="H34">
        <f>_xlfn.IFNA(_xlfn.XLOOKUP(_xlfn.TEXTJOIN("",TRUE,'Table1 Input'!I$1,'Table1 Input'!$B34),'Joint tables'!$E$1:$E$507,'Joint tables'!$F$1:$F$507),0)</f>
        <v>0</v>
      </c>
      <c r="I34">
        <f>_xlfn.IFNA(_xlfn.XLOOKUP(_xlfn.TEXTJOIN("",TRUE,'Table1 Input'!J$1,'Table1 Input'!$B34),'Joint tables'!$E$1:$E$507,'Joint tables'!$F$1:$F$507),0)</f>
        <v>4896.889214964639</v>
      </c>
      <c r="J34">
        <f>_xlfn.IFNA(_xlfn.XLOOKUP(_xlfn.TEXTJOIN("",TRUE,'Table1 Input'!K$1,'Table1 Input'!$B34),'Joint tables'!$E$1:$E$507,'Joint tables'!$F$1:$F$507),0)</f>
        <v>3880.5369105504451</v>
      </c>
      <c r="K34">
        <f>_xlfn.IFNA(_xlfn.XLOOKUP(_xlfn.TEXTJOIN("",TRUE,'Table1 Input'!L$1,'Table1 Input'!$B34),'Joint tables'!$E$1:$E$507,'Joint tables'!$F$1:$F$507),0)</f>
        <v>1458.4354050000002</v>
      </c>
      <c r="L34">
        <f>_xlfn.IFNA(_xlfn.XLOOKUP(_xlfn.TEXTJOIN("",TRUE,'Table1 Input'!M$1,'Table1 Input'!$B34),'Joint tables'!$E$1:$E$507,'Joint tables'!$F$1:$F$507),0)</f>
        <v>953.36821099999997</v>
      </c>
      <c r="M34">
        <f>_xlfn.IFNA(_xlfn.XLOOKUP(_xlfn.TEXTJOIN("",TRUE,'Table1 Input'!N$1,'Table1 Input'!$B34),'Joint tables'!$E$1:$E$507,'Joint tables'!$F$1:$F$507),0)</f>
        <v>518.43121599999995</v>
      </c>
      <c r="N34">
        <f>_xlfn.IFNA(_xlfn.XLOOKUP(_xlfn.TEXTJOIN("",TRUE,'Table1 Input'!O$1,'Table1 Input'!$B34),'Joint tables'!$E$1:$E$507,'Joint tables'!$F$1:$F$507),0)</f>
        <v>1646.709112</v>
      </c>
      <c r="O34">
        <f>_xlfn.IFNA(_xlfn.XLOOKUP(_xlfn.TEXTJOIN("",TRUE,'Table1 Input'!P$1,'Table1 Input'!$B34),'Joint tables'!$E$1:$E$507,'Joint tables'!$F$1:$F$507),0)</f>
        <v>1379.385403</v>
      </c>
      <c r="P34">
        <f>_xlfn.IFNA(_xlfn.XLOOKUP(_xlfn.TEXTJOIN("",TRUE,'Table1 Input'!Q$1,'Table1 Input'!$B34),'Joint tables'!$E$1:$E$507,'Joint tables'!$F$1:$F$507),0)</f>
        <v>2578.4962889999997</v>
      </c>
      <c r="Q34">
        <f>_xlfn.IFNA(_xlfn.XLOOKUP(_xlfn.TEXTJOIN("",TRUE,'Table1 Input'!R$1,'Table1 Input'!$B34),'Joint tables'!$E$1:$E$507,'Joint tables'!$F$1:$F$507),0)</f>
        <v>2936.9050310000002</v>
      </c>
      <c r="R34">
        <f>_xlfn.IFNA(_xlfn.XLOOKUP(_xlfn.TEXTJOIN("",TRUE,'Table1 Input'!S$1,'Table1 Input'!$B34),'Joint tables'!$E$1:$E$507,'Joint tables'!$F$1:$F$507),0)</f>
        <v>1657.7370940000001</v>
      </c>
    </row>
    <row r="35" spans="1:20" x14ac:dyDescent="0.25">
      <c r="C35">
        <f>SUM(Table1[2006])</f>
        <v>5190598</v>
      </c>
      <c r="D35">
        <f>SUM(Table1[2007])</f>
        <v>5646777</v>
      </c>
      <c r="E35">
        <f>SUM(Table1[2008])</f>
        <v>5489254.3600000003</v>
      </c>
      <c r="F35">
        <f>SUM(Table1[2009])</f>
        <v>5674356.5600000005</v>
      </c>
      <c r="G35">
        <f>SUM(Table1[2010])</f>
        <v>6539506.2400000002</v>
      </c>
      <c r="H35">
        <f>SUM(Table1[2011])</f>
        <v>6863820.2400000002</v>
      </c>
      <c r="I35">
        <f>SUM(Table1[2012])</f>
        <v>6784074.9840000011</v>
      </c>
      <c r="J35">
        <f>SUM(Table1[2013])</f>
        <v>6811239.2799999984</v>
      </c>
      <c r="K35">
        <f>SUM(Table1[2014])</f>
        <v>6297391.2895759987</v>
      </c>
      <c r="L35">
        <f>SUM(Table1[2015])</f>
        <v>6706644.3069980005</v>
      </c>
      <c r="M35">
        <f>SUM(Table1[2016])</f>
        <v>7156344.5175900003</v>
      </c>
      <c r="N35">
        <f>SUM(Table1[2017])</f>
        <v>7273033.2785980003</v>
      </c>
      <c r="O35">
        <f>SUM(Table1[2018])</f>
        <v>8522747.5811180007</v>
      </c>
      <c r="P35">
        <f>SUM(Table1[2019])</f>
        <v>9223206.1890779994</v>
      </c>
      <c r="Q35">
        <f>SUM(Table1[2020])</f>
        <v>9764317.6421310008</v>
      </c>
      <c r="R35">
        <f>SUM(Table1[2021])</f>
        <v>10152584.194730001</v>
      </c>
      <c r="S35">
        <f>SUM(Table1[[Material ]])</f>
        <v>0</v>
      </c>
      <c r="T35">
        <f>SUM(Table1[wpm_material_name])</f>
        <v>0</v>
      </c>
    </row>
  </sheetData>
  <phoneticPr fontId="19" type="noConversion"/>
  <pageMargins left="0.7" right="0.7" top="0.75" bottom="0.75" header="0.3" footer="0.3"/>
  <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R13"/>
  <sheetViews>
    <sheetView topLeftCell="A5" zoomScale="109" workbookViewId="0">
      <selection activeCell="F25" sqref="F25"/>
    </sheetView>
  </sheetViews>
  <sheetFormatPr defaultRowHeight="15" x14ac:dyDescent="0.25"/>
  <cols>
    <col min="1" max="1" width="27.28515625" bestFit="1" customWidth="1"/>
    <col min="2" max="2" width="16.28515625" bestFit="1" customWidth="1"/>
    <col min="3" max="3" width="10" bestFit="1" customWidth="1"/>
    <col min="4" max="7" width="11.42578125" bestFit="1" customWidth="1"/>
    <col min="8" max="8" width="12.42578125" bestFit="1" customWidth="1"/>
    <col min="9" max="9" width="11.42578125" bestFit="1" customWidth="1"/>
    <col min="10" max="18" width="12.42578125" bestFit="1" customWidth="1"/>
  </cols>
  <sheetData>
    <row r="3" spans="1:18" x14ac:dyDescent="0.25">
      <c r="A3" s="1" t="s">
        <v>73</v>
      </c>
      <c r="B3" s="1" t="s">
        <v>72</v>
      </c>
    </row>
    <row r="4" spans="1:18" x14ac:dyDescent="0.25">
      <c r="A4" s="1" t="s">
        <v>70</v>
      </c>
      <c r="B4" t="s">
        <v>10</v>
      </c>
      <c r="C4" t="s">
        <v>44</v>
      </c>
      <c r="D4" t="s">
        <v>48</v>
      </c>
      <c r="E4" t="s">
        <v>57</v>
      </c>
      <c r="F4" t="s">
        <v>58</v>
      </c>
      <c r="G4" t="s">
        <v>59</v>
      </c>
      <c r="H4" t="s">
        <v>60</v>
      </c>
      <c r="I4" t="s">
        <v>61</v>
      </c>
      <c r="J4" t="s">
        <v>62</v>
      </c>
      <c r="K4" t="s">
        <v>63</v>
      </c>
      <c r="L4" t="s">
        <v>64</v>
      </c>
      <c r="M4" t="s">
        <v>65</v>
      </c>
      <c r="N4" t="s">
        <v>66</v>
      </c>
      <c r="O4" t="s">
        <v>67</v>
      </c>
      <c r="P4" t="s">
        <v>68</v>
      </c>
      <c r="Q4" t="s">
        <v>69</v>
      </c>
      <c r="R4" t="s">
        <v>71</v>
      </c>
    </row>
    <row r="5" spans="1:18" x14ac:dyDescent="0.25">
      <c r="A5" s="2" t="s">
        <v>11</v>
      </c>
      <c r="B5" s="3">
        <v>2912943</v>
      </c>
      <c r="C5" s="3">
        <v>3170101</v>
      </c>
      <c r="D5" s="3">
        <v>3041553</v>
      </c>
      <c r="E5" s="3">
        <v>3154676</v>
      </c>
      <c r="F5" s="3">
        <v>3823465</v>
      </c>
      <c r="G5" s="3">
        <v>4193827</v>
      </c>
      <c r="H5" s="3">
        <v>3502009</v>
      </c>
      <c r="I5" s="3">
        <v>3985220</v>
      </c>
      <c r="J5" s="3">
        <v>3573635</v>
      </c>
      <c r="K5" s="3">
        <v>3859648</v>
      </c>
      <c r="L5" s="3">
        <v>4146830</v>
      </c>
      <c r="M5" s="3">
        <v>4079926</v>
      </c>
      <c r="N5" s="3">
        <v>5507209</v>
      </c>
      <c r="O5" s="3">
        <v>6315368</v>
      </c>
      <c r="P5" s="3">
        <v>6538689</v>
      </c>
      <c r="Q5" s="3">
        <v>6582220</v>
      </c>
      <c r="R5" s="3">
        <v>68387319</v>
      </c>
    </row>
    <row r="6" spans="1:18" x14ac:dyDescent="0.25">
      <c r="A6" s="2" t="s">
        <v>20</v>
      </c>
      <c r="B6" s="3">
        <v>167617</v>
      </c>
      <c r="C6" s="3">
        <v>202013</v>
      </c>
      <c r="D6" s="3">
        <v>173569</v>
      </c>
      <c r="E6" s="3">
        <v>185900</v>
      </c>
      <c r="F6" s="3">
        <v>156117</v>
      </c>
      <c r="G6" s="3">
        <v>195501</v>
      </c>
      <c r="H6" s="3">
        <v>195028</v>
      </c>
      <c r="I6" s="3">
        <v>166994</v>
      </c>
      <c r="J6" s="3">
        <v>163757</v>
      </c>
      <c r="K6" s="3">
        <v>196250</v>
      </c>
      <c r="L6" s="3">
        <v>181754</v>
      </c>
      <c r="M6" s="3">
        <v>142554</v>
      </c>
      <c r="N6" s="3">
        <v>218376</v>
      </c>
      <c r="O6" s="3">
        <v>180268</v>
      </c>
      <c r="P6" s="3">
        <v>296804</v>
      </c>
      <c r="Q6" s="3">
        <v>334640</v>
      </c>
      <c r="R6" s="3">
        <v>3157142</v>
      </c>
    </row>
    <row r="7" spans="1:18" x14ac:dyDescent="0.25">
      <c r="A7" s="2" t="s">
        <v>23</v>
      </c>
      <c r="B7" s="3">
        <v>843763</v>
      </c>
      <c r="C7" s="3">
        <v>1024315</v>
      </c>
      <c r="D7" s="3">
        <v>1059995.48</v>
      </c>
      <c r="E7" s="3">
        <v>895750.08</v>
      </c>
      <c r="F7" s="3">
        <v>1052436.32</v>
      </c>
      <c r="G7" s="3">
        <v>1020532.3200000001</v>
      </c>
      <c r="H7" s="3">
        <v>1053435.2</v>
      </c>
      <c r="I7" s="3">
        <v>980111.44</v>
      </c>
      <c r="J7" s="3">
        <v>1014043.44</v>
      </c>
      <c r="K7" s="3">
        <v>928629.98</v>
      </c>
      <c r="L7" s="3">
        <v>1066443.08</v>
      </c>
      <c r="M7" s="3">
        <v>1274911.52</v>
      </c>
      <c r="N7" s="3">
        <v>966433</v>
      </c>
      <c r="O7" s="3">
        <v>985817</v>
      </c>
      <c r="P7" s="3">
        <v>952139</v>
      </c>
      <c r="Q7" s="3">
        <v>962754</v>
      </c>
      <c r="R7" s="3">
        <v>16081509.859999999</v>
      </c>
    </row>
    <row r="8" spans="1:18" x14ac:dyDescent="0.25">
      <c r="A8" s="2" t="s">
        <v>27</v>
      </c>
      <c r="B8" s="3">
        <v>414687</v>
      </c>
      <c r="C8" s="3">
        <v>567353</v>
      </c>
      <c r="D8" s="3">
        <v>469193.9</v>
      </c>
      <c r="E8" s="3">
        <v>541547.9</v>
      </c>
      <c r="F8" s="3">
        <v>666665.6</v>
      </c>
      <c r="G8" s="3">
        <v>578221.6</v>
      </c>
      <c r="H8" s="3">
        <v>828022</v>
      </c>
      <c r="I8" s="3">
        <v>701281.7</v>
      </c>
      <c r="J8" s="3">
        <v>684484.7</v>
      </c>
      <c r="K8" s="3">
        <v>767352.65</v>
      </c>
      <c r="L8" s="3">
        <v>818001.4</v>
      </c>
      <c r="M8" s="3">
        <v>877482.6</v>
      </c>
      <c r="N8" s="3">
        <v>887551</v>
      </c>
      <c r="O8" s="3">
        <v>877216</v>
      </c>
      <c r="P8" s="3">
        <v>1125234.8</v>
      </c>
      <c r="Q8" s="3">
        <v>1491555.1839999999</v>
      </c>
      <c r="R8" s="3">
        <v>12295851.034000002</v>
      </c>
    </row>
    <row r="9" spans="1:18" x14ac:dyDescent="0.25">
      <c r="A9" s="2" t="s">
        <v>32</v>
      </c>
      <c r="B9" s="3">
        <v>819355</v>
      </c>
      <c r="C9" s="3">
        <v>654642</v>
      </c>
      <c r="D9" s="3">
        <v>719682.38</v>
      </c>
      <c r="E9" s="3">
        <v>863720.98</v>
      </c>
      <c r="F9" s="3">
        <v>803893.91999999993</v>
      </c>
      <c r="G9" s="3">
        <v>836737.91999999993</v>
      </c>
      <c r="H9" s="3">
        <v>1019300.2</v>
      </c>
      <c r="I9" s="3">
        <v>783643.14</v>
      </c>
      <c r="J9" s="3">
        <v>767920.14</v>
      </c>
      <c r="K9" s="3">
        <v>877456.13</v>
      </c>
      <c r="L9" s="3">
        <v>857383.48</v>
      </c>
      <c r="M9" s="3">
        <v>784945.12</v>
      </c>
      <c r="N9" s="3">
        <v>848728</v>
      </c>
      <c r="O9" s="3">
        <v>765409</v>
      </c>
      <c r="P9" s="3">
        <v>699152</v>
      </c>
      <c r="Q9" s="3">
        <v>617546</v>
      </c>
      <c r="R9" s="3">
        <v>12719515.409999998</v>
      </c>
    </row>
    <row r="10" spans="1:18" x14ac:dyDescent="0.25">
      <c r="A10" s="2" t="s">
        <v>49</v>
      </c>
      <c r="B10" s="3"/>
      <c r="C10" s="3"/>
      <c r="D10" s="3">
        <v>0</v>
      </c>
      <c r="E10" s="3">
        <v>0</v>
      </c>
      <c r="F10" s="3">
        <v>0</v>
      </c>
      <c r="G10" s="3">
        <v>0</v>
      </c>
      <c r="H10" s="3">
        <v>149455.58400000003</v>
      </c>
      <c r="I10" s="3">
        <v>152000.20000000007</v>
      </c>
      <c r="J10" s="3">
        <v>64103.209576000001</v>
      </c>
      <c r="K10" s="3">
        <v>48310.946997999999</v>
      </c>
      <c r="L10" s="3">
        <v>43335.957589999998</v>
      </c>
      <c r="M10" s="3">
        <v>73101.63859800002</v>
      </c>
      <c r="N10" s="3">
        <v>52280.581118000009</v>
      </c>
      <c r="O10" s="3">
        <v>68588.189078000025</v>
      </c>
      <c r="P10" s="3">
        <v>87740.842130999998</v>
      </c>
      <c r="Q10" s="3">
        <v>87684.01072999998</v>
      </c>
      <c r="R10" s="3">
        <v>826601.15981900017</v>
      </c>
    </row>
    <row r="11" spans="1:18" x14ac:dyDescent="0.25">
      <c r="A11" s="2" t="s">
        <v>37</v>
      </c>
      <c r="B11" s="3">
        <v>5900</v>
      </c>
      <c r="C11" s="3">
        <v>2320</v>
      </c>
      <c r="D11" s="3">
        <v>507.6</v>
      </c>
      <c r="E11" s="3">
        <v>1209.5999999999999</v>
      </c>
      <c r="F11" s="3">
        <v>1178.4000000000001</v>
      </c>
      <c r="G11" s="3">
        <v>1178.4000000000001</v>
      </c>
      <c r="H11" s="3">
        <v>1184</v>
      </c>
      <c r="I11" s="3">
        <v>822.8</v>
      </c>
      <c r="J11" s="3">
        <v>1742.8</v>
      </c>
      <c r="K11" s="3">
        <v>302.60000000000002</v>
      </c>
      <c r="L11" s="3">
        <v>369.6</v>
      </c>
      <c r="M11" s="3">
        <v>682.4</v>
      </c>
      <c r="N11" s="3">
        <v>0</v>
      </c>
      <c r="O11" s="3">
        <v>500</v>
      </c>
      <c r="P11" s="3">
        <v>32000</v>
      </c>
      <c r="Q11" s="3">
        <v>33184</v>
      </c>
      <c r="R11" s="3">
        <v>83082.2</v>
      </c>
    </row>
    <row r="12" spans="1:18" x14ac:dyDescent="0.25">
      <c r="A12" s="2" t="s">
        <v>40</v>
      </c>
      <c r="B12" s="3">
        <v>26333</v>
      </c>
      <c r="C12" s="3">
        <v>26033</v>
      </c>
      <c r="D12" s="3">
        <v>24753</v>
      </c>
      <c r="E12" s="3">
        <v>31552</v>
      </c>
      <c r="F12" s="3">
        <v>35750</v>
      </c>
      <c r="G12" s="3">
        <v>37822</v>
      </c>
      <c r="H12" s="3">
        <v>35641</v>
      </c>
      <c r="I12" s="3">
        <v>41166</v>
      </c>
      <c r="J12" s="3">
        <v>27705</v>
      </c>
      <c r="K12" s="3">
        <v>28694</v>
      </c>
      <c r="L12" s="3">
        <v>42227</v>
      </c>
      <c r="M12" s="3">
        <v>39430</v>
      </c>
      <c r="N12" s="3">
        <v>42170</v>
      </c>
      <c r="O12" s="3">
        <v>30040</v>
      </c>
      <c r="P12" s="3">
        <v>32558</v>
      </c>
      <c r="Q12" s="3">
        <v>43001</v>
      </c>
      <c r="R12" s="3">
        <v>544875</v>
      </c>
    </row>
    <row r="13" spans="1:18" x14ac:dyDescent="0.25">
      <c r="A13" s="2" t="s">
        <v>71</v>
      </c>
      <c r="B13" s="3">
        <v>5190598</v>
      </c>
      <c r="C13" s="3">
        <v>5646777</v>
      </c>
      <c r="D13" s="3">
        <v>5489254.3600000003</v>
      </c>
      <c r="E13" s="3">
        <v>5674356.5600000005</v>
      </c>
      <c r="F13" s="3">
        <v>6539506.2400000002</v>
      </c>
      <c r="G13" s="3">
        <v>6863820.2400000002</v>
      </c>
      <c r="H13" s="3">
        <v>6784074.9840000002</v>
      </c>
      <c r="I13" s="3">
        <v>6811239.2799999993</v>
      </c>
      <c r="J13" s="3">
        <v>6297391.2895759996</v>
      </c>
      <c r="K13" s="3">
        <v>6706644.3069980005</v>
      </c>
      <c r="L13" s="3">
        <v>7156344.5175900003</v>
      </c>
      <c r="M13" s="3">
        <v>7273033.2785979994</v>
      </c>
      <c r="N13" s="3">
        <v>8522747.5811180007</v>
      </c>
      <c r="O13" s="3">
        <v>9223206.1890779994</v>
      </c>
      <c r="P13" s="3">
        <v>9764317.6421310008</v>
      </c>
      <c r="Q13" s="3">
        <v>10152584.194730001</v>
      </c>
      <c r="R13" s="3">
        <v>114095895.663819</v>
      </c>
    </row>
  </sheetData>
  <pageMargins left="0.7" right="0.7" top="0.75" bottom="0.75" header="0.3" footer="0.3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I7"/>
  <sheetViews>
    <sheetView workbookViewId="0"/>
  </sheetViews>
  <sheetFormatPr defaultRowHeight="15" x14ac:dyDescent="0.25"/>
  <cols>
    <col min="1" max="1" width="27" bestFit="1" customWidth="1"/>
    <col min="2" max="34" width="24.42578125" bestFit="1" customWidth="1"/>
    <col min="35" max="35" width="12" bestFit="1" customWidth="1"/>
  </cols>
  <sheetData>
    <row r="2" spans="1:35" x14ac:dyDescent="0.25">
      <c r="A2" s="1" t="s">
        <v>74</v>
      </c>
      <c r="B2" s="1" t="s">
        <v>2</v>
      </c>
    </row>
    <row r="3" spans="1:35" x14ac:dyDescent="0.25">
      <c r="A3" s="1" t="s">
        <v>3</v>
      </c>
      <c r="B3" t="s">
        <v>28</v>
      </c>
      <c r="C3" t="s">
        <v>19</v>
      </c>
      <c r="D3" t="s">
        <v>31</v>
      </c>
      <c r="E3" t="s">
        <v>35</v>
      </c>
      <c r="F3" t="s">
        <v>29</v>
      </c>
      <c r="G3" t="s">
        <v>36</v>
      </c>
      <c r="H3" t="s">
        <v>50</v>
      </c>
      <c r="I3" t="s">
        <v>30</v>
      </c>
      <c r="J3" t="s">
        <v>33</v>
      </c>
      <c r="K3" t="s">
        <v>52</v>
      </c>
      <c r="L3" t="s">
        <v>25</v>
      </c>
      <c r="M3" t="s">
        <v>38</v>
      </c>
      <c r="N3" t="s">
        <v>16</v>
      </c>
      <c r="O3" t="s">
        <v>39</v>
      </c>
      <c r="P3" t="s">
        <v>54</v>
      </c>
      <c r="Q3" t="s">
        <v>51</v>
      </c>
      <c r="R3" t="s">
        <v>53</v>
      </c>
      <c r="S3" t="s">
        <v>21</v>
      </c>
      <c r="T3" t="s">
        <v>46</v>
      </c>
      <c r="U3" t="s">
        <v>17</v>
      </c>
      <c r="V3" t="s">
        <v>56</v>
      </c>
      <c r="W3" t="s">
        <v>22</v>
      </c>
      <c r="X3" t="s">
        <v>24</v>
      </c>
      <c r="Y3" t="s">
        <v>18</v>
      </c>
      <c r="Z3" t="s">
        <v>45</v>
      </c>
      <c r="AA3" t="s">
        <v>55</v>
      </c>
      <c r="AB3" t="s">
        <v>41</v>
      </c>
      <c r="AC3" t="s">
        <v>12</v>
      </c>
      <c r="AD3" t="s">
        <v>42</v>
      </c>
      <c r="AE3" t="s">
        <v>47</v>
      </c>
      <c r="AF3" t="s">
        <v>43</v>
      </c>
      <c r="AG3" t="s">
        <v>34</v>
      </c>
      <c r="AH3" t="s">
        <v>26</v>
      </c>
      <c r="AI3" t="s">
        <v>71</v>
      </c>
    </row>
    <row r="4" spans="1:35" x14ac:dyDescent="0.25">
      <c r="A4" t="s">
        <v>15</v>
      </c>
      <c r="B4" s="3">
        <v>9106242.548494</v>
      </c>
      <c r="C4" s="3">
        <v>220766.40917999999</v>
      </c>
      <c r="D4" s="3">
        <v>402732.99627099995</v>
      </c>
      <c r="E4" s="3">
        <v>1807276.5214209997</v>
      </c>
      <c r="F4" s="3">
        <v>1442948.5535240001</v>
      </c>
      <c r="G4" s="3">
        <v>1206504.2195210001</v>
      </c>
      <c r="H4" s="3">
        <v>1028121.3149460001</v>
      </c>
      <c r="I4" s="3">
        <v>1439266.3642539999</v>
      </c>
      <c r="J4" s="3">
        <v>528968.42529399996</v>
      </c>
      <c r="K4" s="3">
        <v>1212463.002599</v>
      </c>
      <c r="L4" s="3">
        <v>503360.83227699995</v>
      </c>
      <c r="M4" s="3">
        <v>895889.0233740001</v>
      </c>
      <c r="N4" s="3">
        <v>695504.28323100007</v>
      </c>
      <c r="O4" s="3">
        <v>293360.96476199996</v>
      </c>
      <c r="P4" s="3">
        <v>526005.68560700002</v>
      </c>
      <c r="Q4" s="3">
        <v>490390.71730799996</v>
      </c>
      <c r="R4" s="3">
        <v>669870.24062299996</v>
      </c>
      <c r="S4" s="3">
        <v>555085.00142500002</v>
      </c>
      <c r="T4" s="3">
        <v>401631.366255</v>
      </c>
      <c r="U4" s="3">
        <v>5646.7678140000007</v>
      </c>
      <c r="V4" s="3">
        <v>345191.23117700004</v>
      </c>
      <c r="W4" s="3">
        <v>549664.425009</v>
      </c>
      <c r="X4" s="3">
        <v>299655.553525</v>
      </c>
      <c r="Y4" s="3">
        <v>62718.494518</v>
      </c>
      <c r="Z4" s="3">
        <v>42365.762691999997</v>
      </c>
      <c r="AA4" s="3">
        <v>136980.64729899997</v>
      </c>
      <c r="AB4" s="3">
        <v>35196.772841999998</v>
      </c>
      <c r="AC4" s="3">
        <v>10588.704167999998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24914396.829410002</v>
      </c>
    </row>
    <row r="5" spans="1:35" x14ac:dyDescent="0.25">
      <c r="A5" t="s">
        <v>13</v>
      </c>
      <c r="B5" s="3">
        <v>3670396.9960080003</v>
      </c>
      <c r="C5" s="3">
        <v>1587711.8403139999</v>
      </c>
      <c r="D5" s="3">
        <v>3567523.3760519996</v>
      </c>
      <c r="E5" s="3">
        <v>1283135.448846</v>
      </c>
      <c r="F5" s="3">
        <v>925124.24837399996</v>
      </c>
      <c r="G5" s="3">
        <v>1233648.377113</v>
      </c>
      <c r="H5" s="3">
        <v>817945.4724219999</v>
      </c>
      <c r="I5" s="3">
        <v>456671.44740999991</v>
      </c>
      <c r="J5" s="3">
        <v>1189901.7320109997</v>
      </c>
      <c r="K5" s="3">
        <v>459329.87532400002</v>
      </c>
      <c r="L5" s="3">
        <v>840521.69899200008</v>
      </c>
      <c r="M5" s="3">
        <v>574239.51631800015</v>
      </c>
      <c r="N5" s="3">
        <v>400087.84146799997</v>
      </c>
      <c r="O5" s="3">
        <v>882020.42300099984</v>
      </c>
      <c r="P5" s="3">
        <v>657094.27073600003</v>
      </c>
      <c r="Q5" s="3">
        <v>612603.51281600003</v>
      </c>
      <c r="R5" s="3">
        <v>337429.50151899992</v>
      </c>
      <c r="S5" s="3">
        <v>416589.63710699999</v>
      </c>
      <c r="T5" s="3">
        <v>429816.01278099988</v>
      </c>
      <c r="U5" s="3">
        <v>472733.800093</v>
      </c>
      <c r="V5" s="3">
        <v>431218.11516700004</v>
      </c>
      <c r="W5" s="3">
        <v>204461.11363000001</v>
      </c>
      <c r="X5" s="3">
        <v>258604.44281199999</v>
      </c>
      <c r="Y5" s="3">
        <v>329999.16404000006</v>
      </c>
      <c r="Z5" s="3">
        <v>208746.73555299998</v>
      </c>
      <c r="AA5" s="3">
        <v>171118.29967100002</v>
      </c>
      <c r="AB5" s="3">
        <v>123491.46023700001</v>
      </c>
      <c r="AC5" s="3">
        <v>46718.260840000003</v>
      </c>
      <c r="AD5" s="3">
        <v>13442.262868999998</v>
      </c>
      <c r="AE5" s="3">
        <v>0</v>
      </c>
      <c r="AF5" s="3">
        <v>0</v>
      </c>
      <c r="AG5" s="3">
        <v>0</v>
      </c>
      <c r="AH5" s="3">
        <v>0</v>
      </c>
      <c r="AI5" s="3">
        <v>22602324.883524001</v>
      </c>
    </row>
    <row r="6" spans="1:35" x14ac:dyDescent="0.25">
      <c r="A6" t="s">
        <v>14</v>
      </c>
      <c r="B6" s="3">
        <v>40446.176190999991</v>
      </c>
      <c r="C6" s="3">
        <v>9796246.6221629996</v>
      </c>
      <c r="D6" s="3">
        <v>1590011.7573820001</v>
      </c>
      <c r="E6" s="3">
        <v>22049.508696999997</v>
      </c>
      <c r="F6" s="3">
        <v>291557.43891299999</v>
      </c>
      <c r="G6" s="3">
        <v>22530.05791</v>
      </c>
      <c r="H6" s="3">
        <v>58928.987942000007</v>
      </c>
      <c r="I6" s="3">
        <v>7080.9090029999998</v>
      </c>
      <c r="J6" s="3">
        <v>58222.920179000001</v>
      </c>
      <c r="K6" s="3">
        <v>31597.096610000001</v>
      </c>
      <c r="L6" s="3">
        <v>224248.46716800003</v>
      </c>
      <c r="M6" s="3">
        <v>49911.704140000002</v>
      </c>
      <c r="N6" s="3">
        <v>382005.38353299996</v>
      </c>
      <c r="O6" s="3">
        <v>88966.103945999988</v>
      </c>
      <c r="P6" s="3">
        <v>47340.442195999996</v>
      </c>
      <c r="Q6" s="3">
        <v>44135.099757000004</v>
      </c>
      <c r="R6" s="3">
        <v>24409.915510000006</v>
      </c>
      <c r="S6" s="3">
        <v>9086.3781660000004</v>
      </c>
      <c r="T6" s="3">
        <v>7228.8128209999995</v>
      </c>
      <c r="U6" s="3">
        <v>347491.36387300002</v>
      </c>
      <c r="V6" s="3">
        <v>31067.165196999998</v>
      </c>
      <c r="W6" s="3">
        <v>44330.901640999997</v>
      </c>
      <c r="X6" s="3">
        <v>52368.371824000002</v>
      </c>
      <c r="Y6" s="3">
        <v>206547.16091100001</v>
      </c>
      <c r="Z6" s="3">
        <v>131483.74071500002</v>
      </c>
      <c r="AA6" s="3">
        <v>12328.240158000002</v>
      </c>
      <c r="AB6" s="3">
        <v>2416.492956</v>
      </c>
      <c r="AC6" s="3">
        <v>13512.313403</v>
      </c>
      <c r="AD6" s="3">
        <v>1733.127045</v>
      </c>
      <c r="AE6" s="3">
        <v>0</v>
      </c>
      <c r="AF6" s="3">
        <v>0</v>
      </c>
      <c r="AG6" s="3">
        <v>0</v>
      </c>
      <c r="AH6" s="3">
        <v>0</v>
      </c>
      <c r="AI6" s="3">
        <v>13639282.659949999</v>
      </c>
    </row>
    <row r="7" spans="1:35" x14ac:dyDescent="0.25">
      <c r="A7" t="s">
        <v>71</v>
      </c>
      <c r="B7" s="3">
        <v>12817085.720693</v>
      </c>
      <c r="C7" s="3">
        <v>11604724.871656999</v>
      </c>
      <c r="D7" s="3">
        <v>5560268.1297049997</v>
      </c>
      <c r="E7" s="3">
        <v>3112461.478964</v>
      </c>
      <c r="F7" s="3">
        <v>2659630.2408110001</v>
      </c>
      <c r="G7" s="3">
        <v>2462682.654544</v>
      </c>
      <c r="H7" s="3">
        <v>1904995.7753099999</v>
      </c>
      <c r="I7" s="3">
        <v>1903018.7206669999</v>
      </c>
      <c r="J7" s="3">
        <v>1777093.0774839995</v>
      </c>
      <c r="K7" s="3">
        <v>1703389.974533</v>
      </c>
      <c r="L7" s="3">
        <v>1568130.998437</v>
      </c>
      <c r="M7" s="3">
        <v>1520040.2438320003</v>
      </c>
      <c r="N7" s="3">
        <v>1477597.5082319998</v>
      </c>
      <c r="O7" s="3">
        <v>1264347.4917089997</v>
      </c>
      <c r="P7" s="3">
        <v>1230440.3985390002</v>
      </c>
      <c r="Q7" s="3">
        <v>1147129.3298809999</v>
      </c>
      <c r="R7" s="3">
        <v>1031709.657652</v>
      </c>
      <c r="S7" s="3">
        <v>980761.01669800002</v>
      </c>
      <c r="T7" s="3">
        <v>838676.19185699988</v>
      </c>
      <c r="U7" s="3">
        <v>825871.9317800001</v>
      </c>
      <c r="V7" s="3">
        <v>807476.5115410001</v>
      </c>
      <c r="W7" s="3">
        <v>798456.44027999998</v>
      </c>
      <c r="X7" s="3">
        <v>610628.36816099996</v>
      </c>
      <c r="Y7" s="3">
        <v>599264.8194690001</v>
      </c>
      <c r="Z7" s="3">
        <v>382596.23895999999</v>
      </c>
      <c r="AA7" s="3">
        <v>320427.18712799996</v>
      </c>
      <c r="AB7" s="3">
        <v>161104.726035</v>
      </c>
      <c r="AC7" s="3">
        <v>70819.278411000007</v>
      </c>
      <c r="AD7" s="3">
        <v>15175.389913999998</v>
      </c>
      <c r="AE7" s="3">
        <v>0</v>
      </c>
      <c r="AF7" s="3">
        <v>0</v>
      </c>
      <c r="AG7" s="3">
        <v>0</v>
      </c>
      <c r="AH7" s="3">
        <v>0</v>
      </c>
      <c r="AI7" s="3">
        <v>61156004.372884005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2"/>
  <sheetViews>
    <sheetView topLeftCell="F1" workbookViewId="0"/>
  </sheetViews>
  <sheetFormatPr defaultRowHeight="15" x14ac:dyDescent="0.25"/>
  <cols>
    <col min="1" max="1" width="27.28515625" bestFit="1" customWidth="1"/>
    <col min="2" max="4" width="27" bestFit="1" customWidth="1"/>
    <col min="5" max="5" width="11.28515625" bestFit="1" customWidth="1"/>
  </cols>
  <sheetData>
    <row r="2" spans="1:5" x14ac:dyDescent="0.25">
      <c r="A2" s="1" t="s">
        <v>75</v>
      </c>
      <c r="B2" s="1" t="s">
        <v>3</v>
      </c>
    </row>
    <row r="3" spans="1:5" x14ac:dyDescent="0.25">
      <c r="A3" s="1" t="s">
        <v>1</v>
      </c>
      <c r="B3" t="s">
        <v>13</v>
      </c>
      <c r="C3" t="s">
        <v>14</v>
      </c>
      <c r="D3" t="s">
        <v>15</v>
      </c>
      <c r="E3" t="s">
        <v>71</v>
      </c>
    </row>
    <row r="4" spans="1:5" x14ac:dyDescent="0.25">
      <c r="A4" t="s">
        <v>11</v>
      </c>
      <c r="B4" s="3">
        <v>33.586247000000014</v>
      </c>
      <c r="C4" s="3">
        <v>76.686082999999954</v>
      </c>
      <c r="D4" s="3">
        <v>36.482859000000019</v>
      </c>
      <c r="E4" s="3">
        <v>146.75518899999997</v>
      </c>
    </row>
    <row r="5" spans="1:5" x14ac:dyDescent="0.25">
      <c r="A5" t="s">
        <v>20</v>
      </c>
      <c r="B5" s="3">
        <v>12.819052999999998</v>
      </c>
      <c r="C5" s="3">
        <v>5.8382240000000003</v>
      </c>
      <c r="D5" s="3">
        <v>14.242709999999999</v>
      </c>
      <c r="E5" s="3">
        <v>32.899986999999996</v>
      </c>
    </row>
    <row r="6" spans="1:5" x14ac:dyDescent="0.25">
      <c r="A6" t="s">
        <v>23</v>
      </c>
      <c r="B6" s="3">
        <v>40.886833000000003</v>
      </c>
      <c r="C6" s="3">
        <v>35.197117999999989</v>
      </c>
      <c r="D6" s="3">
        <v>34.730308999999998</v>
      </c>
      <c r="E6" s="3">
        <v>110.81425999999999</v>
      </c>
    </row>
    <row r="7" spans="1:5" x14ac:dyDescent="0.25">
      <c r="A7" t="s">
        <v>27</v>
      </c>
      <c r="B7" s="3">
        <v>28.020916999999997</v>
      </c>
      <c r="C7" s="3">
        <v>15.466920000000002</v>
      </c>
      <c r="D7" s="3">
        <v>26.538671999999988</v>
      </c>
      <c r="E7" s="3">
        <v>70.02650899999999</v>
      </c>
    </row>
    <row r="8" spans="1:5" x14ac:dyDescent="0.25">
      <c r="A8" t="s">
        <v>32</v>
      </c>
      <c r="B8" s="3">
        <v>44.74249300000001</v>
      </c>
      <c r="C8" s="3">
        <v>21.393243999999996</v>
      </c>
      <c r="D8" s="3">
        <v>33.936316000000005</v>
      </c>
      <c r="E8" s="3">
        <v>100.07205300000001</v>
      </c>
    </row>
    <row r="9" spans="1:5" x14ac:dyDescent="0.25">
      <c r="A9" t="s">
        <v>49</v>
      </c>
      <c r="B9" s="3">
        <v>12.482426999999998</v>
      </c>
      <c r="C9" s="3">
        <v>9.8662600000000005</v>
      </c>
      <c r="D9" s="3">
        <v>15.136761999999996</v>
      </c>
      <c r="E9" s="3">
        <v>37.485448999999996</v>
      </c>
    </row>
    <row r="10" spans="1:5" x14ac:dyDescent="0.25">
      <c r="A10" t="s">
        <v>37</v>
      </c>
      <c r="B10" s="3">
        <v>2.6605579999999995</v>
      </c>
      <c r="C10" s="3">
        <v>4.37E-4</v>
      </c>
      <c r="D10" s="3">
        <v>2.3319169999999994</v>
      </c>
      <c r="E10" s="3">
        <v>4.9929119999999987</v>
      </c>
    </row>
    <row r="11" spans="1:5" x14ac:dyDescent="0.25">
      <c r="A11" t="s">
        <v>40</v>
      </c>
      <c r="B11" s="3">
        <v>48.539614999999998</v>
      </c>
      <c r="C11" s="3">
        <v>11.564311999999999</v>
      </c>
      <c r="D11" s="3">
        <v>35.790553000000003</v>
      </c>
      <c r="E11" s="3">
        <v>95.894480000000001</v>
      </c>
    </row>
    <row r="12" spans="1:5" x14ac:dyDescent="0.25">
      <c r="A12" t="s">
        <v>71</v>
      </c>
      <c r="B12" s="3">
        <v>223.73814300000001</v>
      </c>
      <c r="C12" s="3">
        <v>176.01259799999997</v>
      </c>
      <c r="D12" s="3">
        <v>199.19009800000003</v>
      </c>
      <c r="E12" s="3">
        <v>598.94083899999998</v>
      </c>
    </row>
  </sheetData>
  <pageMargins left="0.7" right="0.7" top="0.75" bottom="0.75" header="0.3" footer="0.3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6"/>
  <sheetViews>
    <sheetView workbookViewId="0"/>
  </sheetViews>
  <sheetFormatPr defaultRowHeight="15" x14ac:dyDescent="0.25"/>
  <cols>
    <col min="1" max="1" width="24.42578125" bestFit="1" customWidth="1"/>
    <col min="2" max="2" width="15.140625" bestFit="1" customWidth="1"/>
  </cols>
  <sheetData>
    <row r="2" spans="1:2" x14ac:dyDescent="0.25">
      <c r="A2" s="1" t="s">
        <v>2</v>
      </c>
      <c r="B2" t="s">
        <v>73</v>
      </c>
    </row>
    <row r="3" spans="1:2" x14ac:dyDescent="0.25">
      <c r="A3" t="s">
        <v>17</v>
      </c>
      <c r="B3" s="3">
        <v>34815984</v>
      </c>
    </row>
    <row r="4" spans="1:2" x14ac:dyDescent="0.25">
      <c r="A4" t="s">
        <v>25</v>
      </c>
      <c r="B4" s="3">
        <v>12379601.860000001</v>
      </c>
    </row>
    <row r="5" spans="1:2" x14ac:dyDescent="0.25">
      <c r="A5" t="s">
        <v>19</v>
      </c>
      <c r="B5" s="3">
        <v>12312183</v>
      </c>
    </row>
    <row r="6" spans="1:2" x14ac:dyDescent="0.25">
      <c r="A6" t="s">
        <v>16</v>
      </c>
      <c r="B6" s="3">
        <v>8726048</v>
      </c>
    </row>
    <row r="7" spans="1:2" x14ac:dyDescent="0.25">
      <c r="A7" t="s">
        <v>29</v>
      </c>
      <c r="B7" s="3">
        <v>6996821.1199999982</v>
      </c>
    </row>
    <row r="8" spans="1:2" x14ac:dyDescent="0.25">
      <c r="A8" t="s">
        <v>33</v>
      </c>
      <c r="B8" s="3">
        <v>6526862.4100000001</v>
      </c>
    </row>
    <row r="9" spans="1:2" x14ac:dyDescent="0.25">
      <c r="A9" t="s">
        <v>12</v>
      </c>
      <c r="B9" s="3">
        <v>6257544</v>
      </c>
    </row>
    <row r="10" spans="1:2" x14ac:dyDescent="0.25">
      <c r="A10" t="s">
        <v>45</v>
      </c>
      <c r="B10" s="3">
        <v>5748680</v>
      </c>
    </row>
    <row r="11" spans="1:2" x14ac:dyDescent="0.25">
      <c r="A11" t="s">
        <v>35</v>
      </c>
      <c r="B11" s="3">
        <v>3709092</v>
      </c>
    </row>
    <row r="12" spans="1:2" x14ac:dyDescent="0.25">
      <c r="A12" t="s">
        <v>26</v>
      </c>
      <c r="B12" s="3">
        <v>3317072</v>
      </c>
    </row>
    <row r="13" spans="1:2" x14ac:dyDescent="0.25">
      <c r="A13" t="s">
        <v>21</v>
      </c>
      <c r="B13" s="3">
        <v>2990672</v>
      </c>
    </row>
    <row r="14" spans="1:2" x14ac:dyDescent="0.25">
      <c r="A14" t="s">
        <v>31</v>
      </c>
      <c r="B14" s="3">
        <v>2669393.0499999998</v>
      </c>
    </row>
    <row r="15" spans="1:2" x14ac:dyDescent="0.25">
      <c r="A15" t="s">
        <v>30</v>
      </c>
      <c r="B15" s="3">
        <v>1882631</v>
      </c>
    </row>
    <row r="16" spans="1:2" x14ac:dyDescent="0.25">
      <c r="A16" t="s">
        <v>34</v>
      </c>
      <c r="B16" s="3">
        <v>1249757</v>
      </c>
    </row>
    <row r="17" spans="1:2" x14ac:dyDescent="0.25">
      <c r="A17" t="s">
        <v>36</v>
      </c>
      <c r="B17" s="3">
        <v>1191051</v>
      </c>
    </row>
    <row r="18" spans="1:2" x14ac:dyDescent="0.25">
      <c r="A18" t="s">
        <v>28</v>
      </c>
      <c r="B18" s="3">
        <v>747005.86399999994</v>
      </c>
    </row>
    <row r="19" spans="1:2" x14ac:dyDescent="0.25">
      <c r="A19" t="s">
        <v>18</v>
      </c>
      <c r="B19" s="3">
        <v>526880</v>
      </c>
    </row>
    <row r="20" spans="1:2" x14ac:dyDescent="0.25">
      <c r="A20" t="s">
        <v>24</v>
      </c>
      <c r="B20" s="3">
        <v>384836</v>
      </c>
    </row>
    <row r="21" spans="1:2" x14ac:dyDescent="0.25">
      <c r="A21" t="s">
        <v>42</v>
      </c>
      <c r="B21" s="3">
        <v>277244</v>
      </c>
    </row>
    <row r="22" spans="1:2" x14ac:dyDescent="0.25">
      <c r="A22" t="s">
        <v>51</v>
      </c>
      <c r="B22" s="3">
        <v>251813.88952499998</v>
      </c>
    </row>
    <row r="23" spans="1:2" x14ac:dyDescent="0.25">
      <c r="A23" t="s">
        <v>54</v>
      </c>
      <c r="B23" s="3">
        <v>180778.54244599998</v>
      </c>
    </row>
    <row r="24" spans="1:2" x14ac:dyDescent="0.25">
      <c r="A24" t="s">
        <v>50</v>
      </c>
      <c r="B24" s="3">
        <v>177604.02675948496</v>
      </c>
    </row>
    <row r="25" spans="1:2" x14ac:dyDescent="0.25">
      <c r="A25" t="s">
        <v>22</v>
      </c>
      <c r="B25" s="3">
        <v>166470</v>
      </c>
    </row>
    <row r="26" spans="1:2" x14ac:dyDescent="0.25">
      <c r="A26" t="s">
        <v>43</v>
      </c>
      <c r="B26" s="3">
        <v>157909</v>
      </c>
    </row>
    <row r="27" spans="1:2" x14ac:dyDescent="0.25">
      <c r="A27" t="s">
        <v>53</v>
      </c>
      <c r="B27" s="3">
        <v>82779.283634999985</v>
      </c>
    </row>
    <row r="28" spans="1:2" x14ac:dyDescent="0.25">
      <c r="A28" t="s">
        <v>47</v>
      </c>
      <c r="B28" s="3">
        <v>82589</v>
      </c>
    </row>
    <row r="29" spans="1:2" x14ac:dyDescent="0.25">
      <c r="A29" t="s">
        <v>39</v>
      </c>
      <c r="B29" s="3">
        <v>76832.2</v>
      </c>
    </row>
    <row r="30" spans="1:2" x14ac:dyDescent="0.25">
      <c r="A30" t="s">
        <v>52</v>
      </c>
      <c r="B30" s="3">
        <v>65569.11243400001</v>
      </c>
    </row>
    <row r="31" spans="1:2" x14ac:dyDescent="0.25">
      <c r="A31" t="s">
        <v>55</v>
      </c>
      <c r="B31" s="3">
        <v>46149.411133000001</v>
      </c>
    </row>
    <row r="32" spans="1:2" x14ac:dyDescent="0.25">
      <c r="A32" t="s">
        <v>46</v>
      </c>
      <c r="B32" s="3">
        <v>42753</v>
      </c>
    </row>
    <row r="33" spans="1:2" x14ac:dyDescent="0.25">
      <c r="A33" t="s">
        <v>41</v>
      </c>
      <c r="B33" s="3">
        <v>27133</v>
      </c>
    </row>
    <row r="34" spans="1:2" x14ac:dyDescent="0.25">
      <c r="A34" t="s">
        <v>56</v>
      </c>
      <c r="B34" s="3">
        <v>21906.893886515089</v>
      </c>
    </row>
    <row r="35" spans="1:2" x14ac:dyDescent="0.25">
      <c r="A35" t="s">
        <v>38</v>
      </c>
      <c r="B35" s="3">
        <v>6250</v>
      </c>
    </row>
    <row r="36" spans="1:2" x14ac:dyDescent="0.25">
      <c r="A36" t="s">
        <v>71</v>
      </c>
      <c r="B36" s="3">
        <v>114095895.66381902</v>
      </c>
    </row>
  </sheetData>
  <pageMargins left="0.7" right="0.7" top="0.75" bottom="0.75" header="0.3" footer="0.3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6"/>
  <sheetViews>
    <sheetView workbookViewId="0"/>
  </sheetViews>
  <sheetFormatPr defaultRowHeight="15" x14ac:dyDescent="0.25"/>
  <cols>
    <col min="1" max="1" width="24.42578125" bestFit="1" customWidth="1"/>
    <col min="2" max="2" width="15" bestFit="1" customWidth="1"/>
  </cols>
  <sheetData>
    <row r="2" spans="1:2" x14ac:dyDescent="0.25">
      <c r="A2" s="1" t="s">
        <v>2</v>
      </c>
      <c r="B2" t="s">
        <v>74</v>
      </c>
    </row>
    <row r="3" spans="1:2" x14ac:dyDescent="0.25">
      <c r="A3" t="s">
        <v>28</v>
      </c>
      <c r="B3" s="3">
        <v>12817085.720693002</v>
      </c>
    </row>
    <row r="4" spans="1:2" x14ac:dyDescent="0.25">
      <c r="A4" t="s">
        <v>19</v>
      </c>
      <c r="B4" s="3">
        <v>11604724.871656997</v>
      </c>
    </row>
    <row r="5" spans="1:2" x14ac:dyDescent="0.25">
      <c r="A5" t="s">
        <v>31</v>
      </c>
      <c r="B5" s="3">
        <v>5560268.1297050007</v>
      </c>
    </row>
    <row r="6" spans="1:2" x14ac:dyDescent="0.25">
      <c r="A6" t="s">
        <v>35</v>
      </c>
      <c r="B6" s="3">
        <v>3112461.4789640005</v>
      </c>
    </row>
    <row r="7" spans="1:2" x14ac:dyDescent="0.25">
      <c r="A7" t="s">
        <v>29</v>
      </c>
      <c r="B7" s="3">
        <v>2659630.2408110001</v>
      </c>
    </row>
    <row r="8" spans="1:2" x14ac:dyDescent="0.25">
      <c r="A8" t="s">
        <v>36</v>
      </c>
      <c r="B8" s="3">
        <v>2462682.654544001</v>
      </c>
    </row>
    <row r="9" spans="1:2" x14ac:dyDescent="0.25">
      <c r="A9" t="s">
        <v>50</v>
      </c>
      <c r="B9" s="3">
        <v>1904995.7753100002</v>
      </c>
    </row>
    <row r="10" spans="1:2" x14ac:dyDescent="0.25">
      <c r="A10" t="s">
        <v>30</v>
      </c>
      <c r="B10" s="3">
        <v>1903018.7206669997</v>
      </c>
    </row>
    <row r="11" spans="1:2" x14ac:dyDescent="0.25">
      <c r="A11" t="s">
        <v>33</v>
      </c>
      <c r="B11" s="3">
        <v>1777093.0774840002</v>
      </c>
    </row>
    <row r="12" spans="1:2" x14ac:dyDescent="0.25">
      <c r="A12" t="s">
        <v>52</v>
      </c>
      <c r="B12" s="3">
        <v>1703389.974533</v>
      </c>
    </row>
    <row r="13" spans="1:2" x14ac:dyDescent="0.25">
      <c r="A13" t="s">
        <v>25</v>
      </c>
      <c r="B13" s="3">
        <v>1568130.9984369997</v>
      </c>
    </row>
    <row r="14" spans="1:2" x14ac:dyDescent="0.25">
      <c r="A14" t="s">
        <v>38</v>
      </c>
      <c r="B14" s="3">
        <v>1520040.2438319991</v>
      </c>
    </row>
    <row r="15" spans="1:2" x14ac:dyDescent="0.25">
      <c r="A15" t="s">
        <v>16</v>
      </c>
      <c r="B15" s="3">
        <v>1477597.5082320001</v>
      </c>
    </row>
    <row r="16" spans="1:2" x14ac:dyDescent="0.25">
      <c r="A16" t="s">
        <v>39</v>
      </c>
      <c r="B16" s="3">
        <v>1264347.4917090002</v>
      </c>
    </row>
    <row r="17" spans="1:2" x14ac:dyDescent="0.25">
      <c r="A17" t="s">
        <v>54</v>
      </c>
      <c r="B17" s="3">
        <v>1230440.398539</v>
      </c>
    </row>
    <row r="18" spans="1:2" x14ac:dyDescent="0.25">
      <c r="A18" t="s">
        <v>51</v>
      </c>
      <c r="B18" s="3">
        <v>1147129.3298810001</v>
      </c>
    </row>
    <row r="19" spans="1:2" x14ac:dyDescent="0.25">
      <c r="A19" t="s">
        <v>53</v>
      </c>
      <c r="B19" s="3">
        <v>1031709.6576519998</v>
      </c>
    </row>
    <row r="20" spans="1:2" x14ac:dyDescent="0.25">
      <c r="A20" t="s">
        <v>21</v>
      </c>
      <c r="B20" s="3">
        <v>980761.01669799967</v>
      </c>
    </row>
    <row r="21" spans="1:2" x14ac:dyDescent="0.25">
      <c r="A21" t="s">
        <v>46</v>
      </c>
      <c r="B21" s="3">
        <v>838676.191857</v>
      </c>
    </row>
    <row r="22" spans="1:2" x14ac:dyDescent="0.25">
      <c r="A22" t="s">
        <v>17</v>
      </c>
      <c r="B22" s="3">
        <v>825871.93177999975</v>
      </c>
    </row>
    <row r="23" spans="1:2" x14ac:dyDescent="0.25">
      <c r="A23" t="s">
        <v>56</v>
      </c>
      <c r="B23" s="3">
        <v>807476.5115410001</v>
      </c>
    </row>
    <row r="24" spans="1:2" x14ac:dyDescent="0.25">
      <c r="A24" t="s">
        <v>22</v>
      </c>
      <c r="B24" s="3">
        <v>798456.44028000021</v>
      </c>
    </row>
    <row r="25" spans="1:2" x14ac:dyDescent="0.25">
      <c r="A25" t="s">
        <v>24</v>
      </c>
      <c r="B25" s="3">
        <v>610628.36816099996</v>
      </c>
    </row>
    <row r="26" spans="1:2" x14ac:dyDescent="0.25">
      <c r="A26" t="s">
        <v>18</v>
      </c>
      <c r="B26" s="3">
        <v>599264.81946899998</v>
      </c>
    </row>
    <row r="27" spans="1:2" x14ac:dyDescent="0.25">
      <c r="A27" t="s">
        <v>45</v>
      </c>
      <c r="B27" s="3">
        <v>382596.23896000005</v>
      </c>
    </row>
    <row r="28" spans="1:2" x14ac:dyDescent="0.25">
      <c r="A28" t="s">
        <v>55</v>
      </c>
      <c r="B28" s="3">
        <v>320427.18712799996</v>
      </c>
    </row>
    <row r="29" spans="1:2" x14ac:dyDescent="0.25">
      <c r="A29" t="s">
        <v>41</v>
      </c>
      <c r="B29" s="3">
        <v>161104.72603500009</v>
      </c>
    </row>
    <row r="30" spans="1:2" x14ac:dyDescent="0.25">
      <c r="A30" t="s">
        <v>12</v>
      </c>
      <c r="B30" s="3">
        <v>70819.278411000007</v>
      </c>
    </row>
    <row r="31" spans="1:2" x14ac:dyDescent="0.25">
      <c r="A31" t="s">
        <v>42</v>
      </c>
      <c r="B31" s="3">
        <v>15175.389913999998</v>
      </c>
    </row>
    <row r="32" spans="1:2" x14ac:dyDescent="0.25">
      <c r="A32" t="s">
        <v>47</v>
      </c>
      <c r="B32" s="3">
        <v>0</v>
      </c>
    </row>
    <row r="33" spans="1:2" x14ac:dyDescent="0.25">
      <c r="A33" t="s">
        <v>43</v>
      </c>
      <c r="B33" s="3">
        <v>0</v>
      </c>
    </row>
    <row r="34" spans="1:2" x14ac:dyDescent="0.25">
      <c r="A34" t="s">
        <v>34</v>
      </c>
      <c r="B34" s="3">
        <v>0</v>
      </c>
    </row>
    <row r="35" spans="1:2" x14ac:dyDescent="0.25">
      <c r="A35" t="s">
        <v>26</v>
      </c>
      <c r="B35" s="3">
        <v>0</v>
      </c>
    </row>
    <row r="36" spans="1:2" x14ac:dyDescent="0.25">
      <c r="A36" t="s">
        <v>71</v>
      </c>
      <c r="B36" s="3">
        <v>61156004.37288399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NOTES</vt:lpstr>
      <vt:lpstr>ANALYSIS</vt:lpstr>
      <vt:lpstr>DATA =&gt; </vt:lpstr>
      <vt:lpstr>wasteprojectionmodel_actuals_20</vt:lpstr>
      <vt:lpstr>Joint tables</vt:lpstr>
      <vt:lpstr>Table1 Input</vt:lpstr>
      <vt:lpstr>Projection =&gt; </vt:lpstr>
      <vt:lpstr>Sheet8</vt:lpstr>
      <vt:lpstr>ANALYSIS =&gt; </vt:lpstr>
      <vt:lpstr>Sheet1</vt:lpstr>
      <vt:lpstr>Sheet2</vt:lpstr>
      <vt:lpstr>Suggestion1</vt:lpstr>
      <vt:lpstr>Suggestion2</vt:lpstr>
      <vt:lpstr>Suggestion3</vt:lpstr>
      <vt:lpstr>Suggestion4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61480</dc:creator>
  <cp:lastModifiedBy>61480</cp:lastModifiedBy>
  <dcterms:created xsi:type="dcterms:W3CDTF">2023-08-19T00:23:37Z</dcterms:created>
  <dcterms:modified xsi:type="dcterms:W3CDTF">2023-08-19T00:23:48Z</dcterms:modified>
</cp:coreProperties>
</file>